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1.wmf" ContentType="image/x-wmf"/>
  <Override PartName="/xl/media/image22.wmf" ContentType="image/x-wmf"/>
  <Override PartName="/xl/charts/chart181.xml" ContentType="application/vnd.openxmlformats-officedocument.drawingml.chart+xml"/>
  <Override PartName="/xl/charts/chart189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0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<sst xmlns="http://schemas.openxmlformats.org/spreadsheetml/2006/main" count="817" uniqueCount="251">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</sst>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%"/>
    <numFmt numFmtId="167" formatCode="0.00"/>
    <numFmt numFmtId="168" formatCode="0"/>
    <numFmt numFmtId="169" formatCode="#,##0.00"/>
    <numFmt numFmtId="170" formatCode="0%"/>
    <numFmt numFmtId="171" formatCode="General"/>
    <numFmt numFmtId="172" formatCode="0.00000"/>
    <numFmt numFmtId="173" formatCode="\ * #,##0.00&quot;    &quot;;\-* #,##0.00&quot;    &quot;;\ * \-#&quot;    &quot;;\ @\ 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11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8" fontId="6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7" fillId="1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6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9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99FFFF"/>
      <rgbColor rgb="FFDDDDDD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97.0296026962821</c:v>
                </c:pt>
                <c:pt idx="13">
                  <c:v>110.835109696595</c:v>
                </c:pt>
                <c:pt idx="14">
                  <c:v>102.678943317884</c:v>
                </c:pt>
                <c:pt idx="15">
                  <c:v>103.173385136536</c:v>
                </c:pt>
                <c:pt idx="16">
                  <c:v>100.701257102506</c:v>
                </c:pt>
                <c:pt idx="17">
                  <c:v>106.423699285356</c:v>
                </c:pt>
                <c:pt idx="18">
                  <c:v>99.1691955091187</c:v>
                </c:pt>
                <c:pt idx="19">
                  <c:v>96.8095910775255</c:v>
                </c:pt>
                <c:pt idx="20">
                  <c:v>94.7551979671628</c:v>
                </c:pt>
                <c:pt idx="21">
                  <c:v>106.820085140098</c:v>
                </c:pt>
                <c:pt idx="22">
                  <c:v>97.3639002323238</c:v>
                </c:pt>
                <c:pt idx="23">
                  <c:v>95.7476935663242</c:v>
                </c:pt>
                <c:pt idx="24">
                  <c:v>89.6188116033154</c:v>
                </c:pt>
                <c:pt idx="25">
                  <c:v>84.0174853451584</c:v>
                </c:pt>
                <c:pt idx="26">
                  <c:v>83.0289823554796</c:v>
                </c:pt>
                <c:pt idx="27">
                  <c:v>89.1925879466952</c:v>
                </c:pt>
                <c:pt idx="28">
                  <c:v>88.7847995461265</c:v>
                </c:pt>
                <c:pt idx="29">
                  <c:v>102.657895354947</c:v>
                </c:pt>
                <c:pt idx="30">
                  <c:v>95.8275553637358</c:v>
                </c:pt>
                <c:pt idx="31">
                  <c:v>96.0954390409845</c:v>
                </c:pt>
                <c:pt idx="32">
                  <c:v>93.8682062092146</c:v>
                </c:pt>
                <c:pt idx="33">
                  <c:v>108.326391850051</c:v>
                </c:pt>
                <c:pt idx="34">
                  <c:v>100.396741478819</c:v>
                </c:pt>
                <c:pt idx="35">
                  <c:v>100.409430340008</c:v>
                </c:pt>
                <c:pt idx="36">
                  <c:v>98.0446994791451</c:v>
                </c:pt>
                <c:pt idx="37">
                  <c:v>112.739008832066</c:v>
                </c:pt>
                <c:pt idx="38">
                  <c:v>104.248337183163</c:v>
                </c:pt>
                <c:pt idx="39">
                  <c:v>104.0120687672</c:v>
                </c:pt>
                <c:pt idx="40">
                  <c:v>101.459176801247</c:v>
                </c:pt>
                <c:pt idx="41">
                  <c:v>116.100246198019</c:v>
                </c:pt>
                <c:pt idx="42">
                  <c:v>107.559308959141</c:v>
                </c:pt>
                <c:pt idx="43">
                  <c:v>107.262115417379</c:v>
                </c:pt>
                <c:pt idx="44">
                  <c:v>90.3647579487857</c:v>
                </c:pt>
                <c:pt idx="45">
                  <c:v>91.0351788047332</c:v>
                </c:pt>
                <c:pt idx="46">
                  <c:v>91.884435118306</c:v>
                </c:pt>
                <c:pt idx="47">
                  <c:v>92.9652392872573</c:v>
                </c:pt>
                <c:pt idx="48">
                  <c:v>94.171511715144</c:v>
                </c:pt>
                <c:pt idx="49">
                  <c:v>95.068371936646</c:v>
                </c:pt>
                <c:pt idx="50">
                  <c:v>96.0353125526818</c:v>
                </c:pt>
                <c:pt idx="51">
                  <c:v>96.5505291810101</c:v>
                </c:pt>
                <c:pt idx="52">
                  <c:v>96.8137646906669</c:v>
                </c:pt>
                <c:pt idx="53">
                  <c:v>96.9637395204602</c:v>
                </c:pt>
                <c:pt idx="54">
                  <c:v>97.6224637294392</c:v>
                </c:pt>
                <c:pt idx="55">
                  <c:v>98.1476074346607</c:v>
                </c:pt>
                <c:pt idx="56">
                  <c:v>98.855553394528</c:v>
                </c:pt>
                <c:pt idx="57">
                  <c:v>99.7683038013438</c:v>
                </c:pt>
                <c:pt idx="58">
                  <c:v>99.8877553223505</c:v>
                </c:pt>
                <c:pt idx="59">
                  <c:v>100.083940427476</c:v>
                </c:pt>
                <c:pt idx="60">
                  <c:v>100.844819928432</c:v>
                </c:pt>
                <c:pt idx="61">
                  <c:v>101.733965248709</c:v>
                </c:pt>
                <c:pt idx="62">
                  <c:v>102.611242896261</c:v>
                </c:pt>
                <c:pt idx="63">
                  <c:v>103.145803622509</c:v>
                </c:pt>
                <c:pt idx="64">
                  <c:v>103.857132892809</c:v>
                </c:pt>
                <c:pt idx="65">
                  <c:v>104.475317817368</c:v>
                </c:pt>
                <c:pt idx="66">
                  <c:v>105.202103262443</c:v>
                </c:pt>
                <c:pt idx="67">
                  <c:v>105.513662252558</c:v>
                </c:pt>
                <c:pt idx="68">
                  <c:v>105.965220811745</c:v>
                </c:pt>
                <c:pt idx="69">
                  <c:v>107.491063347809</c:v>
                </c:pt>
                <c:pt idx="70">
                  <c:v>107.663105697297</c:v>
                </c:pt>
                <c:pt idx="71">
                  <c:v>108.172518968886</c:v>
                </c:pt>
                <c:pt idx="72">
                  <c:v>108.713078916078</c:v>
                </c:pt>
                <c:pt idx="73">
                  <c:v>109.253821064093</c:v>
                </c:pt>
                <c:pt idx="74">
                  <c:v>109.821876819129</c:v>
                </c:pt>
                <c:pt idx="75">
                  <c:v>110.804092787608</c:v>
                </c:pt>
                <c:pt idx="76">
                  <c:v>111.747925354391</c:v>
                </c:pt>
                <c:pt idx="77">
                  <c:v>111.929774982149</c:v>
                </c:pt>
                <c:pt idx="78">
                  <c:v>112.009026505748</c:v>
                </c:pt>
                <c:pt idx="79">
                  <c:v>113.882312088848</c:v>
                </c:pt>
                <c:pt idx="80">
                  <c:v>113.654652345155</c:v>
                </c:pt>
                <c:pt idx="81">
                  <c:v>114.380301767311</c:v>
                </c:pt>
                <c:pt idx="82">
                  <c:v>114.887391697473</c:v>
                </c:pt>
                <c:pt idx="83">
                  <c:v>115.50113687685</c:v>
                </c:pt>
                <c:pt idx="84">
                  <c:v>115.827524676841</c:v>
                </c:pt>
                <c:pt idx="85">
                  <c:v>116.708586640593</c:v>
                </c:pt>
                <c:pt idx="86">
                  <c:v>116.753716810502</c:v>
                </c:pt>
                <c:pt idx="87">
                  <c:v>117.107757792425</c:v>
                </c:pt>
                <c:pt idx="88">
                  <c:v>117.544526544388</c:v>
                </c:pt>
                <c:pt idx="89">
                  <c:v>118.000589757291</c:v>
                </c:pt>
                <c:pt idx="90">
                  <c:v>118.366601528219</c:v>
                </c:pt>
                <c:pt idx="91">
                  <c:v>119.142216871333</c:v>
                </c:pt>
                <c:pt idx="92">
                  <c:v>120.374140943002</c:v>
                </c:pt>
                <c:pt idx="93">
                  <c:v>120.536331017518</c:v>
                </c:pt>
                <c:pt idx="94">
                  <c:v>121.298216028373</c:v>
                </c:pt>
                <c:pt idx="95">
                  <c:v>121.318813920183</c:v>
                </c:pt>
                <c:pt idx="96">
                  <c:v>121.311050251614</c:v>
                </c:pt>
                <c:pt idx="97">
                  <c:v>121.864272652872</c:v>
                </c:pt>
                <c:pt idx="98">
                  <c:v>122.69801111019</c:v>
                </c:pt>
                <c:pt idx="99">
                  <c:v>123.00532342046</c:v>
                </c:pt>
                <c:pt idx="100">
                  <c:v>123.991372530383</c:v>
                </c:pt>
                <c:pt idx="101">
                  <c:v>124.303887928137</c:v>
                </c:pt>
                <c:pt idx="102">
                  <c:v>124.667441321556</c:v>
                </c:pt>
                <c:pt idx="103">
                  <c:v>125.214587104644</c:v>
                </c:pt>
                <c:pt idx="104">
                  <c:v>125.665754908804</c:v>
                </c:pt>
                <c:pt idx="105">
                  <c:v>126.397402464155</c:v>
                </c:pt>
                <c:pt idx="106">
                  <c:v>126.630410275598</c:v>
                </c:pt>
                <c:pt idx="107">
                  <c:v>126.422723705341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893355"/>
        <c:axId val="48510841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0.0281850297283728</c:v>
                </c:pt>
                <c:pt idx="18">
                  <c:v>-0.0256535187698723</c:v>
                </c:pt>
                <c:pt idx="22">
                  <c:v>-0.0208801486349116</c:v>
                </c:pt>
                <c:pt idx="26">
                  <c:v>-0.12371581755656</c:v>
                </c:pt>
                <c:pt idx="30">
                  <c:v>0.108448659425643</c:v>
                </c:pt>
                <c:pt idx="34">
                  <c:v>0.0512176261987731</c:v>
                </c:pt>
                <c:pt idx="38">
                  <c:v>0.0398097115008853</c:v>
                </c:pt>
                <c:pt idx="42">
                  <c:v>0.031826561119259</c:v>
                </c:pt>
                <c:pt idx="46">
                  <c:v>-0.15294672883424</c:v>
                </c:pt>
                <c:pt idx="50">
                  <c:v>0.0425286846779318</c:v>
                </c:pt>
                <c:pt idx="54">
                  <c:v>0.020223493275497</c:v>
                </c:pt>
                <c:pt idx="58">
                  <c:v>0.0232268871440306</c:v>
                </c:pt>
                <c:pt idx="62">
                  <c:v>0.0244364962886083</c:v>
                </c:pt>
                <c:pt idx="66">
                  <c:v>0.0262342505794204</c:v>
                </c:pt>
                <c:pt idx="70">
                  <c:v>0.0244451406877102</c:v>
                </c:pt>
                <c:pt idx="74">
                  <c:v>0.0216658189217063</c:v>
                </c:pt>
                <c:pt idx="78">
                  <c:v>0.0250258727520267</c:v>
                </c:pt>
                <c:pt idx="82">
                  <c:v>0.0196954037953829</c:v>
                </c:pt>
                <c:pt idx="86">
                  <c:v>0.0173946220792143</c:v>
                </c:pt>
                <c:pt idx="90">
                  <c:v>0.0142718336925647</c:v>
                </c:pt>
                <c:pt idx="94">
                  <c:v>0.0221403236281288</c:v>
                </c:pt>
                <c:pt idx="98">
                  <c:v>0.011066910372074</c:v>
                </c:pt>
                <c:pt idx="102">
                  <c:v>0.0190203260219382</c:v>
                </c:pt>
                <c:pt idx="106">
                  <c:v>0.0139287812270867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023053"/>
        <c:axId val="89536030"/>
      </c:lineChart>
      <c:catAx>
        <c:axId val="808933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510841"/>
        <c:crosses val="autoZero"/>
        <c:auto val="1"/>
        <c:lblAlgn val="ctr"/>
        <c:lblOffset val="100"/>
      </c:catAx>
      <c:valAx>
        <c:axId val="48510841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893355"/>
        <c:crossesAt val="1"/>
        <c:crossBetween val="midCat"/>
      </c:valAx>
      <c:catAx>
        <c:axId val="4902305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536030"/>
        <c:auto val="1"/>
        <c:lblAlgn val="ctr"/>
        <c:lblOffset val="100"/>
      </c:catAx>
      <c:valAx>
        <c:axId val="89536030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02305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97.0296026962821</c:v>
                </c:pt>
                <c:pt idx="13">
                  <c:v>110.835109696595</c:v>
                </c:pt>
                <c:pt idx="14">
                  <c:v>102.678943317884</c:v>
                </c:pt>
                <c:pt idx="15">
                  <c:v>103.173385136536</c:v>
                </c:pt>
                <c:pt idx="16">
                  <c:v>100.701257102506</c:v>
                </c:pt>
                <c:pt idx="17">
                  <c:v>106.423699285356</c:v>
                </c:pt>
                <c:pt idx="18">
                  <c:v>99.1691955091187</c:v>
                </c:pt>
                <c:pt idx="19">
                  <c:v>96.8095910775255</c:v>
                </c:pt>
                <c:pt idx="20">
                  <c:v>94.7551979671628</c:v>
                </c:pt>
                <c:pt idx="21">
                  <c:v>106.820085140098</c:v>
                </c:pt>
                <c:pt idx="22">
                  <c:v>97.3639002323238</c:v>
                </c:pt>
                <c:pt idx="23">
                  <c:v>95.7476935663242</c:v>
                </c:pt>
                <c:pt idx="24">
                  <c:v>89.6188116033154</c:v>
                </c:pt>
                <c:pt idx="25">
                  <c:v>85.2777476253358</c:v>
                </c:pt>
                <c:pt idx="26">
                  <c:v>84.6895620025892</c:v>
                </c:pt>
                <c:pt idx="27">
                  <c:v>90.9764397056291</c:v>
                </c:pt>
                <c:pt idx="28">
                  <c:v>91.8922675302409</c:v>
                </c:pt>
                <c:pt idx="29">
                  <c:v>105.994276953982</c:v>
                </c:pt>
                <c:pt idx="30">
                  <c:v>98.9419509130572</c:v>
                </c:pt>
                <c:pt idx="31">
                  <c:v>99.4587794074189</c:v>
                </c:pt>
                <c:pt idx="32">
                  <c:v>98.0922754886293</c:v>
                </c:pt>
                <c:pt idx="33">
                  <c:v>113.201079483303</c:v>
                </c:pt>
                <c:pt idx="34">
                  <c:v>104.663602991669</c:v>
                </c:pt>
                <c:pt idx="35">
                  <c:v>104.676831129458</c:v>
                </c:pt>
                <c:pt idx="36">
                  <c:v>103.437157950498</c:v>
                </c:pt>
                <c:pt idx="37">
                  <c:v>118.375959273669</c:v>
                </c:pt>
                <c:pt idx="38">
                  <c:v>109.460754042322</c:v>
                </c:pt>
                <c:pt idx="39">
                  <c:v>109.472702377478</c:v>
                </c:pt>
                <c:pt idx="40">
                  <c:v>107.546727409322</c:v>
                </c:pt>
                <c:pt idx="41">
                  <c:v>123.0662609699</c:v>
                </c:pt>
                <c:pt idx="42">
                  <c:v>113.475070951894</c:v>
                </c:pt>
                <c:pt idx="43">
                  <c:v>113.429687053878</c:v>
                </c:pt>
                <c:pt idx="44">
                  <c:v>91.3115184285505</c:v>
                </c:pt>
                <c:pt idx="45">
                  <c:v>91.7542295994159</c:v>
                </c:pt>
                <c:pt idx="46">
                  <c:v>92.6469409517179</c:v>
                </c:pt>
                <c:pt idx="47">
                  <c:v>93.4130476443928</c:v>
                </c:pt>
                <c:pt idx="48">
                  <c:v>93.9773743792787</c:v>
                </c:pt>
                <c:pt idx="49">
                  <c:v>94.7129534289025</c:v>
                </c:pt>
                <c:pt idx="50">
                  <c:v>96.2461406560754</c:v>
                </c:pt>
                <c:pt idx="51">
                  <c:v>96.744503592404</c:v>
                </c:pt>
                <c:pt idx="52">
                  <c:v>97.6064985881829</c:v>
                </c:pt>
                <c:pt idx="53">
                  <c:v>97.7161190672648</c:v>
                </c:pt>
                <c:pt idx="54">
                  <c:v>98.6370160545369</c:v>
                </c:pt>
                <c:pt idx="55">
                  <c:v>99.9893307360852</c:v>
                </c:pt>
                <c:pt idx="56">
                  <c:v>100.816698708083</c:v>
                </c:pt>
                <c:pt idx="57">
                  <c:v>101.82036939401</c:v>
                </c:pt>
                <c:pt idx="58">
                  <c:v>102.741560903742</c:v>
                </c:pt>
                <c:pt idx="59">
                  <c:v>104.075800007586</c:v>
                </c:pt>
                <c:pt idx="60">
                  <c:v>105.170005104722</c:v>
                </c:pt>
                <c:pt idx="61">
                  <c:v>105.767121818599</c:v>
                </c:pt>
                <c:pt idx="62">
                  <c:v>106.767710106188</c:v>
                </c:pt>
                <c:pt idx="63">
                  <c:v>108.192591095287</c:v>
                </c:pt>
                <c:pt idx="64">
                  <c:v>109.125428764781</c:v>
                </c:pt>
                <c:pt idx="65">
                  <c:v>110.024582918817</c:v>
                </c:pt>
                <c:pt idx="66">
                  <c:v>110.354990365421</c:v>
                </c:pt>
                <c:pt idx="67">
                  <c:v>110.849755294214</c:v>
                </c:pt>
                <c:pt idx="68">
                  <c:v>111.300547424289</c:v>
                </c:pt>
                <c:pt idx="69">
                  <c:v>112.231871721723</c:v>
                </c:pt>
                <c:pt idx="70">
                  <c:v>112.783797848811</c:v>
                </c:pt>
                <c:pt idx="71">
                  <c:v>113.770271204908</c:v>
                </c:pt>
                <c:pt idx="72">
                  <c:v>114.488557406864</c:v>
                </c:pt>
                <c:pt idx="73">
                  <c:v>115.083823580016</c:v>
                </c:pt>
                <c:pt idx="74">
                  <c:v>115.537347322473</c:v>
                </c:pt>
                <c:pt idx="75">
                  <c:v>116.566623439354</c:v>
                </c:pt>
                <c:pt idx="76">
                  <c:v>116.715915492409</c:v>
                </c:pt>
                <c:pt idx="77">
                  <c:v>117.418952628158</c:v>
                </c:pt>
                <c:pt idx="78">
                  <c:v>118.122011745544</c:v>
                </c:pt>
                <c:pt idx="79">
                  <c:v>119.135689593546</c:v>
                </c:pt>
                <c:pt idx="80">
                  <c:v>119.993965508207</c:v>
                </c:pt>
                <c:pt idx="81">
                  <c:v>121.241382383416</c:v>
                </c:pt>
                <c:pt idx="82">
                  <c:v>121.940687233533</c:v>
                </c:pt>
                <c:pt idx="83">
                  <c:v>122.229345919705</c:v>
                </c:pt>
                <c:pt idx="84">
                  <c:v>123.080295718514</c:v>
                </c:pt>
                <c:pt idx="85">
                  <c:v>123.893607301876</c:v>
                </c:pt>
                <c:pt idx="86">
                  <c:v>125.422638800092</c:v>
                </c:pt>
                <c:pt idx="87">
                  <c:v>126.342467656929</c:v>
                </c:pt>
                <c:pt idx="88">
                  <c:v>127.045658212807</c:v>
                </c:pt>
                <c:pt idx="89">
                  <c:v>128.245190863861</c:v>
                </c:pt>
                <c:pt idx="90">
                  <c:v>129.176018464892</c:v>
                </c:pt>
                <c:pt idx="91">
                  <c:v>129.494526416886</c:v>
                </c:pt>
                <c:pt idx="92">
                  <c:v>129.760102773779</c:v>
                </c:pt>
                <c:pt idx="93">
                  <c:v>130.43986081303</c:v>
                </c:pt>
                <c:pt idx="94">
                  <c:v>131.232167798097</c:v>
                </c:pt>
                <c:pt idx="95">
                  <c:v>131.908724301079</c:v>
                </c:pt>
                <c:pt idx="96">
                  <c:v>132.767387013491</c:v>
                </c:pt>
                <c:pt idx="97">
                  <c:v>133.64579333341</c:v>
                </c:pt>
                <c:pt idx="98">
                  <c:v>133.569017439494</c:v>
                </c:pt>
                <c:pt idx="99">
                  <c:v>133.795448591428</c:v>
                </c:pt>
                <c:pt idx="100">
                  <c:v>134.591715081373</c:v>
                </c:pt>
                <c:pt idx="101">
                  <c:v>136.587839987257</c:v>
                </c:pt>
                <c:pt idx="102">
                  <c:v>137.688947872552</c:v>
                </c:pt>
                <c:pt idx="103">
                  <c:v>138.85847740913</c:v>
                </c:pt>
                <c:pt idx="104">
                  <c:v>139.235752957321</c:v>
                </c:pt>
                <c:pt idx="105">
                  <c:v>139.804225553827</c:v>
                </c:pt>
                <c:pt idx="106">
                  <c:v>140.39822484636</c:v>
                </c:pt>
                <c:pt idx="107">
                  <c:v>141.010012626418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410985"/>
        <c:axId val="7099195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0.0281850297283728</c:v>
                </c:pt>
                <c:pt idx="18">
                  <c:v>-0.0256535187698723</c:v>
                </c:pt>
                <c:pt idx="22">
                  <c:v>-0.0208801486349116</c:v>
                </c:pt>
                <c:pt idx="26">
                  <c:v>-0.111795751393979</c:v>
                </c:pt>
                <c:pt idx="30">
                  <c:v>0.130432393423964</c:v>
                </c:pt>
                <c:pt idx="34">
                  <c:v>0.0614365280852347</c:v>
                </c:pt>
                <c:pt idx="38">
                  <c:v>0.0478154277483811</c:v>
                </c:pt>
                <c:pt idx="42">
                  <c:v>0.0380517370841205</c:v>
                </c:pt>
                <c:pt idx="46">
                  <c:v>-0.193199084536791</c:v>
                </c:pt>
                <c:pt idx="50">
                  <c:v>0.0340134382051229</c:v>
                </c:pt>
                <c:pt idx="54">
                  <c:v>0.0321420067741498</c:v>
                </c:pt>
                <c:pt idx="58">
                  <c:v>0.0393590692366801</c:v>
                </c:pt>
                <c:pt idx="62">
                  <c:v>0.0401583129800174</c:v>
                </c:pt>
                <c:pt idx="66">
                  <c:v>0.0339455659126453</c:v>
                </c:pt>
                <c:pt idx="70">
                  <c:v>0.0220997518346617</c:v>
                </c:pt>
                <c:pt idx="74">
                  <c:v>0.0257503032257913</c:v>
                </c:pt>
                <c:pt idx="78">
                  <c:v>0.0210455174369433</c:v>
                </c:pt>
                <c:pt idx="82">
                  <c:v>0.029726415928166</c:v>
                </c:pt>
                <c:pt idx="86">
                  <c:v>0.0274690577262411</c:v>
                </c:pt>
                <c:pt idx="90">
                  <c:v>0.0305217442224643</c:v>
                </c:pt>
                <c:pt idx="94">
                  <c:v>0.0182493507057027</c:v>
                </c:pt>
                <c:pt idx="98">
                  <c:v>0.0199426254962587</c:v>
                </c:pt>
                <c:pt idx="102">
                  <c:v>0.0261332299453714</c:v>
                </c:pt>
                <c:pt idx="106">
                  <c:v>0.0232255048408907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149040"/>
        <c:axId val="60797680"/>
      </c:lineChart>
      <c:catAx>
        <c:axId val="724109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99195"/>
        <c:crosses val="autoZero"/>
        <c:auto val="1"/>
        <c:lblAlgn val="ctr"/>
        <c:lblOffset val="100"/>
      </c:catAx>
      <c:valAx>
        <c:axId val="709919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410985"/>
        <c:crossesAt val="1"/>
        <c:crossBetween val="midCat"/>
      </c:valAx>
      <c:catAx>
        <c:axId val="241490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797680"/>
        <c:auto val="1"/>
        <c:lblAlgn val="ctr"/>
        <c:lblOffset val="100"/>
      </c:catAx>
      <c:valAx>
        <c:axId val="60797680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14904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97.0296026962821</c:v>
                </c:pt>
                <c:pt idx="13">
                  <c:v>110.835109696595</c:v>
                </c:pt>
                <c:pt idx="14">
                  <c:v>102.678943317884</c:v>
                </c:pt>
                <c:pt idx="15">
                  <c:v>103.173385136536</c:v>
                </c:pt>
                <c:pt idx="16">
                  <c:v>100.701257102506</c:v>
                </c:pt>
                <c:pt idx="17">
                  <c:v>106.423699285356</c:v>
                </c:pt>
                <c:pt idx="18">
                  <c:v>99.1691955091187</c:v>
                </c:pt>
                <c:pt idx="19">
                  <c:v>96.8095910775255</c:v>
                </c:pt>
                <c:pt idx="20">
                  <c:v>94.7551979671628</c:v>
                </c:pt>
                <c:pt idx="21">
                  <c:v>106.820085140098</c:v>
                </c:pt>
                <c:pt idx="22">
                  <c:v>97.3639002323238</c:v>
                </c:pt>
                <c:pt idx="23">
                  <c:v>95.7476935663242</c:v>
                </c:pt>
                <c:pt idx="24">
                  <c:v>89.6188116033154</c:v>
                </c:pt>
                <c:pt idx="25">
                  <c:v>85.0705970368445</c:v>
                </c:pt>
                <c:pt idx="26">
                  <c:v>85.4282032435041</c:v>
                </c:pt>
                <c:pt idx="27">
                  <c:v>89.406641995534</c:v>
                </c:pt>
                <c:pt idx="28">
                  <c:v>86.3624419963633</c:v>
                </c:pt>
                <c:pt idx="29">
                  <c:v>99.4316490890606</c:v>
                </c:pt>
                <c:pt idx="30">
                  <c:v>93.567004362674</c:v>
                </c:pt>
                <c:pt idx="31">
                  <c:v>93.7349984625918</c:v>
                </c:pt>
                <c:pt idx="32">
                  <c:v>90.5732086461014</c:v>
                </c:pt>
                <c:pt idx="33">
                  <c:v>104.523877542159</c:v>
                </c:pt>
                <c:pt idx="34">
                  <c:v>96.3680321108261</c:v>
                </c:pt>
                <c:pt idx="35">
                  <c:v>95.875603356077</c:v>
                </c:pt>
                <c:pt idx="36">
                  <c:v>98.544892767621</c:v>
                </c:pt>
                <c:pt idx="37">
                  <c:v>113.31416787551</c:v>
                </c:pt>
                <c:pt idx="38">
                  <c:v>104.780179484388</c:v>
                </c:pt>
                <c:pt idx="39">
                  <c:v>104.542705701111</c:v>
                </c:pt>
                <c:pt idx="40">
                  <c:v>101.976789681493</c:v>
                </c:pt>
                <c:pt idx="41">
                  <c:v>116.692553219685</c:v>
                </c:pt>
                <c:pt idx="42">
                  <c:v>108.108042799321</c:v>
                </c:pt>
                <c:pt idx="43">
                  <c:v>107.809333069374</c:v>
                </c:pt>
                <c:pt idx="44">
                  <c:v>89.6197894227543</c:v>
                </c:pt>
                <c:pt idx="45">
                  <c:v>90.5746273952499</c:v>
                </c:pt>
                <c:pt idx="46">
                  <c:v>91.3863189679172</c:v>
                </c:pt>
                <c:pt idx="47">
                  <c:v>92.6522957593375</c:v>
                </c:pt>
                <c:pt idx="48">
                  <c:v>93.4155278181133</c:v>
                </c:pt>
                <c:pt idx="49">
                  <c:v>94.0114899085354</c:v>
                </c:pt>
                <c:pt idx="50">
                  <c:v>94.5412889228095</c:v>
                </c:pt>
                <c:pt idx="51">
                  <c:v>95.9957249066499</c:v>
                </c:pt>
                <c:pt idx="52">
                  <c:v>96.7285372313188</c:v>
                </c:pt>
                <c:pt idx="53">
                  <c:v>97.8633892371138</c:v>
                </c:pt>
                <c:pt idx="54">
                  <c:v>98.2101436593803</c:v>
                </c:pt>
                <c:pt idx="55">
                  <c:v>98.6821028014667</c:v>
                </c:pt>
                <c:pt idx="56">
                  <c:v>99.5942613073139</c:v>
                </c:pt>
                <c:pt idx="57">
                  <c:v>99.544548151423</c:v>
                </c:pt>
                <c:pt idx="58">
                  <c:v>100.041395165505</c:v>
                </c:pt>
                <c:pt idx="59">
                  <c:v>100.318440720927</c:v>
                </c:pt>
                <c:pt idx="60">
                  <c:v>100.806512615491</c:v>
                </c:pt>
                <c:pt idx="61">
                  <c:v>101.336653046193</c:v>
                </c:pt>
                <c:pt idx="62">
                  <c:v>101.818061118594</c:v>
                </c:pt>
                <c:pt idx="63">
                  <c:v>102.084949921321</c:v>
                </c:pt>
                <c:pt idx="64">
                  <c:v>102.280104374311</c:v>
                </c:pt>
                <c:pt idx="65">
                  <c:v>102.812164017721</c:v>
                </c:pt>
                <c:pt idx="66">
                  <c:v>103.230307321756</c:v>
                </c:pt>
                <c:pt idx="67">
                  <c:v>103.317865244098</c:v>
                </c:pt>
                <c:pt idx="68">
                  <c:v>103.504812629502</c:v>
                </c:pt>
                <c:pt idx="69">
                  <c:v>103.962762919275</c:v>
                </c:pt>
                <c:pt idx="70">
                  <c:v>103.997355670924</c:v>
                </c:pt>
                <c:pt idx="71">
                  <c:v>104.042511158593</c:v>
                </c:pt>
                <c:pt idx="72">
                  <c:v>104.608082935563</c:v>
                </c:pt>
                <c:pt idx="73">
                  <c:v>104.809898868995</c:v>
                </c:pt>
                <c:pt idx="74">
                  <c:v>104.526868250911</c:v>
                </c:pt>
                <c:pt idx="75">
                  <c:v>104.74046693156</c:v>
                </c:pt>
                <c:pt idx="76">
                  <c:v>105.100002599946</c:v>
                </c:pt>
                <c:pt idx="77">
                  <c:v>105.170857770077</c:v>
                </c:pt>
                <c:pt idx="78">
                  <c:v>105.366555905475</c:v>
                </c:pt>
                <c:pt idx="79">
                  <c:v>106.434096179918</c:v>
                </c:pt>
                <c:pt idx="80">
                  <c:v>106.487026778699</c:v>
                </c:pt>
                <c:pt idx="81">
                  <c:v>106.720893672848</c:v>
                </c:pt>
                <c:pt idx="82">
                  <c:v>107.058791882123</c:v>
                </c:pt>
                <c:pt idx="83">
                  <c:v>107.026543257512</c:v>
                </c:pt>
                <c:pt idx="84">
                  <c:v>107.268394701991</c:v>
                </c:pt>
                <c:pt idx="85">
                  <c:v>107.891817498725</c:v>
                </c:pt>
                <c:pt idx="86">
                  <c:v>107.740126504815</c:v>
                </c:pt>
                <c:pt idx="87">
                  <c:v>108.296270832544</c:v>
                </c:pt>
                <c:pt idx="88">
                  <c:v>108.207269730247</c:v>
                </c:pt>
                <c:pt idx="89">
                  <c:v>108.397761557372</c:v>
                </c:pt>
                <c:pt idx="90">
                  <c:v>108.715748744891</c:v>
                </c:pt>
                <c:pt idx="91">
                  <c:v>109.061784506005</c:v>
                </c:pt>
                <c:pt idx="92">
                  <c:v>109.778908548675</c:v>
                </c:pt>
                <c:pt idx="93">
                  <c:v>109.840229688287</c:v>
                </c:pt>
                <c:pt idx="94">
                  <c:v>109.772520026094</c:v>
                </c:pt>
                <c:pt idx="95">
                  <c:v>110.741359524754</c:v>
                </c:pt>
                <c:pt idx="96">
                  <c:v>110.633726127107</c:v>
                </c:pt>
                <c:pt idx="97">
                  <c:v>110.556182324882</c:v>
                </c:pt>
                <c:pt idx="98">
                  <c:v>110.551728898315</c:v>
                </c:pt>
                <c:pt idx="99">
                  <c:v>110.768015811692</c:v>
                </c:pt>
                <c:pt idx="100">
                  <c:v>111.382198633254</c:v>
                </c:pt>
                <c:pt idx="101">
                  <c:v>111.10230586691</c:v>
                </c:pt>
                <c:pt idx="102">
                  <c:v>111.356877370969</c:v>
                </c:pt>
                <c:pt idx="103">
                  <c:v>111.49667272168</c:v>
                </c:pt>
                <c:pt idx="104">
                  <c:v>110.997459684906</c:v>
                </c:pt>
                <c:pt idx="105">
                  <c:v>110.9885648191</c:v>
                </c:pt>
                <c:pt idx="106">
                  <c:v>111.341442345677</c:v>
                </c:pt>
                <c:pt idx="107">
                  <c:v>111.856435697641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861590"/>
        <c:axId val="64446737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0.0281850297283728</c:v>
                </c:pt>
                <c:pt idx="18">
                  <c:v>-0.0256535187698723</c:v>
                </c:pt>
                <c:pt idx="22">
                  <c:v>-0.0208801486349116</c:v>
                </c:pt>
                <c:pt idx="26">
                  <c:v>-0.114426462264863</c:v>
                </c:pt>
                <c:pt idx="30">
                  <c:v>0.0674397835625984</c:v>
                </c:pt>
                <c:pt idx="34">
                  <c:v>0.038179514545879</c:v>
                </c:pt>
                <c:pt idx="38">
                  <c:v>0.087368103278318</c:v>
                </c:pt>
                <c:pt idx="42">
                  <c:v>0.0318265611192561</c:v>
                </c:pt>
                <c:pt idx="46">
                  <c:v>-0.161886418028959</c:v>
                </c:pt>
                <c:pt idx="50">
                  <c:v>0.0376983931210069</c:v>
                </c:pt>
                <c:pt idx="54">
                  <c:v>0.0357709735434557</c:v>
                </c:pt>
                <c:pt idx="58">
                  <c:v>0.0204720215275134</c:v>
                </c:pt>
                <c:pt idx="62">
                  <c:v>0.0163893706091873</c:v>
                </c:pt>
                <c:pt idx="66">
                  <c:v>0.0137774090171974</c:v>
                </c:pt>
                <c:pt idx="70">
                  <c:v>0.00939412418131158</c:v>
                </c:pt>
                <c:pt idx="74">
                  <c:v>0.00764817734802747</c:v>
                </c:pt>
                <c:pt idx="78">
                  <c:v>0.00808768621922229</c:v>
                </c:pt>
                <c:pt idx="82">
                  <c:v>0.0123717023814018</c:v>
                </c:pt>
                <c:pt idx="86">
                  <c:v>0.00913507034294847</c:v>
                </c:pt>
                <c:pt idx="90">
                  <c:v>0.0073886364826774</c:v>
                </c:pt>
                <c:pt idx="94">
                  <c:v>0.013238222983017</c:v>
                </c:pt>
                <c:pt idx="98">
                  <c:v>0.00539981159816438</c:v>
                </c:pt>
                <c:pt idx="102">
                  <c:v>0.0063917282043604</c:v>
                </c:pt>
                <c:pt idx="106">
                  <c:v>-0.000346146133030301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49826"/>
        <c:axId val="8333528"/>
      </c:lineChart>
      <c:catAx>
        <c:axId val="688615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446737"/>
        <c:crosses val="autoZero"/>
        <c:auto val="1"/>
        <c:lblAlgn val="ctr"/>
        <c:lblOffset val="100"/>
      </c:catAx>
      <c:valAx>
        <c:axId val="6444673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861590"/>
        <c:crossesAt val="1"/>
        <c:crossBetween val="midCat"/>
      </c:valAx>
      <c:catAx>
        <c:axId val="644982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33528"/>
        <c:auto val="1"/>
        <c:lblAlgn val="ctr"/>
        <c:lblOffset val="100"/>
      </c:catAx>
      <c:valAx>
        <c:axId val="833352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4982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93.7498320297412</c:v>
                </c:pt>
                <c:pt idx="11">
                  <c:v>92.6468236635354</c:v>
                </c:pt>
                <c:pt idx="12">
                  <c:v>99.524403806528</c:v>
                </c:pt>
                <c:pt idx="13">
                  <c:v>99.0693783567667</c:v>
                </c:pt>
                <c:pt idx="14">
                  <c:v>114.54949415012</c:v>
                </c:pt>
                <c:pt idx="15">
                  <c:v>106.927946989414</c:v>
                </c:pt>
                <c:pt idx="16">
                  <c:v>107.226861550382</c:v>
                </c:pt>
                <c:pt idx="17">
                  <c:v>104.741632398239</c:v>
                </c:pt>
                <c:pt idx="18">
                  <c:v>120.874613166644</c:v>
                </c:pt>
                <c:pt idx="19">
                  <c:v>112.02641463626</c:v>
                </c:pt>
                <c:pt idx="20">
                  <c:v>112.040573339061</c:v>
                </c:pt>
                <c:pt idx="21">
                  <c:v>109.40191877697</c:v>
                </c:pt>
                <c:pt idx="22">
                  <c:v>125.798375157091</c:v>
                </c:pt>
                <c:pt idx="23">
                  <c:v>116.324168238922</c:v>
                </c:pt>
                <c:pt idx="24">
                  <c:v>116.060531161241</c:v>
                </c:pt>
                <c:pt idx="25">
                  <c:v>113.21191944649</c:v>
                </c:pt>
                <c:pt idx="26">
                  <c:v>129.548968705276</c:v>
                </c:pt>
                <c:pt idx="27">
                  <c:v>120.018673574067</c:v>
                </c:pt>
                <c:pt idx="28">
                  <c:v>119.687053977193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95.6230733890959</c:v>
                </c:pt>
                <c:pt idx="11">
                  <c:v>89.6970987546507</c:v>
                </c:pt>
                <c:pt idx="12">
                  <c:v>91.7304577030087</c:v>
                </c:pt>
                <c:pt idx="13">
                  <c:v>94.5099823018676</c:v>
                </c:pt>
                <c:pt idx="14">
                  <c:v>97.3737292755965</c:v>
                </c:pt>
                <c:pt idx="15">
                  <c:v>98.8416504161423</c:v>
                </c:pt>
                <c:pt idx="16">
                  <c:v>100.331700651372</c:v>
                </c:pt>
                <c:pt idx="17">
                  <c:v>101.086071193327</c:v>
                </c:pt>
                <c:pt idx="18">
                  <c:v>101.846113670582</c:v>
                </c:pt>
                <c:pt idx="19">
                  <c:v>102.611870729088</c:v>
                </c:pt>
                <c:pt idx="20">
                  <c:v>103.383385335443</c:v>
                </c:pt>
                <c:pt idx="21">
                  <c:v>104.030316326616</c:v>
                </c:pt>
                <c:pt idx="22">
                  <c:v>104.677247317788</c:v>
                </c:pt>
                <c:pt idx="23">
                  <c:v>105.324178308961</c:v>
                </c:pt>
                <c:pt idx="24">
                  <c:v>105.971109300134</c:v>
                </c:pt>
                <c:pt idx="25">
                  <c:v>106.618040291306</c:v>
                </c:pt>
                <c:pt idx="26">
                  <c:v>107.264971282479</c:v>
                </c:pt>
                <c:pt idx="27">
                  <c:v>107.911902273652</c:v>
                </c:pt>
                <c:pt idx="28">
                  <c:v>108.558833264824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758910"/>
        <c:axId val="68284372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104.917520156177</c:v>
                </c:pt>
                <c:pt idx="11">
                  <c:v>113.535193459757</c:v>
                </c:pt>
                <c:pt idx="12">
                  <c:v>124.490344966397</c:v>
                </c:pt>
                <c:pt idx="13">
                  <c:v>134.449572563709</c:v>
                </c:pt>
                <c:pt idx="14">
                  <c:v>144.40880016102</c:v>
                </c:pt>
                <c:pt idx="15">
                  <c:v>154.368027758332</c:v>
                </c:pt>
                <c:pt idx="16">
                  <c:v>164.327255355644</c:v>
                </c:pt>
                <c:pt idx="17">
                  <c:v>174.885281512244</c:v>
                </c:pt>
                <c:pt idx="18">
                  <c:v>185.443307668844</c:v>
                </c:pt>
                <c:pt idx="19">
                  <c:v>196.001333825444</c:v>
                </c:pt>
                <c:pt idx="20">
                  <c:v>206.559359982044</c:v>
                </c:pt>
                <c:pt idx="21">
                  <c:v>216.887327981146</c:v>
                </c:pt>
                <c:pt idx="22">
                  <c:v>227.215295980249</c:v>
                </c:pt>
                <c:pt idx="23">
                  <c:v>237.543263979351</c:v>
                </c:pt>
                <c:pt idx="24">
                  <c:v>247.871231978453</c:v>
                </c:pt>
                <c:pt idx="25">
                  <c:v>257.166403177645</c:v>
                </c:pt>
                <c:pt idx="26">
                  <c:v>266.461574376837</c:v>
                </c:pt>
                <c:pt idx="27">
                  <c:v>275.756745576029</c:v>
                </c:pt>
                <c:pt idx="28">
                  <c:v>285.051916775221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783195"/>
        <c:axId val="69675570"/>
      </c:lineChart>
      <c:catAx>
        <c:axId val="5975891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284372"/>
        <c:crosses val="autoZero"/>
        <c:auto val="1"/>
        <c:lblAlgn val="ctr"/>
        <c:lblOffset val="100"/>
      </c:catAx>
      <c:valAx>
        <c:axId val="68284372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758910"/>
        <c:crossesAt val="1"/>
        <c:crossBetween val="midCat"/>
      </c:valAx>
      <c:catAx>
        <c:axId val="60783195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675570"/>
        <c:auto val="1"/>
        <c:lblAlgn val="ctr"/>
        <c:lblOffset val="100"/>
      </c:catAx>
      <c:valAx>
        <c:axId val="69675570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78319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94.9249331863461</c:v>
                </c:pt>
                <c:pt idx="11">
                  <c:v>95.3239634794975</c:v>
                </c:pt>
                <c:pt idx="12">
                  <c:v>99.7632532679405</c:v>
                </c:pt>
                <c:pt idx="13">
                  <c:v>96.3664217939355</c:v>
                </c:pt>
                <c:pt idx="14">
                  <c:v>110.949528687326</c:v>
                </c:pt>
                <c:pt idx="15">
                  <c:v>104.405540185954</c:v>
                </c:pt>
                <c:pt idx="16">
                  <c:v>104.592994244887</c:v>
                </c:pt>
                <c:pt idx="17">
                  <c:v>101.06495168337</c:v>
                </c:pt>
                <c:pt idx="18">
                  <c:v>116.631626409887</c:v>
                </c:pt>
                <c:pt idx="19">
                  <c:v>107.531031026594</c:v>
                </c:pt>
                <c:pt idx="20">
                  <c:v>106.981560724613</c:v>
                </c:pt>
                <c:pt idx="21">
                  <c:v>109.960053034195</c:v>
                </c:pt>
                <c:pt idx="22">
                  <c:v>126.440158989252</c:v>
                </c:pt>
                <c:pt idx="23">
                  <c:v>116.917617640571</c:v>
                </c:pt>
                <c:pt idx="24">
                  <c:v>116.652635569253</c:v>
                </c:pt>
                <c:pt idx="25">
                  <c:v>113.789491131481</c:v>
                </c:pt>
                <c:pt idx="26">
                  <c:v>130.209886888712</c:v>
                </c:pt>
                <c:pt idx="27">
                  <c:v>120.630971182529</c:v>
                </c:pt>
                <c:pt idx="28">
                  <c:v>120.297659766541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95.1557074390026</c:v>
                </c:pt>
                <c:pt idx="11">
                  <c:v>87.542052546561</c:v>
                </c:pt>
                <c:pt idx="12">
                  <c:v>88.20026072199</c:v>
                </c:pt>
                <c:pt idx="13">
                  <c:v>89.5298906774065</c:v>
                </c:pt>
                <c:pt idx="14">
                  <c:v>90.8795649706047</c:v>
                </c:pt>
                <c:pt idx="15">
                  <c:v>91.5628671197207</c:v>
                </c:pt>
                <c:pt idx="16">
                  <c:v>92.2513068575468</c:v>
                </c:pt>
                <c:pt idx="17">
                  <c:v>92.5283376242913</c:v>
                </c:pt>
                <c:pt idx="18">
                  <c:v>92.8062003147054</c:v>
                </c:pt>
                <c:pt idx="19">
                  <c:v>93.0848974270566</c:v>
                </c:pt>
                <c:pt idx="20">
                  <c:v>93.3644314671149</c:v>
                </c:pt>
                <c:pt idx="21">
                  <c:v>94.0113624582876</c:v>
                </c:pt>
                <c:pt idx="22">
                  <c:v>94.6582934494603</c:v>
                </c:pt>
                <c:pt idx="23">
                  <c:v>95.3052244406329</c:v>
                </c:pt>
                <c:pt idx="24">
                  <c:v>95.9521554318056</c:v>
                </c:pt>
                <c:pt idx="25">
                  <c:v>96.5990864229782</c:v>
                </c:pt>
                <c:pt idx="26">
                  <c:v>97.2460174141509</c:v>
                </c:pt>
                <c:pt idx="27">
                  <c:v>97.8929484053235</c:v>
                </c:pt>
                <c:pt idx="28">
                  <c:v>98.5398793964962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050259"/>
        <c:axId val="87160272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105.432832141227</c:v>
                </c:pt>
                <c:pt idx="11">
                  <c:v>116.330119795532</c:v>
                </c:pt>
                <c:pt idx="12">
                  <c:v>130.148997010324</c:v>
                </c:pt>
                <c:pt idx="13">
                  <c:v>142.545688975557</c:v>
                </c:pt>
                <c:pt idx="14">
                  <c:v>154.942380940791</c:v>
                </c:pt>
                <c:pt idx="15">
                  <c:v>167.339072906024</c:v>
                </c:pt>
                <c:pt idx="16">
                  <c:v>179.735764871257</c:v>
                </c:pt>
                <c:pt idx="17">
                  <c:v>194.024758178522</c:v>
                </c:pt>
                <c:pt idx="18">
                  <c:v>208.313751485787</c:v>
                </c:pt>
                <c:pt idx="19">
                  <c:v>222.602744793052</c:v>
                </c:pt>
                <c:pt idx="20">
                  <c:v>236.891738100317</c:v>
                </c:pt>
                <c:pt idx="21">
                  <c:v>251.105242386336</c:v>
                </c:pt>
                <c:pt idx="22">
                  <c:v>265.318746672355</c:v>
                </c:pt>
                <c:pt idx="23">
                  <c:v>279.532250958374</c:v>
                </c:pt>
                <c:pt idx="24">
                  <c:v>293.745755244393</c:v>
                </c:pt>
                <c:pt idx="25">
                  <c:v>306.964314230391</c:v>
                </c:pt>
                <c:pt idx="26">
                  <c:v>320.182873216389</c:v>
                </c:pt>
                <c:pt idx="27">
                  <c:v>333.401432202387</c:v>
                </c:pt>
                <c:pt idx="28">
                  <c:v>346.619991188384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327522"/>
        <c:axId val="74268072"/>
      </c:lineChart>
      <c:catAx>
        <c:axId val="7005025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160272"/>
        <c:crosses val="autoZero"/>
        <c:auto val="1"/>
        <c:lblAlgn val="ctr"/>
        <c:lblOffset val="100"/>
      </c:catAx>
      <c:valAx>
        <c:axId val="87160272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050259"/>
        <c:crossesAt val="1"/>
        <c:crossBetween val="midCat"/>
      </c:valAx>
      <c:catAx>
        <c:axId val="7132752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268072"/>
        <c:auto val="1"/>
        <c:lblAlgn val="ctr"/>
        <c:lblOffset val="100"/>
      </c:catAx>
      <c:valAx>
        <c:axId val="74268072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32752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95.1560795101873</c:v>
                </c:pt>
                <c:pt idx="11">
                  <c:v>94.4997601368061</c:v>
                </c:pt>
                <c:pt idx="12">
                  <c:v>101.514891882659</c:v>
                </c:pt>
                <c:pt idx="13">
                  <c:v>102.536806599254</c:v>
                </c:pt>
                <c:pt idx="14">
                  <c:v>118.272352709999</c:v>
                </c:pt>
                <c:pt idx="15">
                  <c:v>110.40310526657</c:v>
                </c:pt>
                <c:pt idx="16">
                  <c:v>110.979801704645</c:v>
                </c:pt>
                <c:pt idx="17">
                  <c:v>109.455005856159</c:v>
                </c:pt>
                <c:pt idx="18">
                  <c:v>126.313970759143</c:v>
                </c:pt>
                <c:pt idx="19">
                  <c:v>116.787537258301</c:v>
                </c:pt>
                <c:pt idx="20">
                  <c:v>116.802297705971</c:v>
                </c:pt>
                <c:pt idx="21">
                  <c:v>115.419024309704</c:v>
                </c:pt>
                <c:pt idx="22">
                  <c:v>132.088293914946</c:v>
                </c:pt>
                <c:pt idx="23">
                  <c:v>122.140376650869</c:v>
                </c:pt>
                <c:pt idx="24">
                  <c:v>122.153709047206</c:v>
                </c:pt>
                <c:pt idx="25">
                  <c:v>120.004634613279</c:v>
                </c:pt>
                <c:pt idx="26">
                  <c:v>137.321906827592</c:v>
                </c:pt>
                <c:pt idx="27">
                  <c:v>126.61970062064</c:v>
                </c:pt>
                <c:pt idx="28">
                  <c:v>126.569059580881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95.9057031626598</c:v>
                </c:pt>
                <c:pt idx="11">
                  <c:v>91.9171576861127</c:v>
                </c:pt>
                <c:pt idx="12">
                  <c:v>95.4073167927059</c:v>
                </c:pt>
                <c:pt idx="13">
                  <c:v>99.0299996945945</c:v>
                </c:pt>
                <c:pt idx="14">
                  <c:v>102.790238413467</c:v>
                </c:pt>
                <c:pt idx="15">
                  <c:v>105.904885427633</c:v>
                </c:pt>
                <c:pt idx="16">
                  <c:v>109.113909360976</c:v>
                </c:pt>
                <c:pt idx="17">
                  <c:v>110.758815183831</c:v>
                </c:pt>
                <c:pt idx="18">
                  <c:v>112.428518167579</c:v>
                </c:pt>
                <c:pt idx="19">
                  <c:v>113.273841845247</c:v>
                </c:pt>
                <c:pt idx="20">
                  <c:v>114.125521313525</c:v>
                </c:pt>
                <c:pt idx="21">
                  <c:v>114.522705698738</c:v>
                </c:pt>
                <c:pt idx="22">
                  <c:v>114.91989008395</c:v>
                </c:pt>
                <c:pt idx="23">
                  <c:v>115.317074469163</c:v>
                </c:pt>
                <c:pt idx="24">
                  <c:v>115.714258854376</c:v>
                </c:pt>
                <c:pt idx="25">
                  <c:v>116.111443239588</c:v>
                </c:pt>
                <c:pt idx="26">
                  <c:v>116.508627624801</c:v>
                </c:pt>
                <c:pt idx="27">
                  <c:v>116.905812010013</c:v>
                </c:pt>
                <c:pt idx="28">
                  <c:v>117.302996395226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407188"/>
        <c:axId val="68030939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104.608332965147</c:v>
                </c:pt>
                <c:pt idx="11">
                  <c:v>110.792997915195</c:v>
                </c:pt>
                <c:pt idx="12">
                  <c:v>118.83169292247</c:v>
                </c:pt>
                <c:pt idx="13">
                  <c:v>126.5260450392</c:v>
                </c:pt>
                <c:pt idx="14">
                  <c:v>134.22039715593</c:v>
                </c:pt>
                <c:pt idx="15">
                  <c:v>141.91474927266</c:v>
                </c:pt>
                <c:pt idx="16">
                  <c:v>149.609101389389</c:v>
                </c:pt>
                <c:pt idx="17">
                  <c:v>156.93994735747</c:v>
                </c:pt>
                <c:pt idx="18">
                  <c:v>164.27079332555</c:v>
                </c:pt>
                <c:pt idx="19">
                  <c:v>171.60163929363</c:v>
                </c:pt>
                <c:pt idx="20">
                  <c:v>178.93248526171</c:v>
                </c:pt>
                <c:pt idx="21">
                  <c:v>186.537115885332</c:v>
                </c:pt>
                <c:pt idx="22">
                  <c:v>194.141746508955</c:v>
                </c:pt>
                <c:pt idx="23">
                  <c:v>201.746377132578</c:v>
                </c:pt>
                <c:pt idx="24">
                  <c:v>209.3510077562</c:v>
                </c:pt>
                <c:pt idx="25">
                  <c:v>215.631537988886</c:v>
                </c:pt>
                <c:pt idx="26">
                  <c:v>221.912068221572</c:v>
                </c:pt>
                <c:pt idx="27">
                  <c:v>228.192598454258</c:v>
                </c:pt>
                <c:pt idx="28">
                  <c:v>234.473128686944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5141"/>
        <c:axId val="89387721"/>
      </c:lineChart>
      <c:catAx>
        <c:axId val="4240718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030939"/>
        <c:crosses val="autoZero"/>
        <c:auto val="1"/>
        <c:lblAlgn val="ctr"/>
        <c:lblOffset val="100"/>
      </c:catAx>
      <c:valAx>
        <c:axId val="68030939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407188"/>
        <c:crossesAt val="1"/>
        <c:crossBetween val="midCat"/>
      </c:valAx>
      <c:catAx>
        <c:axId val="755141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387721"/>
        <c:auto val="1"/>
        <c:lblAlgn val="ctr"/>
        <c:lblOffset val="100"/>
      </c:catAx>
      <c:valAx>
        <c:axId val="89387721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514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-0.0364739405503579</c:v>
                </c:pt>
                <c:pt idx="5">
                  <c:v>-0.0381144041741324</c:v>
                </c:pt>
                <c:pt idx="6">
                  <c:v>-0.0515029926946884</c:v>
                </c:pt>
                <c:pt idx="7">
                  <c:v>-0.0443172094897414</c:v>
                </c:pt>
                <c:pt idx="8">
                  <c:v>-0.0498873900758824</c:v>
                </c:pt>
                <c:pt idx="9">
                  <c:v>-0.0523893283978457</c:v>
                </c:pt>
                <c:pt idx="10">
                  <c:v>-0.0540289646694307</c:v>
                </c:pt>
                <c:pt idx="11">
                  <c:v>-0.0665549052074536</c:v>
                </c:pt>
                <c:pt idx="12">
                  <c:v>-0.065934086042525</c:v>
                </c:pt>
                <c:pt idx="13">
                  <c:v>-0.0661439005928112</c:v>
                </c:pt>
                <c:pt idx="14">
                  <c:v>-0.0640701044782401</c:v>
                </c:pt>
                <c:pt idx="15">
                  <c:v>-0.062601825010995</c:v>
                </c:pt>
                <c:pt idx="16">
                  <c:v>-0.0600713720748678</c:v>
                </c:pt>
                <c:pt idx="17">
                  <c:v>-0.0580375125661844</c:v>
                </c:pt>
                <c:pt idx="18">
                  <c:v>-0.0559078654009185</c:v>
                </c:pt>
                <c:pt idx="19">
                  <c:v>-0.0535036656617857</c:v>
                </c:pt>
                <c:pt idx="20">
                  <c:v>-0.0517668151570388</c:v>
                </c:pt>
                <c:pt idx="21">
                  <c:v>-0.0509166485385947</c:v>
                </c:pt>
                <c:pt idx="22">
                  <c:v>-0.0500028119174655</c:v>
                </c:pt>
                <c:pt idx="23">
                  <c:v>-0.0472606904544044</c:v>
                </c:pt>
                <c:pt idx="24">
                  <c:v>-0.0467571086828028</c:v>
                </c:pt>
                <c:pt idx="25">
                  <c:v>-0.0448827317986542</c:v>
                </c:pt>
                <c:pt idx="26">
                  <c:v>-0.0439435498000539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-0.0374251146354998</c:v>
                </c:pt>
                <c:pt idx="5">
                  <c:v>-0.0389795692086536</c:v>
                </c:pt>
                <c:pt idx="6">
                  <c:v>-0.0528904422415102</c:v>
                </c:pt>
                <c:pt idx="7">
                  <c:v>-0.0460626520757256</c:v>
                </c:pt>
                <c:pt idx="8">
                  <c:v>-0.0521411994829598</c:v>
                </c:pt>
                <c:pt idx="9">
                  <c:v>-0.0550099628555273</c:v>
                </c:pt>
                <c:pt idx="10">
                  <c:v>-0.0571480605482837</c:v>
                </c:pt>
                <c:pt idx="11">
                  <c:v>-0.0719240639953304</c:v>
                </c:pt>
                <c:pt idx="12">
                  <c:v>-0.0730404752586622</c:v>
                </c:pt>
                <c:pt idx="13">
                  <c:v>-0.0746663773737907</c:v>
                </c:pt>
                <c:pt idx="14">
                  <c:v>-0.0739420433940006</c:v>
                </c:pt>
                <c:pt idx="15">
                  <c:v>-0.0738164972332954</c:v>
                </c:pt>
                <c:pt idx="16">
                  <c:v>-0.0722103367485688</c:v>
                </c:pt>
                <c:pt idx="17">
                  <c:v>-0.0709801458103601</c:v>
                </c:pt>
                <c:pt idx="18">
                  <c:v>-0.0700409056707115</c:v>
                </c:pt>
                <c:pt idx="19">
                  <c:v>-0.0688443474125814</c:v>
                </c:pt>
                <c:pt idx="20">
                  <c:v>-0.0680627783505686</c:v>
                </c:pt>
                <c:pt idx="21">
                  <c:v>-0.0683827190754257</c:v>
                </c:pt>
                <c:pt idx="22">
                  <c:v>-0.0684430282888146</c:v>
                </c:pt>
                <c:pt idx="23">
                  <c:v>-0.0667444593663678</c:v>
                </c:pt>
                <c:pt idx="24">
                  <c:v>-0.067747764168545</c:v>
                </c:pt>
                <c:pt idx="25">
                  <c:v>-0.0673063844376968</c:v>
                </c:pt>
                <c:pt idx="26">
                  <c:v>-0.0675555691582426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-0.0364739405503579</c:v>
                </c:pt>
                <c:pt idx="5">
                  <c:v>-0.0380692254714671</c:v>
                </c:pt>
                <c:pt idx="6">
                  <c:v>-0.0506682354077673</c:v>
                </c:pt>
                <c:pt idx="7">
                  <c:v>-0.0474028239954442</c:v>
                </c:pt>
                <c:pt idx="8">
                  <c:v>-0.0531946132694724</c:v>
                </c:pt>
                <c:pt idx="9">
                  <c:v>-0.0540249180063632</c:v>
                </c:pt>
                <c:pt idx="10">
                  <c:v>-0.0579808219666489</c:v>
                </c:pt>
                <c:pt idx="11">
                  <c:v>-0.0734415203978968</c:v>
                </c:pt>
                <c:pt idx="12">
                  <c:v>-0.0738155100713192</c:v>
                </c:pt>
                <c:pt idx="13">
                  <c:v>-0.0739714927904611</c:v>
                </c:pt>
                <c:pt idx="14">
                  <c:v>-0.0742815071226575</c:v>
                </c:pt>
                <c:pt idx="15">
                  <c:v>-0.0729176994797862</c:v>
                </c:pt>
                <c:pt idx="16">
                  <c:v>-0.0715036476170595</c:v>
                </c:pt>
                <c:pt idx="17">
                  <c:v>-0.0711896973651526</c:v>
                </c:pt>
                <c:pt idx="18">
                  <c:v>-0.0706182545421356</c:v>
                </c:pt>
                <c:pt idx="19">
                  <c:v>-0.0693667883655356</c:v>
                </c:pt>
                <c:pt idx="20">
                  <c:v>-0.0667779863990816</c:v>
                </c:pt>
                <c:pt idx="21">
                  <c:v>-0.0653880949167019</c:v>
                </c:pt>
                <c:pt idx="22">
                  <c:v>-0.0645169659547828</c:v>
                </c:pt>
                <c:pt idx="23">
                  <c:v>-0.0625797745782562</c:v>
                </c:pt>
                <c:pt idx="24">
                  <c:v>-0.062367935212111</c:v>
                </c:pt>
                <c:pt idx="25">
                  <c:v>-0.0623189518763887</c:v>
                </c:pt>
                <c:pt idx="26">
                  <c:v>-0.0620638261408917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-0.0374251146354998</c:v>
                </c:pt>
                <c:pt idx="5">
                  <c:v>-0.0389343905059882</c:v>
                </c:pt>
                <c:pt idx="6">
                  <c:v>-0.052033110523945</c:v>
                </c:pt>
                <c:pt idx="7">
                  <c:v>-0.0491395444974926</c:v>
                </c:pt>
                <c:pt idx="8">
                  <c:v>-0.0554474083669442</c:v>
                </c:pt>
                <c:pt idx="9">
                  <c:v>-0.0564931620927865</c:v>
                </c:pt>
                <c:pt idx="10">
                  <c:v>-0.0609769108533636</c:v>
                </c:pt>
                <c:pt idx="11">
                  <c:v>-0.0785800721267384</c:v>
                </c:pt>
                <c:pt idx="12">
                  <c:v>-0.0805776792117497</c:v>
                </c:pt>
                <c:pt idx="13">
                  <c:v>-0.082210026995614</c:v>
                </c:pt>
                <c:pt idx="14">
                  <c:v>-0.0842390529951491</c:v>
                </c:pt>
                <c:pt idx="15">
                  <c:v>-0.0844347639599134</c:v>
                </c:pt>
                <c:pt idx="16">
                  <c:v>-0.0843274333613356</c:v>
                </c:pt>
                <c:pt idx="17">
                  <c:v>-0.0851743546398149</c:v>
                </c:pt>
                <c:pt idx="18">
                  <c:v>-0.0860583470531471</c:v>
                </c:pt>
                <c:pt idx="19">
                  <c:v>-0.0864587724266576</c:v>
                </c:pt>
                <c:pt idx="20">
                  <c:v>-0.0845456160966335</c:v>
                </c:pt>
                <c:pt idx="21">
                  <c:v>-0.0844495598412987</c:v>
                </c:pt>
                <c:pt idx="22">
                  <c:v>-0.0849908342921846</c:v>
                </c:pt>
                <c:pt idx="23">
                  <c:v>-0.0844882324724953</c:v>
                </c:pt>
                <c:pt idx="24">
                  <c:v>-0.0858426827457381</c:v>
                </c:pt>
                <c:pt idx="25">
                  <c:v>-0.0871247246965008</c:v>
                </c:pt>
                <c:pt idx="26">
                  <c:v>-0.0886551006200013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-0.0364739405503579</c:v>
                </c:pt>
                <c:pt idx="5">
                  <c:v>-0.0380690808139321</c:v>
                </c:pt>
                <c:pt idx="6">
                  <c:v>-0.0508311433023446</c:v>
                </c:pt>
                <c:pt idx="7">
                  <c:v>-0.0406306649573128</c:v>
                </c:pt>
                <c:pt idx="8">
                  <c:v>-0.0437920467084236</c:v>
                </c:pt>
                <c:pt idx="9">
                  <c:v>-0.0449055331718512</c:v>
                </c:pt>
                <c:pt idx="10">
                  <c:v>-0.0453635702812331</c:v>
                </c:pt>
                <c:pt idx="11">
                  <c:v>-0.0577136444789618</c:v>
                </c:pt>
                <c:pt idx="12">
                  <c:v>-0.059189078557417</c:v>
                </c:pt>
                <c:pt idx="13">
                  <c:v>-0.0584388663933405</c:v>
                </c:pt>
                <c:pt idx="14">
                  <c:v>-0.0546422673767122</c:v>
                </c:pt>
                <c:pt idx="15">
                  <c:v>-0.0505542994706767</c:v>
                </c:pt>
                <c:pt idx="16">
                  <c:v>-0.0474478953367515</c:v>
                </c:pt>
                <c:pt idx="17">
                  <c:v>-0.0456404279908441</c:v>
                </c:pt>
                <c:pt idx="18">
                  <c:v>-0.0432279568584501</c:v>
                </c:pt>
                <c:pt idx="19">
                  <c:v>-0.0412259883683105</c:v>
                </c:pt>
                <c:pt idx="20">
                  <c:v>-0.0381000020214571</c:v>
                </c:pt>
                <c:pt idx="21">
                  <c:v>-0.0354048114970129</c:v>
                </c:pt>
                <c:pt idx="22">
                  <c:v>-0.0317778095991181</c:v>
                </c:pt>
                <c:pt idx="23">
                  <c:v>-0.0306275988517637</c:v>
                </c:pt>
                <c:pt idx="24">
                  <c:v>-0.0294025377683291</c:v>
                </c:pt>
                <c:pt idx="25">
                  <c:v>-0.0271233155862468</c:v>
                </c:pt>
                <c:pt idx="26">
                  <c:v>-0.0248510445953688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-0.0374251146354998</c:v>
                </c:pt>
                <c:pt idx="5">
                  <c:v>-0.0389342458484532</c:v>
                </c:pt>
                <c:pt idx="6">
                  <c:v>-0.0522200383258731</c:v>
                </c:pt>
                <c:pt idx="7">
                  <c:v>-0.0423265644392673</c:v>
                </c:pt>
                <c:pt idx="8">
                  <c:v>-0.0459951869537912</c:v>
                </c:pt>
                <c:pt idx="9">
                  <c:v>-0.0473840149335249</c:v>
                </c:pt>
                <c:pt idx="10">
                  <c:v>-0.048205489524078</c:v>
                </c:pt>
                <c:pt idx="11">
                  <c:v>-0.0626126064643651</c:v>
                </c:pt>
                <c:pt idx="12">
                  <c:v>-0.065860513975282</c:v>
                </c:pt>
                <c:pt idx="13">
                  <c:v>-0.0664848202781143</c:v>
                </c:pt>
                <c:pt idx="14">
                  <c:v>-0.0639165749020235</c:v>
                </c:pt>
                <c:pt idx="15">
                  <c:v>-0.0610280049977264</c:v>
                </c:pt>
                <c:pt idx="16">
                  <c:v>-0.0588599413843865</c:v>
                </c:pt>
                <c:pt idx="17">
                  <c:v>-0.0579828947871071</c:v>
                </c:pt>
                <c:pt idx="18">
                  <c:v>-0.0568735433026845</c:v>
                </c:pt>
                <c:pt idx="19">
                  <c:v>-0.0561903834318051</c:v>
                </c:pt>
                <c:pt idx="20">
                  <c:v>-0.0541053898762309</c:v>
                </c:pt>
                <c:pt idx="21">
                  <c:v>-0.0525119073447223</c:v>
                </c:pt>
                <c:pt idx="22">
                  <c:v>-0.0496226963717865</c:v>
                </c:pt>
                <c:pt idx="23">
                  <c:v>-0.0493573391543687</c:v>
                </c:pt>
                <c:pt idx="24">
                  <c:v>-0.0489216225643732</c:v>
                </c:pt>
                <c:pt idx="25">
                  <c:v>-0.0474965314806008</c:v>
                </c:pt>
                <c:pt idx="26">
                  <c:v>-0.0461884546196563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376739"/>
        <c:axId val="21236100"/>
      </c:lineChart>
      <c:catAx>
        <c:axId val="743767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236100"/>
        <c:crosses val="autoZero"/>
        <c:auto val="1"/>
        <c:lblAlgn val="ctr"/>
        <c:lblOffset val="100"/>
      </c:catAx>
      <c:valAx>
        <c:axId val="2123610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3767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-0.0364739405503579</c:v>
                </c:pt>
                <c:pt idx="27">
                  <c:v>-0.0381144041741324</c:v>
                </c:pt>
                <c:pt idx="28">
                  <c:v>-0.0515029926946884</c:v>
                </c:pt>
                <c:pt idx="29">
                  <c:v>-0.0443172094897414</c:v>
                </c:pt>
                <c:pt idx="30">
                  <c:v>-0.0498873900758824</c:v>
                </c:pt>
                <c:pt idx="31">
                  <c:v>-0.0523893283978457</c:v>
                </c:pt>
                <c:pt idx="32">
                  <c:v>-0.0540289646694307</c:v>
                </c:pt>
                <c:pt idx="33">
                  <c:v>-0.0665549052074536</c:v>
                </c:pt>
                <c:pt idx="34">
                  <c:v>-0.065934086042525</c:v>
                </c:pt>
                <c:pt idx="35">
                  <c:v>-0.0661439005928112</c:v>
                </c:pt>
                <c:pt idx="36">
                  <c:v>-0.0640701044782401</c:v>
                </c:pt>
                <c:pt idx="37">
                  <c:v>-0.062601825010995</c:v>
                </c:pt>
                <c:pt idx="38">
                  <c:v>-0.0600713720748678</c:v>
                </c:pt>
                <c:pt idx="39">
                  <c:v>-0.0580375125661844</c:v>
                </c:pt>
                <c:pt idx="40">
                  <c:v>-0.0559078654009185</c:v>
                </c:pt>
                <c:pt idx="41">
                  <c:v>-0.0535036656617857</c:v>
                </c:pt>
                <c:pt idx="42">
                  <c:v>-0.0517668151570388</c:v>
                </c:pt>
                <c:pt idx="43">
                  <c:v>-0.0509166485385947</c:v>
                </c:pt>
                <c:pt idx="44">
                  <c:v>-0.0500028119174655</c:v>
                </c:pt>
                <c:pt idx="45">
                  <c:v>-0.0472606904544044</c:v>
                </c:pt>
                <c:pt idx="46">
                  <c:v>-0.0467571086828028</c:v>
                </c:pt>
                <c:pt idx="47">
                  <c:v>-0.0448827317986542</c:v>
                </c:pt>
                <c:pt idx="48">
                  <c:v>-0.0439435498000539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-0.0328368529053518</c:v>
                </c:pt>
                <c:pt idx="25">
                  <c:v>-0.0370800402140634</c:v>
                </c:pt>
                <c:pt idx="26">
                  <c:v>-0.0374251146354998</c:v>
                </c:pt>
                <c:pt idx="27">
                  <c:v>-0.0389795692086536</c:v>
                </c:pt>
                <c:pt idx="28">
                  <c:v>-0.0528904422415102</c:v>
                </c:pt>
                <c:pt idx="29">
                  <c:v>-0.0460626520757256</c:v>
                </c:pt>
                <c:pt idx="30">
                  <c:v>-0.0521411994829598</c:v>
                </c:pt>
                <c:pt idx="31">
                  <c:v>-0.0550099628555273</c:v>
                </c:pt>
                <c:pt idx="32">
                  <c:v>-0.0571480605482837</c:v>
                </c:pt>
                <c:pt idx="33">
                  <c:v>-0.0719240639953304</c:v>
                </c:pt>
                <c:pt idx="34">
                  <c:v>-0.0730404752586622</c:v>
                </c:pt>
                <c:pt idx="35">
                  <c:v>-0.0746663773737907</c:v>
                </c:pt>
                <c:pt idx="36">
                  <c:v>-0.0739420433940006</c:v>
                </c:pt>
                <c:pt idx="37">
                  <c:v>-0.0738164972332954</c:v>
                </c:pt>
                <c:pt idx="38">
                  <c:v>-0.0722103367485688</c:v>
                </c:pt>
                <c:pt idx="39">
                  <c:v>-0.0709801458103601</c:v>
                </c:pt>
                <c:pt idx="40">
                  <c:v>-0.0700409056707115</c:v>
                </c:pt>
                <c:pt idx="41">
                  <c:v>-0.0688443474125814</c:v>
                </c:pt>
                <c:pt idx="42">
                  <c:v>-0.0680627783505686</c:v>
                </c:pt>
                <c:pt idx="43">
                  <c:v>-0.0683827190754257</c:v>
                </c:pt>
                <c:pt idx="44">
                  <c:v>-0.0684430282888146</c:v>
                </c:pt>
                <c:pt idx="45">
                  <c:v>-0.0667444593663678</c:v>
                </c:pt>
                <c:pt idx="46">
                  <c:v>-0.067747764168545</c:v>
                </c:pt>
                <c:pt idx="47">
                  <c:v>-0.0673063844376968</c:v>
                </c:pt>
                <c:pt idx="48">
                  <c:v>-0.0675555691582426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-0.0364739405503579</c:v>
                </c:pt>
                <c:pt idx="27">
                  <c:v>-0.0380692254714671</c:v>
                </c:pt>
                <c:pt idx="28">
                  <c:v>-0.0506682354077673</c:v>
                </c:pt>
                <c:pt idx="29">
                  <c:v>-0.0474028239954442</c:v>
                </c:pt>
                <c:pt idx="30">
                  <c:v>-0.0531946132694724</c:v>
                </c:pt>
                <c:pt idx="31">
                  <c:v>-0.0540249180063632</c:v>
                </c:pt>
                <c:pt idx="32">
                  <c:v>-0.0579808219666489</c:v>
                </c:pt>
                <c:pt idx="33">
                  <c:v>-0.0734415203978968</c:v>
                </c:pt>
                <c:pt idx="34">
                  <c:v>-0.0738155100713192</c:v>
                </c:pt>
                <c:pt idx="35">
                  <c:v>-0.0739714927904611</c:v>
                </c:pt>
                <c:pt idx="36">
                  <c:v>-0.0742815071226575</c:v>
                </c:pt>
                <c:pt idx="37">
                  <c:v>-0.0729176994797862</c:v>
                </c:pt>
                <c:pt idx="38">
                  <c:v>-0.0715036476170595</c:v>
                </c:pt>
                <c:pt idx="39">
                  <c:v>-0.0711896973651526</c:v>
                </c:pt>
                <c:pt idx="40">
                  <c:v>-0.0706182545421356</c:v>
                </c:pt>
                <c:pt idx="41">
                  <c:v>-0.0693667883655356</c:v>
                </c:pt>
                <c:pt idx="42">
                  <c:v>-0.0667779863990816</c:v>
                </c:pt>
                <c:pt idx="43">
                  <c:v>-0.0653880949167019</c:v>
                </c:pt>
                <c:pt idx="44">
                  <c:v>-0.0645169659547828</c:v>
                </c:pt>
                <c:pt idx="45">
                  <c:v>-0.0625797745782562</c:v>
                </c:pt>
                <c:pt idx="46">
                  <c:v>-0.062367935212111</c:v>
                </c:pt>
                <c:pt idx="47">
                  <c:v>-0.0623189518763887</c:v>
                </c:pt>
                <c:pt idx="48">
                  <c:v>-0.0620638261408917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-0.0374251146354998</c:v>
                </c:pt>
                <c:pt idx="27">
                  <c:v>-0.0389343905059882</c:v>
                </c:pt>
                <c:pt idx="28">
                  <c:v>-0.052033110523945</c:v>
                </c:pt>
                <c:pt idx="29">
                  <c:v>-0.0491395444974926</c:v>
                </c:pt>
                <c:pt idx="30">
                  <c:v>-0.0554474083669442</c:v>
                </c:pt>
                <c:pt idx="31">
                  <c:v>-0.0564931620927865</c:v>
                </c:pt>
                <c:pt idx="32">
                  <c:v>-0.0609769108533636</c:v>
                </c:pt>
                <c:pt idx="33">
                  <c:v>-0.0785800721267384</c:v>
                </c:pt>
                <c:pt idx="34">
                  <c:v>-0.0805776792117497</c:v>
                </c:pt>
                <c:pt idx="35">
                  <c:v>-0.082210026995614</c:v>
                </c:pt>
                <c:pt idx="36">
                  <c:v>-0.0842390529951491</c:v>
                </c:pt>
                <c:pt idx="37">
                  <c:v>-0.0844347639599134</c:v>
                </c:pt>
                <c:pt idx="38">
                  <c:v>-0.0843274333613356</c:v>
                </c:pt>
                <c:pt idx="39">
                  <c:v>-0.0851743546398149</c:v>
                </c:pt>
                <c:pt idx="40">
                  <c:v>-0.0860583470531471</c:v>
                </c:pt>
                <c:pt idx="41">
                  <c:v>-0.0864587724266576</c:v>
                </c:pt>
                <c:pt idx="42">
                  <c:v>-0.0845456160966335</c:v>
                </c:pt>
                <c:pt idx="43">
                  <c:v>-0.0844495598412987</c:v>
                </c:pt>
                <c:pt idx="44">
                  <c:v>-0.0849908342921846</c:v>
                </c:pt>
                <c:pt idx="45">
                  <c:v>-0.0844882324724953</c:v>
                </c:pt>
                <c:pt idx="46">
                  <c:v>-0.0858426827457381</c:v>
                </c:pt>
                <c:pt idx="47">
                  <c:v>-0.0871247246965008</c:v>
                </c:pt>
                <c:pt idx="48">
                  <c:v>-0.0886551006200013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-0.0364739405503579</c:v>
                </c:pt>
                <c:pt idx="27">
                  <c:v>-0.0380690808139321</c:v>
                </c:pt>
                <c:pt idx="28">
                  <c:v>-0.0508311433023446</c:v>
                </c:pt>
                <c:pt idx="29">
                  <c:v>-0.0406306649573128</c:v>
                </c:pt>
                <c:pt idx="30">
                  <c:v>-0.0437920467084236</c:v>
                </c:pt>
                <c:pt idx="31">
                  <c:v>-0.0449055331718512</c:v>
                </c:pt>
                <c:pt idx="32">
                  <c:v>-0.0453635702812331</c:v>
                </c:pt>
                <c:pt idx="33">
                  <c:v>-0.0577136444789618</c:v>
                </c:pt>
                <c:pt idx="34">
                  <c:v>-0.059189078557417</c:v>
                </c:pt>
                <c:pt idx="35">
                  <c:v>-0.0584388663933405</c:v>
                </c:pt>
                <c:pt idx="36">
                  <c:v>-0.0546422673767122</c:v>
                </c:pt>
                <c:pt idx="37">
                  <c:v>-0.0505542994706767</c:v>
                </c:pt>
                <c:pt idx="38">
                  <c:v>-0.0474478953367515</c:v>
                </c:pt>
                <c:pt idx="39">
                  <c:v>-0.0456404279908441</c:v>
                </c:pt>
                <c:pt idx="40">
                  <c:v>-0.0432279568584501</c:v>
                </c:pt>
                <c:pt idx="41">
                  <c:v>-0.0412259883683105</c:v>
                </c:pt>
                <c:pt idx="42">
                  <c:v>-0.0381000020214571</c:v>
                </c:pt>
                <c:pt idx="43">
                  <c:v>-0.0354048114970129</c:v>
                </c:pt>
                <c:pt idx="44">
                  <c:v>-0.0317778095991181</c:v>
                </c:pt>
                <c:pt idx="45">
                  <c:v>-0.0306275988517637</c:v>
                </c:pt>
                <c:pt idx="46">
                  <c:v>-0.0294025377683291</c:v>
                </c:pt>
                <c:pt idx="47">
                  <c:v>-0.0271233155862468</c:v>
                </c:pt>
                <c:pt idx="48">
                  <c:v>-0.0248510445953688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-0.0374251146354998</c:v>
                </c:pt>
                <c:pt idx="27">
                  <c:v>-0.0389342458484532</c:v>
                </c:pt>
                <c:pt idx="28">
                  <c:v>-0.0522200383258731</c:v>
                </c:pt>
                <c:pt idx="29">
                  <c:v>-0.0423265644392673</c:v>
                </c:pt>
                <c:pt idx="30">
                  <c:v>-0.0459951869537912</c:v>
                </c:pt>
                <c:pt idx="31">
                  <c:v>-0.0473840149335249</c:v>
                </c:pt>
                <c:pt idx="32">
                  <c:v>-0.048205489524078</c:v>
                </c:pt>
                <c:pt idx="33">
                  <c:v>-0.0626126064643651</c:v>
                </c:pt>
                <c:pt idx="34">
                  <c:v>-0.065860513975282</c:v>
                </c:pt>
                <c:pt idx="35">
                  <c:v>-0.0664848202781143</c:v>
                </c:pt>
                <c:pt idx="36">
                  <c:v>-0.0639165749020235</c:v>
                </c:pt>
                <c:pt idx="37">
                  <c:v>-0.0610280049977264</c:v>
                </c:pt>
                <c:pt idx="38">
                  <c:v>-0.0588599413843865</c:v>
                </c:pt>
                <c:pt idx="39">
                  <c:v>-0.0579828947871071</c:v>
                </c:pt>
                <c:pt idx="40">
                  <c:v>-0.0568735433026845</c:v>
                </c:pt>
                <c:pt idx="41">
                  <c:v>-0.0561903834318051</c:v>
                </c:pt>
                <c:pt idx="42">
                  <c:v>-0.0541053898762309</c:v>
                </c:pt>
                <c:pt idx="43">
                  <c:v>-0.0525119073447223</c:v>
                </c:pt>
                <c:pt idx="44">
                  <c:v>-0.0496226963717865</c:v>
                </c:pt>
                <c:pt idx="45">
                  <c:v>-0.0493573391543687</c:v>
                </c:pt>
                <c:pt idx="46">
                  <c:v>-0.0489216225643732</c:v>
                </c:pt>
                <c:pt idx="47">
                  <c:v>-0.0474965314806008</c:v>
                </c:pt>
                <c:pt idx="48">
                  <c:v>-0.0461884546196563</c:v>
                </c:pt>
              </c:numCache>
            </c:numRef>
          </c:yVal>
          <c:smooth val="0"/>
        </c:ser>
        <c:axId val="62376823"/>
        <c:axId val="12129417"/>
      </c:scatterChart>
      <c:valAx>
        <c:axId val="623768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129417"/>
        <c:crosses val="autoZero"/>
        <c:crossBetween val="midCat"/>
      </c:valAx>
      <c:valAx>
        <c:axId val="121294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37682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2">
                  <c:v>0.00115825366281495</c:v>
                </c:pt>
                <c:pt idx="23">
                  <c:v>-0.0116513100764573</c:v>
                </c:pt>
                <c:pt idx="24">
                  <c:v>-0.0153813483661032</c:v>
                </c:pt>
                <c:pt idx="25">
                  <c:v>-0.0181552597891607</c:v>
                </c:pt>
                <c:pt idx="26">
                  <c:v>-0.00905067992232212</c:v>
                </c:pt>
                <c:pt idx="27">
                  <c:v>-0.0143847161683463</c:v>
                </c:pt>
                <c:pt idx="28">
                  <c:v>-0.0277733046889023</c:v>
                </c:pt>
                <c:pt idx="29">
                  <c:v>-0.0205875214839553</c:v>
                </c:pt>
                <c:pt idx="30">
                  <c:v>-0.0261577020700963</c:v>
                </c:pt>
                <c:pt idx="31">
                  <c:v>-0.0286596403920596</c:v>
                </c:pt>
                <c:pt idx="32">
                  <c:v>-0.0302992766636446</c:v>
                </c:pt>
                <c:pt idx="33">
                  <c:v>-0.0428252172016675</c:v>
                </c:pt>
                <c:pt idx="34">
                  <c:v>-0.0422043980367389</c:v>
                </c:pt>
                <c:pt idx="35">
                  <c:v>-0.0424142125870251</c:v>
                </c:pt>
                <c:pt idx="36">
                  <c:v>-0.040340416472454</c:v>
                </c:pt>
                <c:pt idx="37">
                  <c:v>-0.0388721370052089</c:v>
                </c:pt>
                <c:pt idx="38">
                  <c:v>-0.0363416840690818</c:v>
                </c:pt>
                <c:pt idx="39">
                  <c:v>-0.0343078245603983</c:v>
                </c:pt>
                <c:pt idx="40">
                  <c:v>-0.0321781773951324</c:v>
                </c:pt>
                <c:pt idx="41">
                  <c:v>-0.0297739776559996</c:v>
                </c:pt>
                <c:pt idx="42">
                  <c:v>-0.0280371271512527</c:v>
                </c:pt>
                <c:pt idx="43">
                  <c:v>-0.0271869605328086</c:v>
                </c:pt>
                <c:pt idx="44">
                  <c:v>-0.0262731239116794</c:v>
                </c:pt>
                <c:pt idx="45">
                  <c:v>-0.0235310024486184</c:v>
                </c:pt>
                <c:pt idx="46">
                  <c:v>-0.0230274206770167</c:v>
                </c:pt>
                <c:pt idx="47">
                  <c:v>-0.0211530437928681</c:v>
                </c:pt>
                <c:pt idx="48">
                  <c:v>-0.0202138617942678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-0.019225393959937</c:v>
                </c:pt>
                <c:pt idx="25">
                  <c:v>-0.0260235820966923</c:v>
                </c:pt>
                <c:pt idx="26">
                  <c:v>-0.0215448478775357</c:v>
                </c:pt>
                <c:pt idx="27">
                  <c:v>-0.0276916092479832</c:v>
                </c:pt>
                <c:pt idx="28">
                  <c:v>-0.0447129142921187</c:v>
                </c:pt>
                <c:pt idx="29">
                  <c:v>-0.0378851241263342</c:v>
                </c:pt>
                <c:pt idx="30">
                  <c:v>-0.0439636715335684</c:v>
                </c:pt>
                <c:pt idx="31">
                  <c:v>-0.0468324349061358</c:v>
                </c:pt>
                <c:pt idx="32">
                  <c:v>-0.0489705325988922</c:v>
                </c:pt>
                <c:pt idx="33">
                  <c:v>-0.063746536045939</c:v>
                </c:pt>
                <c:pt idx="34">
                  <c:v>-0.0648629473092707</c:v>
                </c:pt>
                <c:pt idx="35">
                  <c:v>-0.0664888494243992</c:v>
                </c:pt>
                <c:pt idx="36">
                  <c:v>-0.0657645154446092</c:v>
                </c:pt>
                <c:pt idx="37">
                  <c:v>-0.065638969283904</c:v>
                </c:pt>
                <c:pt idx="38">
                  <c:v>-0.0640328087991774</c:v>
                </c:pt>
                <c:pt idx="39">
                  <c:v>-0.0628026178609686</c:v>
                </c:pt>
                <c:pt idx="40">
                  <c:v>-0.06186337772132</c:v>
                </c:pt>
                <c:pt idx="41">
                  <c:v>-0.06066681946319</c:v>
                </c:pt>
                <c:pt idx="42">
                  <c:v>-0.0598852504011772</c:v>
                </c:pt>
                <c:pt idx="43">
                  <c:v>-0.0602051911260343</c:v>
                </c:pt>
                <c:pt idx="44">
                  <c:v>-0.0602655003394232</c:v>
                </c:pt>
                <c:pt idx="45">
                  <c:v>-0.0585669314169763</c:v>
                </c:pt>
                <c:pt idx="46">
                  <c:v>-0.0595702362191535</c:v>
                </c:pt>
                <c:pt idx="47">
                  <c:v>-0.0591288564883054</c:v>
                </c:pt>
                <c:pt idx="48">
                  <c:v>-0.0593780412088512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7">
                  <c:v>-0.014339537465681</c:v>
                </c:pt>
                <c:pt idx="28">
                  <c:v>-0.0269385474019812</c:v>
                </c:pt>
                <c:pt idx="29">
                  <c:v>-0.0236731359896581</c:v>
                </c:pt>
                <c:pt idx="30">
                  <c:v>-0.0294649252636863</c:v>
                </c:pt>
                <c:pt idx="31">
                  <c:v>-0.0302952300005772</c:v>
                </c:pt>
                <c:pt idx="32">
                  <c:v>-0.0342511339608628</c:v>
                </c:pt>
                <c:pt idx="33">
                  <c:v>-0.0497118323921107</c:v>
                </c:pt>
                <c:pt idx="34">
                  <c:v>-0.0500858220655331</c:v>
                </c:pt>
                <c:pt idx="35">
                  <c:v>-0.050241804784675</c:v>
                </c:pt>
                <c:pt idx="36">
                  <c:v>-0.0505518191168714</c:v>
                </c:pt>
                <c:pt idx="37">
                  <c:v>-0.0491880114740001</c:v>
                </c:pt>
                <c:pt idx="38">
                  <c:v>-0.0477739596112734</c:v>
                </c:pt>
                <c:pt idx="39">
                  <c:v>-0.0474600093593665</c:v>
                </c:pt>
                <c:pt idx="40">
                  <c:v>-0.0468885665363495</c:v>
                </c:pt>
                <c:pt idx="41">
                  <c:v>-0.0456371003597496</c:v>
                </c:pt>
                <c:pt idx="42">
                  <c:v>-0.0430482983932955</c:v>
                </c:pt>
                <c:pt idx="43">
                  <c:v>-0.0416584069109158</c:v>
                </c:pt>
                <c:pt idx="44">
                  <c:v>-0.0407872779489967</c:v>
                </c:pt>
                <c:pt idx="45">
                  <c:v>-0.0388500865724701</c:v>
                </c:pt>
                <c:pt idx="46">
                  <c:v>-0.0386382472063249</c:v>
                </c:pt>
                <c:pt idx="47">
                  <c:v>-0.0385892638706026</c:v>
                </c:pt>
                <c:pt idx="48">
                  <c:v>-0.0383341381351056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-0.0276464305453178</c:v>
                </c:pt>
                <c:pt idx="28">
                  <c:v>-0.0438555825745535</c:v>
                </c:pt>
                <c:pt idx="29">
                  <c:v>-0.0409620165481012</c:v>
                </c:pt>
                <c:pt idx="30">
                  <c:v>-0.0472698804175527</c:v>
                </c:pt>
                <c:pt idx="31">
                  <c:v>-0.048315634143395</c:v>
                </c:pt>
                <c:pt idx="32">
                  <c:v>-0.0527993829039721</c:v>
                </c:pt>
                <c:pt idx="33">
                  <c:v>-0.0704025441773469</c:v>
                </c:pt>
                <c:pt idx="34">
                  <c:v>-0.0724001512623583</c:v>
                </c:pt>
                <c:pt idx="35">
                  <c:v>-0.0740324990462226</c:v>
                </c:pt>
                <c:pt idx="36">
                  <c:v>-0.0760615250457577</c:v>
                </c:pt>
                <c:pt idx="37">
                  <c:v>-0.0762572360105219</c:v>
                </c:pt>
                <c:pt idx="38">
                  <c:v>-0.0761499054119442</c:v>
                </c:pt>
                <c:pt idx="39">
                  <c:v>-0.0769968266904234</c:v>
                </c:pt>
                <c:pt idx="40">
                  <c:v>-0.0778808191037557</c:v>
                </c:pt>
                <c:pt idx="41">
                  <c:v>-0.0782812444772661</c:v>
                </c:pt>
                <c:pt idx="42">
                  <c:v>-0.0763680881472421</c:v>
                </c:pt>
                <c:pt idx="43">
                  <c:v>-0.0762720318919073</c:v>
                </c:pt>
                <c:pt idx="44">
                  <c:v>-0.0768133063427932</c:v>
                </c:pt>
                <c:pt idx="45">
                  <c:v>-0.0763107045231039</c:v>
                </c:pt>
                <c:pt idx="46">
                  <c:v>-0.0776651547963467</c:v>
                </c:pt>
                <c:pt idx="47">
                  <c:v>-0.0789471967471094</c:v>
                </c:pt>
                <c:pt idx="48">
                  <c:v>-0.0804775726706098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7">
                  <c:v>-0.014339392808146</c:v>
                </c:pt>
                <c:pt idx="28">
                  <c:v>-0.0271014552965585</c:v>
                </c:pt>
                <c:pt idx="29">
                  <c:v>-0.0169009769515267</c:v>
                </c:pt>
                <c:pt idx="30">
                  <c:v>-0.0200623587026375</c:v>
                </c:pt>
                <c:pt idx="31">
                  <c:v>-0.0211758451660652</c:v>
                </c:pt>
                <c:pt idx="32">
                  <c:v>-0.021633882275447</c:v>
                </c:pt>
                <c:pt idx="33">
                  <c:v>-0.0339839564731757</c:v>
                </c:pt>
                <c:pt idx="34">
                  <c:v>-0.0354593905516309</c:v>
                </c:pt>
                <c:pt idx="35">
                  <c:v>-0.0347091783875545</c:v>
                </c:pt>
                <c:pt idx="36">
                  <c:v>-0.0309125793709261</c:v>
                </c:pt>
                <c:pt idx="37">
                  <c:v>-0.0268246114648907</c:v>
                </c:pt>
                <c:pt idx="38">
                  <c:v>-0.0237182073309654</c:v>
                </c:pt>
                <c:pt idx="39">
                  <c:v>-0.021910739985058</c:v>
                </c:pt>
                <c:pt idx="40">
                  <c:v>-0.019498268852664</c:v>
                </c:pt>
                <c:pt idx="41">
                  <c:v>-0.0174963003625244</c:v>
                </c:pt>
                <c:pt idx="42">
                  <c:v>-0.014370314015671</c:v>
                </c:pt>
                <c:pt idx="43">
                  <c:v>-0.0116751234912268</c:v>
                </c:pt>
                <c:pt idx="44">
                  <c:v>-0.00804812159333198</c:v>
                </c:pt>
                <c:pt idx="45">
                  <c:v>-0.00689791084597761</c:v>
                </c:pt>
                <c:pt idx="46">
                  <c:v>-0.00567284976254303</c:v>
                </c:pt>
                <c:pt idx="47">
                  <c:v>-0.00339362758046073</c:v>
                </c:pt>
                <c:pt idx="48">
                  <c:v>-0.0011213565895827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-0.0276462858877828</c:v>
                </c:pt>
                <c:pt idx="28">
                  <c:v>-0.0440425103764817</c:v>
                </c:pt>
                <c:pt idx="29">
                  <c:v>-0.0341490364898758</c:v>
                </c:pt>
                <c:pt idx="30">
                  <c:v>-0.0378176590043998</c:v>
                </c:pt>
                <c:pt idx="31">
                  <c:v>-0.0392064869841334</c:v>
                </c:pt>
                <c:pt idx="32">
                  <c:v>-0.0400279615746865</c:v>
                </c:pt>
                <c:pt idx="33">
                  <c:v>-0.0544350785149737</c:v>
                </c:pt>
                <c:pt idx="34">
                  <c:v>-0.0576829860258906</c:v>
                </c:pt>
                <c:pt idx="35">
                  <c:v>-0.0583072923287228</c:v>
                </c:pt>
                <c:pt idx="36">
                  <c:v>-0.055739046952632</c:v>
                </c:pt>
                <c:pt idx="37">
                  <c:v>-0.052850477048335</c:v>
                </c:pt>
                <c:pt idx="38">
                  <c:v>-0.0506824134349951</c:v>
                </c:pt>
                <c:pt idx="39">
                  <c:v>-0.0498053668377157</c:v>
                </c:pt>
                <c:pt idx="40">
                  <c:v>-0.0486960153532931</c:v>
                </c:pt>
                <c:pt idx="41">
                  <c:v>-0.0480128554824136</c:v>
                </c:pt>
                <c:pt idx="42">
                  <c:v>-0.0459278619268395</c:v>
                </c:pt>
                <c:pt idx="43">
                  <c:v>-0.0443343793953309</c:v>
                </c:pt>
                <c:pt idx="44">
                  <c:v>-0.0414451684223951</c:v>
                </c:pt>
                <c:pt idx="45">
                  <c:v>-0.0411798112049773</c:v>
                </c:pt>
                <c:pt idx="46">
                  <c:v>-0.0407440946149818</c:v>
                </c:pt>
                <c:pt idx="47">
                  <c:v>-0.0393190035312094</c:v>
                </c:pt>
                <c:pt idx="48">
                  <c:v>-0.0380109266702649</c:v>
                </c:pt>
              </c:numCache>
            </c:numRef>
          </c:yVal>
          <c:smooth val="0"/>
        </c:ser>
        <c:axId val="90138237"/>
        <c:axId val="1570796"/>
      </c:scatterChart>
      <c:valAx>
        <c:axId val="901382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70796"/>
        <c:crosses val="autoZero"/>
        <c:crossBetween val="midCat"/>
      </c:valAx>
      <c:valAx>
        <c:axId val="15707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138237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-0.0136307839432169</c:v>
                </c:pt>
                <c:pt idx="6">
                  <c:v>-0.0160276769707763</c:v>
                </c:pt>
                <c:pt idx="7">
                  <c:v>-0.0146728394173494</c:v>
                </c:pt>
                <c:pt idx="8">
                  <c:v>-0.0157748489545212</c:v>
                </c:pt>
                <c:pt idx="9">
                  <c:v>-0.0160834814841285</c:v>
                </c:pt>
                <c:pt idx="10">
                  <c:v>-0.0163347332065327</c:v>
                </c:pt>
                <c:pt idx="11">
                  <c:v>-0.0200794118801048</c:v>
                </c:pt>
                <c:pt idx="12">
                  <c:v>-0.020010879048316</c:v>
                </c:pt>
                <c:pt idx="13">
                  <c:v>-0.0198993647719566</c:v>
                </c:pt>
                <c:pt idx="14">
                  <c:v>-0.0192672393855034</c:v>
                </c:pt>
                <c:pt idx="15">
                  <c:v>-0.0190512326937201</c:v>
                </c:pt>
                <c:pt idx="16">
                  <c:v>-0.0183829954166522</c:v>
                </c:pt>
                <c:pt idx="17">
                  <c:v>-0.0177700182595965</c:v>
                </c:pt>
                <c:pt idx="18">
                  <c:v>-0.0172311798881269</c:v>
                </c:pt>
                <c:pt idx="19">
                  <c:v>-0.016954749605663</c:v>
                </c:pt>
                <c:pt idx="20">
                  <c:v>-0.0163963885333846</c:v>
                </c:pt>
                <c:pt idx="21">
                  <c:v>-0.0161040320269342</c:v>
                </c:pt>
                <c:pt idx="22">
                  <c:v>-0.0159127123165752</c:v>
                </c:pt>
                <c:pt idx="23">
                  <c:v>-0.0152590382385255</c:v>
                </c:pt>
                <c:pt idx="24">
                  <c:v>-0.015335692941421</c:v>
                </c:pt>
                <c:pt idx="25">
                  <c:v>-0.0149525084864532</c:v>
                </c:pt>
                <c:pt idx="26">
                  <c:v>-0.0150117189134792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-0.0829481034514564</c:v>
                </c:pt>
                <c:pt idx="2">
                  <c:v>-0.0821174703482335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-0.0767147567851072</c:v>
                </c:pt>
                <c:pt idx="6">
                  <c:v>-0.0948730058569795</c:v>
                </c:pt>
                <c:pt idx="7">
                  <c:v>-0.0881182432627761</c:v>
                </c:pt>
                <c:pt idx="8">
                  <c:v>-0.0947938130893324</c:v>
                </c:pt>
                <c:pt idx="9">
                  <c:v>-0.0979038897004724</c:v>
                </c:pt>
                <c:pt idx="10">
                  <c:v>-0.101174481624391</c:v>
                </c:pt>
                <c:pt idx="11">
                  <c:v>-0.126862543648465</c:v>
                </c:pt>
                <c:pt idx="12">
                  <c:v>-0.128828932140486</c:v>
                </c:pt>
                <c:pt idx="13">
                  <c:v>-0.130880726073287</c:v>
                </c:pt>
                <c:pt idx="14">
                  <c:v>-0.131264022410091</c:v>
                </c:pt>
                <c:pt idx="15">
                  <c:v>-0.131677591189048</c:v>
                </c:pt>
                <c:pt idx="16">
                  <c:v>-0.131289115803855</c:v>
                </c:pt>
                <c:pt idx="17">
                  <c:v>-0.131152270171444</c:v>
                </c:pt>
                <c:pt idx="18">
                  <c:v>-0.131282060170557</c:v>
                </c:pt>
                <c:pt idx="19">
                  <c:v>-0.130672728507664</c:v>
                </c:pt>
                <c:pt idx="20">
                  <c:v>-0.130632549711134</c:v>
                </c:pt>
                <c:pt idx="21">
                  <c:v>-0.131381231227096</c:v>
                </c:pt>
                <c:pt idx="22">
                  <c:v>-0.131654452018979</c:v>
                </c:pt>
                <c:pt idx="23">
                  <c:v>-0.131021265050636</c:v>
                </c:pt>
                <c:pt idx="24">
                  <c:v>-0.132013935182949</c:v>
                </c:pt>
                <c:pt idx="25">
                  <c:v>-0.132248293428535</c:v>
                </c:pt>
                <c:pt idx="26">
                  <c:v>-0.132799043166072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0.059003517131234</c:v>
                </c:pt>
                <c:pt idx="5">
                  <c:v>0.0513659715196705</c:v>
                </c:pt>
                <c:pt idx="6">
                  <c:v>0.0580102405862457</c:v>
                </c:pt>
                <c:pt idx="7">
                  <c:v>0.0567284306043999</c:v>
                </c:pt>
                <c:pt idx="8">
                  <c:v>0.0584274625608938</c:v>
                </c:pt>
                <c:pt idx="9">
                  <c:v>0.0589774083290736</c:v>
                </c:pt>
                <c:pt idx="10">
                  <c:v>0.0603611542826401</c:v>
                </c:pt>
                <c:pt idx="11">
                  <c:v>0.0750178915332391</c:v>
                </c:pt>
                <c:pt idx="12">
                  <c:v>0.0757993359301396</c:v>
                </c:pt>
                <c:pt idx="13">
                  <c:v>0.0761137134714529</c:v>
                </c:pt>
                <c:pt idx="14">
                  <c:v>0.0765892184015943</c:v>
                </c:pt>
                <c:pt idx="15">
                  <c:v>0.0769123266494728</c:v>
                </c:pt>
                <c:pt idx="16">
                  <c:v>0.0774617744719386</c:v>
                </c:pt>
                <c:pt idx="17">
                  <c:v>0.07794214262068</c:v>
                </c:pt>
                <c:pt idx="18">
                  <c:v>0.0784723343879726</c:v>
                </c:pt>
                <c:pt idx="19">
                  <c:v>0.0787831307007454</c:v>
                </c:pt>
                <c:pt idx="20">
                  <c:v>0.0789661598939498</c:v>
                </c:pt>
                <c:pt idx="21">
                  <c:v>0.0791025441786041</c:v>
                </c:pt>
                <c:pt idx="22">
                  <c:v>0.0791241360467401</c:v>
                </c:pt>
                <c:pt idx="23">
                  <c:v>0.0795358439227936</c:v>
                </c:pt>
                <c:pt idx="24">
                  <c:v>0.079601863955825</c:v>
                </c:pt>
                <c:pt idx="25">
                  <c:v>0.079894417477291</c:v>
                </c:pt>
                <c:pt idx="26">
                  <c:v>0.0802551929213089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0.0141775279493914</c:v>
                </c:pt>
                <c:pt idx="7">
                  <c:v>0.0141775279493914</c:v>
                </c:pt>
                <c:pt idx="8">
                  <c:v>0.0141775279493914</c:v>
                </c:pt>
                <c:pt idx="9">
                  <c:v>0.0141775279493914</c:v>
                </c:pt>
                <c:pt idx="10">
                  <c:v>0.0141775279493914</c:v>
                </c:pt>
                <c:pt idx="11">
                  <c:v>0.0141775279493914</c:v>
                </c:pt>
                <c:pt idx="12">
                  <c:v>0.0141775279493914</c:v>
                </c:pt>
                <c:pt idx="13">
                  <c:v>0.0141775279493914</c:v>
                </c:pt>
                <c:pt idx="14">
                  <c:v>0.0141775279493914</c:v>
                </c:pt>
                <c:pt idx="15">
                  <c:v>0.0141775279493914</c:v>
                </c:pt>
                <c:pt idx="16">
                  <c:v>0.0141775279493914</c:v>
                </c:pt>
                <c:pt idx="17">
                  <c:v>0.0141775279493914</c:v>
                </c:pt>
                <c:pt idx="18">
                  <c:v>0.0141775279493914</c:v>
                </c:pt>
                <c:pt idx="19">
                  <c:v>0.0141775279493914</c:v>
                </c:pt>
                <c:pt idx="20">
                  <c:v>0.0141775279493914</c:v>
                </c:pt>
                <c:pt idx="21">
                  <c:v>0.0141775279493914</c:v>
                </c:pt>
                <c:pt idx="22">
                  <c:v>0.0141775279493914</c:v>
                </c:pt>
                <c:pt idx="23">
                  <c:v>0.0141775279493914</c:v>
                </c:pt>
                <c:pt idx="24">
                  <c:v>0.0141775279493914</c:v>
                </c:pt>
                <c:pt idx="25">
                  <c:v>0.0141775279493914</c:v>
                </c:pt>
                <c:pt idx="26">
                  <c:v>0.0141775279493914</c:v>
                </c:pt>
              </c:numCache>
            </c:numRef>
          </c:val>
        </c:ser>
        <c:gapWidth val="100"/>
        <c:overlap val="100"/>
        <c:axId val="87570120"/>
        <c:axId val="20101910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-0.0116513100764572</c:v>
                </c:pt>
                <c:pt idx="2">
                  <c:v>-0.019225393959937</c:v>
                </c:pt>
                <c:pt idx="3">
                  <c:v>-0.0260235820966923</c:v>
                </c:pt>
                <c:pt idx="4">
                  <c:v>-0.0215448478775358</c:v>
                </c:pt>
                <c:pt idx="5">
                  <c:v>-0.0276916092479832</c:v>
                </c:pt>
                <c:pt idx="6">
                  <c:v>-0.0387129142921187</c:v>
                </c:pt>
                <c:pt idx="7">
                  <c:v>-0.0318851241263342</c:v>
                </c:pt>
                <c:pt idx="8">
                  <c:v>-0.0379636715335684</c:v>
                </c:pt>
                <c:pt idx="9">
                  <c:v>-0.0408324349061358</c:v>
                </c:pt>
                <c:pt idx="10">
                  <c:v>-0.0429705325988922</c:v>
                </c:pt>
                <c:pt idx="11">
                  <c:v>-0.057746536045939</c:v>
                </c:pt>
                <c:pt idx="12">
                  <c:v>-0.0588629473092707</c:v>
                </c:pt>
                <c:pt idx="13">
                  <c:v>-0.0604888494243992</c:v>
                </c:pt>
                <c:pt idx="14">
                  <c:v>-0.0597645154446091</c:v>
                </c:pt>
                <c:pt idx="15">
                  <c:v>-0.059638969283904</c:v>
                </c:pt>
                <c:pt idx="16">
                  <c:v>-0.0580328087991774</c:v>
                </c:pt>
                <c:pt idx="17">
                  <c:v>-0.0568026178609686</c:v>
                </c:pt>
                <c:pt idx="18">
                  <c:v>-0.05586337772132</c:v>
                </c:pt>
                <c:pt idx="19">
                  <c:v>-0.0546668194631899</c:v>
                </c:pt>
                <c:pt idx="20">
                  <c:v>-0.0538852504011772</c:v>
                </c:pt>
                <c:pt idx="21">
                  <c:v>-0.0542051911260343</c:v>
                </c:pt>
                <c:pt idx="22">
                  <c:v>-0.0542655003394232</c:v>
                </c:pt>
                <c:pt idx="23">
                  <c:v>-0.0525669314169763</c:v>
                </c:pt>
                <c:pt idx="24">
                  <c:v>-0.0535702362191536</c:v>
                </c:pt>
                <c:pt idx="25">
                  <c:v>-0.0531288564883054</c:v>
                </c:pt>
                <c:pt idx="26">
                  <c:v>-0.0533780412088512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570120"/>
        <c:axId val="20101910"/>
      </c:lineChart>
      <c:catAx>
        <c:axId val="8757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101910"/>
        <c:crosses val="autoZero"/>
        <c:auto val="1"/>
        <c:lblAlgn val="ctr"/>
        <c:lblOffset val="100"/>
      </c:catAx>
      <c:valAx>
        <c:axId val="201019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57012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-0.019225393959937</c:v>
                </c:pt>
                <c:pt idx="25">
                  <c:v>-0.0260235820966923</c:v>
                </c:pt>
                <c:pt idx="26">
                  <c:v>-0.0215448478775357</c:v>
                </c:pt>
                <c:pt idx="27">
                  <c:v>-0.0276916092479832</c:v>
                </c:pt>
                <c:pt idx="28">
                  <c:v>-0.0447129142921187</c:v>
                </c:pt>
                <c:pt idx="29">
                  <c:v>-0.0378851241263342</c:v>
                </c:pt>
                <c:pt idx="30">
                  <c:v>-0.0439636715335684</c:v>
                </c:pt>
                <c:pt idx="31">
                  <c:v>-0.0468324349061358</c:v>
                </c:pt>
                <c:pt idx="32">
                  <c:v>-0.0489705325988922</c:v>
                </c:pt>
                <c:pt idx="33">
                  <c:v>-0.063746536045939</c:v>
                </c:pt>
                <c:pt idx="34">
                  <c:v>-0.0648629473092707</c:v>
                </c:pt>
                <c:pt idx="35">
                  <c:v>-0.0664888494243992</c:v>
                </c:pt>
                <c:pt idx="36">
                  <c:v>-0.0657645154446092</c:v>
                </c:pt>
                <c:pt idx="37">
                  <c:v>-0.065638969283904</c:v>
                </c:pt>
                <c:pt idx="38">
                  <c:v>-0.0640328087991774</c:v>
                </c:pt>
                <c:pt idx="39">
                  <c:v>-0.0628026178609686</c:v>
                </c:pt>
                <c:pt idx="40">
                  <c:v>-0.06186337772132</c:v>
                </c:pt>
                <c:pt idx="41">
                  <c:v>-0.06066681946319</c:v>
                </c:pt>
                <c:pt idx="42">
                  <c:v>-0.0598852504011772</c:v>
                </c:pt>
                <c:pt idx="43">
                  <c:v>-0.0602051911260343</c:v>
                </c:pt>
                <c:pt idx="44">
                  <c:v>-0.0602655003394232</c:v>
                </c:pt>
                <c:pt idx="45">
                  <c:v>-0.0585669314169763</c:v>
                </c:pt>
                <c:pt idx="46">
                  <c:v>-0.0595702362191535</c:v>
                </c:pt>
                <c:pt idx="47">
                  <c:v>-0.0591288564883054</c:v>
                </c:pt>
                <c:pt idx="48">
                  <c:v>-0.0593780412088512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-0.0276464305453178</c:v>
                </c:pt>
                <c:pt idx="28">
                  <c:v>-0.0438555825745535</c:v>
                </c:pt>
                <c:pt idx="29">
                  <c:v>-0.0409620165481012</c:v>
                </c:pt>
                <c:pt idx="30">
                  <c:v>-0.0472698804175527</c:v>
                </c:pt>
                <c:pt idx="31">
                  <c:v>-0.048315634143395</c:v>
                </c:pt>
                <c:pt idx="32">
                  <c:v>-0.0527993829039721</c:v>
                </c:pt>
                <c:pt idx="33">
                  <c:v>-0.0704025441773469</c:v>
                </c:pt>
                <c:pt idx="34">
                  <c:v>-0.0724001512623583</c:v>
                </c:pt>
                <c:pt idx="35">
                  <c:v>-0.0740324990462226</c:v>
                </c:pt>
                <c:pt idx="36">
                  <c:v>-0.0760615250457577</c:v>
                </c:pt>
                <c:pt idx="37">
                  <c:v>-0.0762572360105219</c:v>
                </c:pt>
                <c:pt idx="38">
                  <c:v>-0.0761499054119442</c:v>
                </c:pt>
                <c:pt idx="39">
                  <c:v>-0.0769968266904234</c:v>
                </c:pt>
                <c:pt idx="40">
                  <c:v>-0.0778808191037557</c:v>
                </c:pt>
                <c:pt idx="41">
                  <c:v>-0.0782812444772661</c:v>
                </c:pt>
                <c:pt idx="42">
                  <c:v>-0.0763680881472421</c:v>
                </c:pt>
                <c:pt idx="43">
                  <c:v>-0.0762720318919073</c:v>
                </c:pt>
                <c:pt idx="44">
                  <c:v>-0.0768133063427932</c:v>
                </c:pt>
                <c:pt idx="45">
                  <c:v>-0.0763107045231039</c:v>
                </c:pt>
                <c:pt idx="46">
                  <c:v>-0.0776651547963467</c:v>
                </c:pt>
                <c:pt idx="47">
                  <c:v>-0.0789471967471094</c:v>
                </c:pt>
                <c:pt idx="48">
                  <c:v>-0.0804775726706098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-0.0276462858877828</c:v>
                </c:pt>
                <c:pt idx="28">
                  <c:v>-0.0440425103764817</c:v>
                </c:pt>
                <c:pt idx="29">
                  <c:v>-0.0341490364898758</c:v>
                </c:pt>
                <c:pt idx="30">
                  <c:v>-0.0378176590043998</c:v>
                </c:pt>
                <c:pt idx="31">
                  <c:v>-0.0392064869841334</c:v>
                </c:pt>
                <c:pt idx="32">
                  <c:v>-0.0400279615746865</c:v>
                </c:pt>
                <c:pt idx="33">
                  <c:v>-0.0544350785149737</c:v>
                </c:pt>
                <c:pt idx="34">
                  <c:v>-0.0576829860258906</c:v>
                </c:pt>
                <c:pt idx="35">
                  <c:v>-0.0583072923287228</c:v>
                </c:pt>
                <c:pt idx="36">
                  <c:v>-0.055739046952632</c:v>
                </c:pt>
                <c:pt idx="37">
                  <c:v>-0.052850477048335</c:v>
                </c:pt>
                <c:pt idx="38">
                  <c:v>-0.0506824134349951</c:v>
                </c:pt>
                <c:pt idx="39">
                  <c:v>-0.0498053668377157</c:v>
                </c:pt>
                <c:pt idx="40">
                  <c:v>-0.0486960153532931</c:v>
                </c:pt>
                <c:pt idx="41">
                  <c:v>-0.0480128554824136</c:v>
                </c:pt>
                <c:pt idx="42">
                  <c:v>-0.0459278619268395</c:v>
                </c:pt>
                <c:pt idx="43">
                  <c:v>-0.0443343793953309</c:v>
                </c:pt>
                <c:pt idx="44">
                  <c:v>-0.0414451684223951</c:v>
                </c:pt>
                <c:pt idx="45">
                  <c:v>-0.0411798112049773</c:v>
                </c:pt>
                <c:pt idx="46">
                  <c:v>-0.0407440946149818</c:v>
                </c:pt>
                <c:pt idx="47">
                  <c:v>-0.0393190035312094</c:v>
                </c:pt>
                <c:pt idx="48">
                  <c:v>-0.0380109266702649</c:v>
                </c:pt>
              </c:numCache>
            </c:numRef>
          </c:yVal>
          <c:smooth val="0"/>
        </c:ser>
        <c:axId val="82416453"/>
        <c:axId val="6568303"/>
      </c:scatterChart>
      <c:valAx>
        <c:axId val="824164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68303"/>
        <c:crosses val="autoZero"/>
        <c:crossBetween val="midCat"/>
      </c:valAx>
      <c:valAx>
        <c:axId val="65683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41645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1.xml"/><Relationship Id="rId2" Type="http://schemas.openxmlformats.org/officeDocument/2006/relationships/chart" Target="../charts/chart182.xml"/><Relationship Id="rId3" Type="http://schemas.openxmlformats.org/officeDocument/2006/relationships/chart" Target="../charts/chart18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8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88.xml"/><Relationship Id="rId2" Type="http://schemas.openxmlformats.org/officeDocument/2006/relationships/image" Target="../media/image21.wmf"/><Relationship Id="rId3" Type="http://schemas.openxmlformats.org/officeDocument/2006/relationships/image" Target="../media/image22.wmf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89.xml"/><Relationship Id="rId2" Type="http://schemas.openxmlformats.org/officeDocument/2006/relationships/chart" Target="../charts/chart190.xml"/><Relationship Id="rId3" Type="http://schemas.openxmlformats.org/officeDocument/2006/relationships/chart" Target="../charts/chart19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396720</xdr:colOff>
      <xdr:row>141</xdr:row>
      <xdr:rowOff>109080</xdr:rowOff>
    </xdr:to>
    <xdr:graphicFrame>
      <xdr:nvGraphicFramePr>
        <xdr:cNvPr id="0" name=""/>
        <xdr:cNvGraphicFramePr/>
      </xdr:nvGraphicFramePr>
      <xdr:xfrm>
        <a:off x="2228400" y="19799280"/>
        <a:ext cx="587844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345960</xdr:colOff>
      <xdr:row>141</xdr:row>
      <xdr:rowOff>143280</xdr:rowOff>
    </xdr:to>
    <xdr:graphicFrame>
      <xdr:nvGraphicFramePr>
        <xdr:cNvPr id="1" name=""/>
        <xdr:cNvGraphicFramePr/>
      </xdr:nvGraphicFramePr>
      <xdr:xfrm>
        <a:off x="10310040" y="19833480"/>
        <a:ext cx="587268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65880</xdr:colOff>
      <xdr:row>141</xdr:row>
      <xdr:rowOff>142560</xdr:rowOff>
    </xdr:to>
    <xdr:graphicFrame>
      <xdr:nvGraphicFramePr>
        <xdr:cNvPr id="2" name=""/>
        <xdr:cNvGraphicFramePr/>
      </xdr:nvGraphicFramePr>
      <xdr:xfrm>
        <a:off x="17503200" y="19832760"/>
        <a:ext cx="58975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399600</xdr:colOff>
      <xdr:row>2</xdr:row>
      <xdr:rowOff>117360</xdr:rowOff>
    </xdr:from>
    <xdr:to>
      <xdr:col>17</xdr:col>
      <xdr:colOff>743760</xdr:colOff>
      <xdr:row>21</xdr:row>
      <xdr:rowOff>135720</xdr:rowOff>
    </xdr:to>
    <xdr:graphicFrame>
      <xdr:nvGraphicFramePr>
        <xdr:cNvPr id="3" name=""/>
        <xdr:cNvGraphicFramePr/>
      </xdr:nvGraphicFramePr>
      <xdr:xfrm>
        <a:off x="11897280" y="467640"/>
        <a:ext cx="3659040" cy="35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396360</xdr:colOff>
      <xdr:row>4</xdr:row>
      <xdr:rowOff>169200</xdr:rowOff>
    </xdr:from>
    <xdr:to>
      <xdr:col>16</xdr:col>
      <xdr:colOff>740520</xdr:colOff>
      <xdr:row>26</xdr:row>
      <xdr:rowOff>75960</xdr:rowOff>
    </xdr:to>
    <xdr:graphicFrame>
      <xdr:nvGraphicFramePr>
        <xdr:cNvPr id="4" name=""/>
        <xdr:cNvGraphicFramePr/>
      </xdr:nvGraphicFramePr>
      <xdr:xfrm>
        <a:off x="11065320" y="1220760"/>
        <a:ext cx="3659040" cy="35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403560</xdr:colOff>
      <xdr:row>4</xdr:row>
      <xdr:rowOff>125640</xdr:rowOff>
    </xdr:from>
    <xdr:to>
      <xdr:col>16</xdr:col>
      <xdr:colOff>747720</xdr:colOff>
      <xdr:row>26</xdr:row>
      <xdr:rowOff>32400</xdr:rowOff>
    </xdr:to>
    <xdr:graphicFrame>
      <xdr:nvGraphicFramePr>
        <xdr:cNvPr id="5" name=""/>
        <xdr:cNvGraphicFramePr/>
      </xdr:nvGraphicFramePr>
      <xdr:xfrm>
        <a:off x="11072520" y="1177200"/>
        <a:ext cx="3659040" cy="35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546840</xdr:colOff>
      <xdr:row>35</xdr:row>
      <xdr:rowOff>56160</xdr:rowOff>
    </xdr:to>
    <xdr:graphicFrame>
      <xdr:nvGraphicFramePr>
        <xdr:cNvPr id="6" name="Chart 1"/>
        <xdr:cNvGraphicFramePr/>
      </xdr:nvGraphicFramePr>
      <xdr:xfrm>
        <a:off x="6037200" y="55080"/>
        <a:ext cx="7285680" cy="684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694440</xdr:colOff>
      <xdr:row>36</xdr:row>
      <xdr:rowOff>156600</xdr:rowOff>
    </xdr:to>
    <xdr:graphicFrame>
      <xdr:nvGraphicFramePr>
        <xdr:cNvPr id="7" name="Chart 1"/>
        <xdr:cNvGraphicFramePr/>
      </xdr:nvGraphicFramePr>
      <xdr:xfrm>
        <a:off x="6590520" y="336960"/>
        <a:ext cx="13641480" cy="705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222480</xdr:colOff>
      <xdr:row>78</xdr:row>
      <xdr:rowOff>117720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7326360" y="13698000"/>
          <a:ext cx="9991440" cy="1260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401400</xdr:colOff>
      <xdr:row>69</xdr:row>
      <xdr:rowOff>165240</xdr:rowOff>
    </xdr:to>
    <xdr:pic>
      <xdr:nvPicPr>
        <xdr:cNvPr id="9" name="Image 1" descr=""/>
        <xdr:cNvPicPr/>
      </xdr:nvPicPr>
      <xdr:blipFill>
        <a:blip r:embed="rId3"/>
        <a:stretch/>
      </xdr:blipFill>
      <xdr:spPr>
        <a:xfrm>
          <a:off x="8463240" y="7853400"/>
          <a:ext cx="13103640" cy="5438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1080</xdr:colOff>
      <xdr:row>2</xdr:row>
      <xdr:rowOff>15840</xdr:rowOff>
    </xdr:from>
    <xdr:to>
      <xdr:col>29</xdr:col>
      <xdr:colOff>617040</xdr:colOff>
      <xdr:row>40</xdr:row>
      <xdr:rowOff>163080</xdr:rowOff>
    </xdr:to>
    <xdr:graphicFrame>
      <xdr:nvGraphicFramePr>
        <xdr:cNvPr id="10" name="Chart 1"/>
        <xdr:cNvGraphicFramePr/>
      </xdr:nvGraphicFramePr>
      <xdr:xfrm>
        <a:off x="10583640" y="1342800"/>
        <a:ext cx="13641120" cy="705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138</xdr:row>
      <xdr:rowOff>6840</xdr:rowOff>
    </xdr:from>
    <xdr:to>
      <xdr:col>15</xdr:col>
      <xdr:colOff>615960</xdr:colOff>
      <xdr:row>191</xdr:row>
      <xdr:rowOff>94320</xdr:rowOff>
    </xdr:to>
    <xdr:graphicFrame>
      <xdr:nvGraphicFramePr>
        <xdr:cNvPr id="11" name=""/>
        <xdr:cNvGraphicFramePr/>
      </xdr:nvGraphicFramePr>
      <xdr:xfrm>
        <a:off x="6512760" y="24168240"/>
        <a:ext cx="6314040" cy="870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720</xdr:colOff>
      <xdr:row>2</xdr:row>
      <xdr:rowOff>20880</xdr:rowOff>
    </xdr:from>
    <xdr:to>
      <xdr:col>48</xdr:col>
      <xdr:colOff>616680</xdr:colOff>
      <xdr:row>41</xdr:row>
      <xdr:rowOff>5400</xdr:rowOff>
    </xdr:to>
    <xdr:graphicFrame>
      <xdr:nvGraphicFramePr>
        <xdr:cNvPr id="12" name="Chart 1"/>
        <xdr:cNvGraphicFramePr/>
      </xdr:nvGraphicFramePr>
      <xdr:xfrm>
        <a:off x="26050680" y="1347840"/>
        <a:ext cx="13641120" cy="705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lation and wages"/>
      <sheetName val="Historical wage and tax income"/>
      <sheetName val="Law 26.417 mobility computation"/>
      <sheetName val="Población 2000-2040"/>
      <sheetName val="Proposed mobility index "/>
      <sheetName val="Pension mobility"/>
      <sheetName val="Simulated_ANSES_contributions"/>
      <sheetName val="Central macro hypothesis"/>
      <sheetName val="Central projection"/>
      <sheetName val="Optimist macro hypothesis"/>
      <sheetName val="Optimist projection"/>
      <sheetName val="Pessimist macro hypothesis"/>
      <sheetName val="Pessimist projection"/>
      <sheetName val="Real wage scenarios"/>
      <sheetName val="Real wage scenarios representat"/>
      <sheetName val="Rent autonomous"/>
      <sheetName val="Payment autonomous"/>
      <sheetName val="Minimum wage"/>
      <sheetName val="PBU"/>
      <sheetName val="Min pension"/>
      <sheetName val="Max pension"/>
      <sheetName val="Non taxable wage_27430_Law"/>
      <sheetName val="Non_taxable_wage_31_12_19_leg"/>
      <sheetName val="Max_taxable_wage"/>
      <sheetName val="globals_Macri_legislation"/>
      <sheetName val="globals_2017_leg"/>
      <sheetName val="globals_31_12_19_leg"/>
      <sheetName val="globals_2020_legislation"/>
      <sheetName val="copy_to_csv_Macri_leg"/>
      <sheetName val="copy_to_csv_2017_leg"/>
      <sheetName val="copy_to_csv_31_12_19_leg"/>
      <sheetName val="copy_to_csv_2020_leg"/>
      <sheetName val="RIP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9">
          <cell r="C39">
            <v>-0.121359455238514</v>
          </cell>
        </row>
        <row r="40">
          <cell r="C40">
            <v>0.108448659425643</v>
          </cell>
        </row>
        <row r="41">
          <cell r="C41">
            <v>0.0512176261987729</v>
          </cell>
        </row>
        <row r="42">
          <cell r="C42">
            <v>0.0398097115008853</v>
          </cell>
        </row>
        <row r="43">
          <cell r="C43">
            <v>0.0318265611192585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97" colorId="64" zoomScale="75" zoomScaleNormal="75" zoomScalePageLayoutView="100" workbookViewId="0">
      <selection pane="topLeft" activeCell="W121" activeCellId="1" sqref="A1:D105 W121"/>
    </sheetView>
  </sheetViews>
  <sheetFormatPr defaultColWidth="11.82421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  <c r="K11" s="6" t="n">
        <f aca="false">'High scenario'!AG14</f>
        <v>4908764962.12201</v>
      </c>
      <c r="L11" s="6" t="n">
        <f aca="false">K11/$B$14*100</f>
        <v>95.7915449053093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96.4895707520438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98.8717781610059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98.8717781610059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4972208293.2784</v>
      </c>
      <c r="F19" s="6" t="n">
        <f aca="false">E19/$B$14*100</f>
        <v>97.0296026962821</v>
      </c>
      <c r="G19" s="7"/>
      <c r="H19" s="11" t="n">
        <f aca="false">'Central scenario'!BB22</f>
        <v>54.5536421818645</v>
      </c>
      <c r="K19" s="6" t="n">
        <f aca="false">'High scenario'!AG22</f>
        <v>4972208293.2784</v>
      </c>
      <c r="L19" s="6" t="n">
        <f aca="false">K19/$B$14*100</f>
        <v>97.0296026962821</v>
      </c>
      <c r="M19" s="7"/>
      <c r="O19" s="5" t="n">
        <f aca="false">O15+1</f>
        <v>2017</v>
      </c>
      <c r="P19" s="6" t="n">
        <f aca="false">'Low scenario'!AG22</f>
        <v>4972208293.2784</v>
      </c>
      <c r="Q19" s="6" t="n">
        <f aca="false">P19/$B$14*100</f>
        <v>97.0296026962821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5679661013.81294</v>
      </c>
      <c r="F20" s="9" t="n">
        <f aca="false">E20/$B$14*100</f>
        <v>110.835109696595</v>
      </c>
      <c r="G20" s="7"/>
      <c r="H20" s="12" t="n">
        <f aca="false">'Central scenario'!BB23</f>
        <v>49.9198466641054</v>
      </c>
      <c r="K20" s="9" t="n">
        <f aca="false">'High scenario'!AG23</f>
        <v>5679661013.81294</v>
      </c>
      <c r="L20" s="9" t="n">
        <f aca="false">K20/$B$14*100</f>
        <v>110.835109696595</v>
      </c>
      <c r="M20" s="7"/>
      <c r="O20" s="7" t="n">
        <f aca="false">O16+1</f>
        <v>2017</v>
      </c>
      <c r="P20" s="9" t="n">
        <f aca="false">'Low scenario'!AG23</f>
        <v>5679661013.81294</v>
      </c>
      <c r="Q20" s="9" t="n">
        <f aca="false">P20/$B$14*100</f>
        <v>110.835109696595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5261704462.58878</v>
      </c>
      <c r="F21" s="9" t="n">
        <f aca="false">E21/$B$14*100</f>
        <v>102.678943317884</v>
      </c>
      <c r="G21" s="10" t="n">
        <f aca="false">AVERAGE(E19:E22)/AVERAGE(E15:E18)-1</f>
        <v>0.0281850297283728</v>
      </c>
      <c r="H21" s="12" t="n">
        <f aca="false">'Central scenario'!BB24</f>
        <v>50.6467141402216</v>
      </c>
      <c r="K21" s="9" t="n">
        <f aca="false">'High scenario'!AG24</f>
        <v>5261704462.58878</v>
      </c>
      <c r="L21" s="9" t="n">
        <f aca="false">K21/$B$14*100</f>
        <v>102.678943317884</v>
      </c>
      <c r="M21" s="10" t="n">
        <f aca="false">AVERAGE(K19:K22)/AVERAGE(K15:K18)-1</f>
        <v>0.0281850297283728</v>
      </c>
      <c r="O21" s="7" t="n">
        <f aca="false">O17+1</f>
        <v>2017</v>
      </c>
      <c r="P21" s="9" t="n">
        <f aca="false">'Low scenario'!AG24</f>
        <v>5261704462.58878</v>
      </c>
      <c r="Q21" s="9" t="n">
        <f aca="false">P21/$B$14*100</f>
        <v>102.678943317884</v>
      </c>
      <c r="R21" s="10" t="n">
        <f aca="false">AVERAGE(P19:P22)/AVERAGE(P15:P18)-1</f>
        <v>0.0281850297283728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5287041758.04225</v>
      </c>
      <c r="F22" s="9" t="n">
        <f aca="false">E22/$B$14*100</f>
        <v>103.173385136536</v>
      </c>
      <c r="G22" s="7"/>
      <c r="H22" s="12" t="n">
        <f aca="false">'Central scenario'!BB25</f>
        <v>52.5759107757715</v>
      </c>
      <c r="K22" s="9" t="n">
        <f aca="false">'High scenario'!AG25</f>
        <v>5287041758.04225</v>
      </c>
      <c r="L22" s="9" t="n">
        <f aca="false">K22/$B$14*100</f>
        <v>103.173385136536</v>
      </c>
      <c r="M22" s="7"/>
      <c r="O22" s="7" t="n">
        <f aca="false">O18+1</f>
        <v>2017</v>
      </c>
      <c r="P22" s="9" t="n">
        <f aca="false">'Low scenario'!AG25</f>
        <v>5287041758.04225</v>
      </c>
      <c r="Q22" s="9" t="n">
        <f aca="false">P22/$B$14*100</f>
        <v>103.173385136536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5160359434.5937</v>
      </c>
      <c r="F23" s="6" t="n">
        <f aca="false">E23/$B$14*100</f>
        <v>100.701257102506</v>
      </c>
      <c r="G23" s="7"/>
      <c r="H23" s="11" t="n">
        <f aca="false">'Central scenario'!BB26</f>
        <v>51.3153715443761</v>
      </c>
      <c r="K23" s="6" t="n">
        <f aca="false">'High scenario'!AG26</f>
        <v>5160359434.5937</v>
      </c>
      <c r="L23" s="6" t="n">
        <f aca="false">K23/$B$14*100</f>
        <v>100.701257102506</v>
      </c>
      <c r="M23" s="7"/>
      <c r="O23" s="5" t="n">
        <f aca="false">O19+1</f>
        <v>2018</v>
      </c>
      <c r="P23" s="6" t="n">
        <f aca="false">'Low scenario'!AG26</f>
        <v>5160359434.5937</v>
      </c>
      <c r="Q23" s="6" t="n">
        <f aca="false">P23/$B$14*100</f>
        <v>100.701257102506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5453601637.88744</v>
      </c>
      <c r="F24" s="9" t="n">
        <f aca="false">E24/$B$14*100</f>
        <v>106.423699285356</v>
      </c>
      <c r="G24" s="7"/>
      <c r="H24" s="12" t="n">
        <f aca="false">'Central scenario'!BB27</f>
        <v>46.4292581733586</v>
      </c>
      <c r="K24" s="9" t="n">
        <f aca="false">'High scenario'!AG27</f>
        <v>5453601637.88744</v>
      </c>
      <c r="L24" s="9" t="n">
        <f aca="false">K24/$B$14*100</f>
        <v>106.423699285356</v>
      </c>
      <c r="M24" s="7"/>
      <c r="O24" s="7" t="n">
        <f aca="false">O20+1</f>
        <v>2018</v>
      </c>
      <c r="P24" s="9" t="n">
        <f aca="false">'Low scenario'!AG27</f>
        <v>5453601637.88744</v>
      </c>
      <c r="Q24" s="9" t="n">
        <f aca="false">P24/$B$14*100</f>
        <v>106.423699285356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5081850101.88732</v>
      </c>
      <c r="F25" s="9" t="n">
        <f aca="false">E25/$B$14*100</f>
        <v>99.1691955091187</v>
      </c>
      <c r="G25" s="10" t="n">
        <f aca="false">AVERAGE(E23:E26)/AVERAGE(E19:E22)-1</f>
        <v>-0.0256535187698723</v>
      </c>
      <c r="H25" s="12" t="n">
        <f aca="false">'Central scenario'!BB28</f>
        <v>45.5379530641625</v>
      </c>
      <c r="K25" s="9" t="n">
        <f aca="false">'High scenario'!AG28</f>
        <v>5081850101.88732</v>
      </c>
      <c r="L25" s="9" t="n">
        <f aca="false">K25/$B$14*100</f>
        <v>99.1691955091187</v>
      </c>
      <c r="M25" s="10" t="n">
        <f aca="false">AVERAGE(K23:K26)/AVERAGE(K19:K22)-1</f>
        <v>-0.0256535187698723</v>
      </c>
      <c r="O25" s="7" t="n">
        <f aca="false">O21+1</f>
        <v>2018</v>
      </c>
      <c r="P25" s="9" t="n">
        <f aca="false">'Low scenario'!AG28</f>
        <v>5081850101.88732</v>
      </c>
      <c r="Q25" s="9" t="n">
        <f aca="false">P25/$B$14*100</f>
        <v>99.1691955091187</v>
      </c>
      <c r="R25" s="10" t="n">
        <f aca="false">AVERAGE(P23:P26)/AVERAGE(P19:P22)-1</f>
        <v>-0.0256535187698723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4960933964.98063</v>
      </c>
      <c r="F26" s="9" t="n">
        <f aca="false">E26/$B$14*100</f>
        <v>96.8095910775255</v>
      </c>
      <c r="G26" s="7"/>
      <c r="H26" s="12" t="n">
        <f aca="false">'Central scenario'!BB29</f>
        <v>47.1428829501671</v>
      </c>
      <c r="K26" s="9" t="n">
        <f aca="false">'High scenario'!AG29</f>
        <v>4960933964.98063</v>
      </c>
      <c r="L26" s="9" t="n">
        <f aca="false">K26/$B$14*100</f>
        <v>96.8095910775255</v>
      </c>
      <c r="M26" s="7"/>
      <c r="O26" s="7" t="n">
        <f aca="false">O22+1</f>
        <v>2018</v>
      </c>
      <c r="P26" s="9" t="n">
        <f aca="false">'Low scenario'!AG29</f>
        <v>4960933964.98063</v>
      </c>
      <c r="Q26" s="9" t="n">
        <f aca="false">P26/$B$14*100</f>
        <v>96.8095910775255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4855658150.41326</v>
      </c>
      <c r="F27" s="6" t="n">
        <f aca="false">E27/$B$14*100</f>
        <v>94.7551979671628</v>
      </c>
      <c r="G27" s="7"/>
      <c r="H27" s="11" t="n">
        <f aca="false">'Central scenario'!BB30</f>
        <v>48.2222149172159</v>
      </c>
      <c r="K27" s="6" t="n">
        <f aca="false">'High scenario'!AG30</f>
        <v>4855658150.41326</v>
      </c>
      <c r="L27" s="6" t="n">
        <f aca="false">K27/$B$14*100</f>
        <v>94.7551979671628</v>
      </c>
      <c r="M27" s="7"/>
      <c r="O27" s="5" t="n">
        <f aca="false">O23+1</f>
        <v>2019</v>
      </c>
      <c r="P27" s="6" t="n">
        <f aca="false">'Low scenario'!AG30</f>
        <v>4855658150.41326</v>
      </c>
      <c r="Q27" s="6" t="n">
        <f aca="false">P27/$B$14*100</f>
        <v>94.7551979671628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5473914129.94675</v>
      </c>
      <c r="F28" s="9" t="n">
        <f aca="false">E28/$B$14*100</f>
        <v>106.820085140098</v>
      </c>
      <c r="G28" s="7"/>
      <c r="H28" s="12" t="n">
        <f aca="false">'Central scenario'!BB31</f>
        <v>42.4620464501394</v>
      </c>
      <c r="K28" s="9" t="n">
        <f aca="false">'High scenario'!AG31</f>
        <v>5473914129.94675</v>
      </c>
      <c r="L28" s="9" t="n">
        <f aca="false">K28/$B$14*100</f>
        <v>106.820085140098</v>
      </c>
      <c r="M28" s="7"/>
      <c r="O28" s="7" t="n">
        <f aca="false">O24+1</f>
        <v>2019</v>
      </c>
      <c r="P28" s="9" t="n">
        <f aca="false">'Low scenario'!AG31</f>
        <v>5473914129.94675</v>
      </c>
      <c r="Q28" s="9" t="n">
        <f aca="false">P28/$B$14*100</f>
        <v>106.820085140098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4989339116.60385</v>
      </c>
      <c r="F29" s="9" t="n">
        <f aca="false">E29/$B$14*100</f>
        <v>97.3639002323238</v>
      </c>
      <c r="G29" s="10" t="n">
        <f aca="false">AVERAGE(E27:E30)/AVERAGE(E23:E26)-1</f>
        <v>-0.0208801486349116</v>
      </c>
      <c r="H29" s="12" t="n">
        <f aca="false">'Central scenario'!BB32</f>
        <v>44.6578693163224</v>
      </c>
      <c r="K29" s="9" t="n">
        <f aca="false">'High scenario'!AG32</f>
        <v>4989339116.60385</v>
      </c>
      <c r="L29" s="9" t="n">
        <f aca="false">K29/$B$14*100</f>
        <v>97.3639002323238</v>
      </c>
      <c r="M29" s="10" t="n">
        <f aca="false">AVERAGE(K27:K30)/AVERAGE(K23:K26)-1</f>
        <v>-0.0208801486349116</v>
      </c>
      <c r="O29" s="7" t="n">
        <f aca="false">O25+1</f>
        <v>2019</v>
      </c>
      <c r="P29" s="9" t="n">
        <f aca="false">'Low scenario'!AG32</f>
        <v>4989339116.60385</v>
      </c>
      <c r="Q29" s="9" t="n">
        <f aca="false">P29/$B$14*100</f>
        <v>97.3639002323238</v>
      </c>
      <c r="R29" s="10" t="n">
        <f aca="false">AVERAGE(P27:P30)/AVERAGE(P23:P26)-1</f>
        <v>-0.0208801486349116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4906517833.56213</v>
      </c>
      <c r="F30" s="9" t="n">
        <f aca="false">E30/$B$14*100</f>
        <v>95.7476935663242</v>
      </c>
      <c r="G30" s="7"/>
      <c r="H30" s="12" t="n">
        <f aca="false">'Central scenario'!BB33</f>
        <v>44.6578693163224</v>
      </c>
      <c r="K30" s="9" t="n">
        <f aca="false">'High scenario'!AG33</f>
        <v>4906517833.56213</v>
      </c>
      <c r="L30" s="9" t="n">
        <f aca="false">K30/$B$14*100</f>
        <v>95.7476935663242</v>
      </c>
      <c r="M30" s="7"/>
      <c r="O30" s="7" t="n">
        <f aca="false">O26+1</f>
        <v>2019</v>
      </c>
      <c r="P30" s="9" t="n">
        <f aca="false">'Low scenario'!AG33</f>
        <v>4906517833.56213</v>
      </c>
      <c r="Q30" s="9" t="n">
        <f aca="false">P30/$B$14*100</f>
        <v>95.7476935663242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4592447932.43736</v>
      </c>
      <c r="F31" s="6" t="n">
        <f aca="false">E31/$B$14*100</f>
        <v>89.6188116033154</v>
      </c>
      <c r="G31" s="7"/>
      <c r="H31" s="11" t="n">
        <f aca="false">'Central scenario'!BB34</f>
        <v>45.2434019872418</v>
      </c>
      <c r="K31" s="6" t="n">
        <f aca="false">'High scenario'!AG34</f>
        <v>4592447932.43736</v>
      </c>
      <c r="L31" s="6" t="n">
        <f aca="false">K31/$B$14*100</f>
        <v>89.6188116033154</v>
      </c>
      <c r="M31" s="7"/>
      <c r="O31" s="5" t="n">
        <f aca="false">O27+1</f>
        <v>2020</v>
      </c>
      <c r="P31" s="6" t="n">
        <f aca="false">'Low scenario'!AG34</f>
        <v>4592447932.43736</v>
      </c>
      <c r="Q31" s="6" t="n">
        <f aca="false">P31/$B$14*100</f>
        <v>89.6188116033154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4305412222.71334</v>
      </c>
      <c r="F32" s="9" t="n">
        <f aca="false">E32/$B$14*100</f>
        <v>84.0174853451584</v>
      </c>
      <c r="G32" s="7"/>
      <c r="H32" s="12" t="n">
        <f aca="false">'Central scenario'!BB35</f>
        <v>45.8289346581612</v>
      </c>
      <c r="K32" s="9" t="n">
        <f aca="false">'High scenario'!AG35</f>
        <v>4369993406.05404</v>
      </c>
      <c r="L32" s="9" t="n">
        <f aca="false">K32/$B$14*100</f>
        <v>85.2777476253358</v>
      </c>
      <c r="M32" s="7"/>
      <c r="O32" s="7" t="n">
        <f aca="false">O28+1</f>
        <v>2020</v>
      </c>
      <c r="P32" s="9" t="n">
        <f aca="false">'Low scenario'!AG35</f>
        <v>4359378131.4839</v>
      </c>
      <c r="Q32" s="9" t="n">
        <f aca="false">P32/$B$14*100</f>
        <v>85.0705970368445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4254757137.80492</v>
      </c>
      <c r="F33" s="9" t="n">
        <f aca="false">E33/$B$14*100</f>
        <v>83.0289823554796</v>
      </c>
      <c r="G33" s="10" t="n">
        <f aca="false">AVERAGE(E31:E34)/AVERAGE(E27:E30)-1</f>
        <v>-0.12371581755656</v>
      </c>
      <c r="H33" s="12" t="n">
        <f aca="false">'Central scenario'!BB36</f>
        <v>46.4144673290806</v>
      </c>
      <c r="K33" s="9" t="n">
        <f aca="false">'High scenario'!AG36</f>
        <v>4339852280.56101</v>
      </c>
      <c r="L33" s="9" t="n">
        <f aca="false">K33/$B$14*100</f>
        <v>84.6895620025892</v>
      </c>
      <c r="M33" s="10" t="n">
        <f aca="false">AVERAGE(K31:K34)/AVERAGE(K27:K30)-1</f>
        <v>-0.111795751393979</v>
      </c>
      <c r="O33" s="7" t="n">
        <f aca="false">O29+1</f>
        <v>2020</v>
      </c>
      <c r="P33" s="9" t="n">
        <f aca="false">'Low scenario'!AG36</f>
        <v>4377703389.93153</v>
      </c>
      <c r="Q33" s="9" t="n">
        <f aca="false">P33/$B$14*100</f>
        <v>85.4282032435041</v>
      </c>
      <c r="R33" s="10" t="n">
        <f aca="false">AVERAGE(P31:P34)/AVERAGE(P27:P30)-1</f>
        <v>-0.114426462264863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4570606424.8835</v>
      </c>
      <c r="F34" s="9" t="n">
        <f aca="false">E34/$B$14*100</f>
        <v>89.1925879466952</v>
      </c>
      <c r="G34" s="7"/>
      <c r="H34" s="12" t="n">
        <f aca="false">'Central scenario'!BB37</f>
        <v>47</v>
      </c>
      <c r="K34" s="9" t="n">
        <f aca="false">'High scenario'!AG37</f>
        <v>4662018553.38117</v>
      </c>
      <c r="L34" s="9" t="n">
        <f aca="false">K34/$B$14*100</f>
        <v>90.9764397056291</v>
      </c>
      <c r="M34" s="7"/>
      <c r="O34" s="7" t="n">
        <f aca="false">O30+1</f>
        <v>2020</v>
      </c>
      <c r="P34" s="9" t="n">
        <f aca="false">'Low scenario'!AG37</f>
        <v>4581575462.03578</v>
      </c>
      <c r="Q34" s="9" t="n">
        <f aca="false">P34/$B$14*100</f>
        <v>89.406641995534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4549709618.02388</v>
      </c>
      <c r="F35" s="6" t="n">
        <f aca="false">E35/$B$14*100</f>
        <v>88.7847995461265</v>
      </c>
      <c r="G35" s="7"/>
      <c r="H35" s="11" t="n">
        <f aca="false">'Central scenario'!BB38</f>
        <v>48</v>
      </c>
      <c r="K35" s="6" t="n">
        <f aca="false">'High scenario'!AG38</f>
        <v>4708949454.65471</v>
      </c>
      <c r="L35" s="6" t="n">
        <f aca="false">K35/$B$14*100</f>
        <v>91.8922675302409</v>
      </c>
      <c r="M35" s="7"/>
      <c r="O35" s="5" t="n">
        <f aca="false">O31+1</f>
        <v>2021</v>
      </c>
      <c r="P35" s="6" t="n">
        <f aca="false">'Low scenario'!AG38</f>
        <v>4425577745.23945</v>
      </c>
      <c r="Q35" s="6" t="n">
        <f aca="false">P35/$B$14*100</f>
        <v>86.3624419963633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5260625875.71462</v>
      </c>
      <c r="F36" s="9" t="n">
        <f aca="false">E36/$B$14*100</f>
        <v>102.657895354947</v>
      </c>
      <c r="G36" s="7"/>
      <c r="H36" s="12" t="n">
        <f aca="false">'Central scenario'!BB39</f>
        <v>49</v>
      </c>
      <c r="K36" s="9" t="n">
        <f aca="false">'High scenario'!AG39</f>
        <v>5431596216.67535</v>
      </c>
      <c r="L36" s="9" t="n">
        <f aca="false">K36/$B$14*100</f>
        <v>105.994276953982</v>
      </c>
      <c r="M36" s="7"/>
      <c r="O36" s="7" t="n">
        <f aca="false">O32+1</f>
        <v>2021</v>
      </c>
      <c r="P36" s="9" t="n">
        <f aca="false">'Low scenario'!AG39</f>
        <v>5095299336.25008</v>
      </c>
      <c r="Q36" s="9" t="n">
        <f aca="false">P36/$B$14*100</f>
        <v>99.4316490890606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4910610290.71305</v>
      </c>
      <c r="F37" s="9" t="n">
        <f aca="false">E37/$B$14*100</f>
        <v>95.8275553637358</v>
      </c>
      <c r="G37" s="10" t="n">
        <f aca="false">AVERAGE(E35:E38)/AVERAGE(E31:E34)-1</f>
        <v>0.108448659425643</v>
      </c>
      <c r="H37" s="12" t="n">
        <f aca="false">'Central scenario'!BB40</f>
        <v>50</v>
      </c>
      <c r="K37" s="9" t="n">
        <f aca="false">'High scenario'!AG40</f>
        <v>5070205125.16123</v>
      </c>
      <c r="L37" s="9" t="n">
        <f aca="false">K37/$B$14*100</f>
        <v>98.9419509130572</v>
      </c>
      <c r="M37" s="10" t="n">
        <f aca="false">AVERAGE(K35:K38)/AVERAGE(K31:K34)-1</f>
        <v>0.130432393423964</v>
      </c>
      <c r="O37" s="7" t="n">
        <f aca="false">O33+1</f>
        <v>2021</v>
      </c>
      <c r="P37" s="9" t="n">
        <f aca="false">'Low scenario'!AG40</f>
        <v>4794770071.61991</v>
      </c>
      <c r="Q37" s="9" t="n">
        <f aca="false">P37/$B$14*100</f>
        <v>93.567004362674</v>
      </c>
      <c r="R37" s="10" t="n">
        <f aca="false">AVERAGE(P35:P38)/AVERAGE(P31:P34)-1</f>
        <v>0.0674397835625984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4924337786.28798</v>
      </c>
      <c r="F38" s="9" t="n">
        <f aca="false">E38/$B$14*100</f>
        <v>96.0954390409845</v>
      </c>
      <c r="G38" s="7"/>
      <c r="H38" s="12" t="n">
        <f aca="false">'Central scenario'!BB41</f>
        <v>51</v>
      </c>
      <c r="K38" s="9" t="n">
        <f aca="false">'High scenario'!AG41</f>
        <v>5096689608.80805</v>
      </c>
      <c r="L38" s="9" t="n">
        <f aca="false">K38/$B$14*100</f>
        <v>99.4587794074189</v>
      </c>
      <c r="M38" s="7"/>
      <c r="O38" s="7" t="n">
        <f aca="false">O34+1</f>
        <v>2021</v>
      </c>
      <c r="P38" s="9" t="n">
        <f aca="false">'Low scenario'!AG41</f>
        <v>4803378801.67364</v>
      </c>
      <c r="Q38" s="9" t="n">
        <f aca="false">P38/$B$14*100</f>
        <v>93.7349984625918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4810204931.47405</v>
      </c>
      <c r="F39" s="6" t="n">
        <f aca="false">E39/$B$14*100</f>
        <v>93.8682062092146</v>
      </c>
      <c r="G39" s="7"/>
      <c r="H39" s="11" t="n">
        <f aca="false">'Central scenario'!BB42</f>
        <v>51.125</v>
      </c>
      <c r="K39" s="6" t="n">
        <f aca="false">'High scenario'!AG42</f>
        <v>5026664153.39038</v>
      </c>
      <c r="L39" s="6" t="n">
        <f aca="false">K39/$B$14*100</f>
        <v>98.0922754886293</v>
      </c>
      <c r="M39" s="7"/>
      <c r="O39" s="5" t="n">
        <f aca="false">O35+1</f>
        <v>2022</v>
      </c>
      <c r="P39" s="6" t="n">
        <f aca="false">'Low scenario'!AG42</f>
        <v>4641355284.00175</v>
      </c>
      <c r="Q39" s="6" t="n">
        <f aca="false">P39/$B$14*100</f>
        <v>90.5732086461014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5551103673.21321</v>
      </c>
      <c r="F40" s="9" t="n">
        <f aca="false">E40/$B$14*100</f>
        <v>108.326391850051</v>
      </c>
      <c r="G40" s="7"/>
      <c r="H40" s="12" t="n">
        <f aca="false">'Central scenario'!BB43</f>
        <v>51.25</v>
      </c>
      <c r="K40" s="9" t="n">
        <f aca="false">'High scenario'!AG43</f>
        <v>5800903338.5078</v>
      </c>
      <c r="L40" s="9" t="n">
        <f aca="false">K40/$B$14*100</f>
        <v>113.201079483303</v>
      </c>
      <c r="M40" s="7"/>
      <c r="O40" s="7" t="n">
        <f aca="false">O36+1</f>
        <v>2022</v>
      </c>
      <c r="P40" s="9" t="n">
        <f aca="false">'Low scenario'!AG43</f>
        <v>5356246715.62891</v>
      </c>
      <c r="Q40" s="9" t="n">
        <f aca="false">P40/$B$14*100</f>
        <v>104.523877542159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5144754762.74662</v>
      </c>
      <c r="F41" s="9" t="n">
        <f aca="false">E41/$B$14*100</f>
        <v>100.396741478819</v>
      </c>
      <c r="G41" s="10" t="n">
        <f aca="false">AVERAGE(E39:E42)/AVERAGE(E35:E38)-1</f>
        <v>0.0512176261987731</v>
      </c>
      <c r="H41" s="12" t="n">
        <f aca="false">'Central scenario'!BB44</f>
        <v>51.375</v>
      </c>
      <c r="K41" s="9" t="n">
        <f aca="false">'High scenario'!AG44</f>
        <v>5363406840.16335</v>
      </c>
      <c r="L41" s="9" t="n">
        <f aca="false">K41/$B$14*100</f>
        <v>104.663602991669</v>
      </c>
      <c r="M41" s="10" t="n">
        <f aca="false">AVERAGE(K39:K42)/AVERAGE(K35:K38)-1</f>
        <v>0.0614365280852347</v>
      </c>
      <c r="O41" s="7" t="n">
        <f aca="false">O37+1</f>
        <v>2022</v>
      </c>
      <c r="P41" s="9" t="n">
        <f aca="false">'Low scenario'!AG44</f>
        <v>4938306611.1094</v>
      </c>
      <c r="Q41" s="9" t="n">
        <f aca="false">P41/$B$14*100</f>
        <v>96.3680321108261</v>
      </c>
      <c r="R41" s="10" t="n">
        <f aca="false">AVERAGE(P39:P42)/AVERAGE(P35:P38)-1</f>
        <v>0.038179514545879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5145404993.80068</v>
      </c>
      <c r="F42" s="9" t="n">
        <f aca="false">E42/$B$14*100</f>
        <v>100.409430340008</v>
      </c>
      <c r="G42" s="7"/>
      <c r="H42" s="12" t="n">
        <f aca="false">'Central scenario'!BB45</f>
        <v>51.5</v>
      </c>
      <c r="K42" s="9" t="n">
        <f aca="false">'High scenario'!AG45</f>
        <v>5364084706.03721</v>
      </c>
      <c r="L42" s="9" t="n">
        <f aca="false">K42/$B$14*100</f>
        <v>104.676831129458</v>
      </c>
      <c r="M42" s="7"/>
      <c r="O42" s="7" t="n">
        <f aca="false">O38+1</f>
        <v>2022</v>
      </c>
      <c r="P42" s="9" t="n">
        <f aca="false">'Low scenario'!AG45</f>
        <v>4913072473.58669</v>
      </c>
      <c r="Q42" s="9" t="n">
        <f aca="false">P42/$B$14*100</f>
        <v>95.875603356077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5024226156.91977</v>
      </c>
      <c r="F43" s="6" t="n">
        <f aca="false">E43/$B$14*100</f>
        <v>98.0446994791451</v>
      </c>
      <c r="G43" s="7"/>
      <c r="H43" s="11" t="n">
        <f aca="false">'Central scenario'!BB46</f>
        <v>51.625</v>
      </c>
      <c r="K43" s="6" t="n">
        <f aca="false">'High scenario'!AG46</f>
        <v>5300558595.55035</v>
      </c>
      <c r="L43" s="6" t="n">
        <f aca="false">K43/$B$14*100</f>
        <v>103.437157950498</v>
      </c>
      <c r="M43" s="7"/>
      <c r="O43" s="5" t="n">
        <f aca="false">O39+1</f>
        <v>2023</v>
      </c>
      <c r="P43" s="6" t="n">
        <f aca="false">'Low scenario'!AG46</f>
        <v>5049858182.07592</v>
      </c>
      <c r="Q43" s="6" t="n">
        <f aca="false">P43/$B$14*100</f>
        <v>98.544892767621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5777224878.94163</v>
      </c>
      <c r="F44" s="9" t="n">
        <f aca="false">E44/$B$14*100</f>
        <v>112.739008832066</v>
      </c>
      <c r="G44" s="7"/>
      <c r="H44" s="12" t="n">
        <f aca="false">'Central scenario'!BB47</f>
        <v>51.75</v>
      </c>
      <c r="K44" s="9" t="n">
        <f aca="false">'High scenario'!AG47</f>
        <v>6066086122.88871</v>
      </c>
      <c r="L44" s="9" t="n">
        <f aca="false">K44/$B$14*100</f>
        <v>118.375959273669</v>
      </c>
      <c r="M44" s="7"/>
      <c r="O44" s="7" t="n">
        <f aca="false">O40+1</f>
        <v>2023</v>
      </c>
      <c r="P44" s="9" t="n">
        <f aca="false">'Low scenario'!AG47</f>
        <v>5806698467.27242</v>
      </c>
      <c r="Q44" s="9" t="n">
        <f aca="false">P44/$B$14*100</f>
        <v>113.31416787551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5342126859.21334</v>
      </c>
      <c r="F45" s="9" t="n">
        <f aca="false">E45/$B$14*100</f>
        <v>104.248337183163</v>
      </c>
      <c r="G45" s="10" t="n">
        <f aca="false">AVERAGE(E43:E46)/AVERAGE(E39:E42)-1</f>
        <v>0.0398097115008853</v>
      </c>
      <c r="H45" s="12" t="n">
        <f aca="false">'Central scenario'!BB48</f>
        <v>51.875</v>
      </c>
      <c r="K45" s="9" t="n">
        <f aca="false">'High scenario'!AG48</f>
        <v>5609233202.17401</v>
      </c>
      <c r="L45" s="9" t="n">
        <f aca="false">K45/$B$14*100</f>
        <v>109.460754042322</v>
      </c>
      <c r="M45" s="10" t="n">
        <f aca="false">AVERAGE(K43:K46)/AVERAGE(K39:K42)-1</f>
        <v>0.0478154277483811</v>
      </c>
      <c r="O45" s="7" t="n">
        <f aca="false">O41+1</f>
        <v>2023</v>
      </c>
      <c r="P45" s="9" t="n">
        <f aca="false">'Low scenario'!AG48</f>
        <v>5369380713.98941</v>
      </c>
      <c r="Q45" s="9" t="n">
        <f aca="false">P45/$B$14*100</f>
        <v>104.780179484388</v>
      </c>
      <c r="R45" s="10" t="n">
        <f aca="false">AVERAGE(P43:P46)/AVERAGE(P39:P42)-1</f>
        <v>0.087368103278318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5330019463.69023</v>
      </c>
      <c r="F46" s="9" t="n">
        <f aca="false">E46/$B$14*100</f>
        <v>104.0120687672</v>
      </c>
      <c r="G46" s="7"/>
      <c r="H46" s="12" t="n">
        <f aca="false">'Central scenario'!BB49</f>
        <v>52</v>
      </c>
      <c r="K46" s="9" t="n">
        <f aca="false">'High scenario'!AG49</f>
        <v>5609845485.53397</v>
      </c>
      <c r="L46" s="9" t="n">
        <f aca="false">K46/$B$14*100</f>
        <v>109.472702377478</v>
      </c>
      <c r="M46" s="7"/>
      <c r="O46" s="7" t="n">
        <f aca="false">O42+1</f>
        <v>2023</v>
      </c>
      <c r="P46" s="9" t="n">
        <f aca="false">'Low scenario'!AG49</f>
        <v>5357211550.33384</v>
      </c>
      <c r="Q46" s="9" t="n">
        <f aca="false">P46/$B$14*100</f>
        <v>104.542705701111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5199198453.89296</v>
      </c>
      <c r="F47" s="6" t="n">
        <f aca="false">E47/$B$14*100</f>
        <v>101.459176801247</v>
      </c>
      <c r="G47" s="7"/>
      <c r="H47" s="11" t="n">
        <f aca="false">'Central scenario'!BB50</f>
        <v>52</v>
      </c>
      <c r="K47" s="6" t="n">
        <f aca="false">'High scenario'!AG50</f>
        <v>5511150361.12654</v>
      </c>
      <c r="L47" s="6" t="n">
        <f aca="false">K47/$B$14*100</f>
        <v>107.546727409322</v>
      </c>
      <c r="M47" s="7"/>
      <c r="O47" s="5" t="n">
        <f aca="false">O43+1</f>
        <v>2024</v>
      </c>
      <c r="P47" s="6" t="n">
        <f aca="false">'Low scenario'!AG50</f>
        <v>5225723132.79867</v>
      </c>
      <c r="Q47" s="6" t="n">
        <f aca="false">P47/$B$14*100</f>
        <v>101.976789681493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5949468934.79935</v>
      </c>
      <c r="F48" s="9" t="n">
        <f aca="false">E48/$B$14*100</f>
        <v>116.100246198019</v>
      </c>
      <c r="G48" s="7"/>
      <c r="H48" s="12" t="n">
        <f aca="false">'Central scenario'!BB51</f>
        <v>52</v>
      </c>
      <c r="K48" s="9" t="n">
        <f aca="false">'High scenario'!AG51</f>
        <v>6306437070.88731</v>
      </c>
      <c r="L48" s="9" t="n">
        <f aca="false">K48/$B$14*100</f>
        <v>123.0662609699</v>
      </c>
      <c r="M48" s="7"/>
      <c r="O48" s="7" t="n">
        <f aca="false">O44+1</f>
        <v>2024</v>
      </c>
      <c r="P48" s="9" t="n">
        <f aca="false">'Low scenario'!AG51</f>
        <v>5979821258.24969</v>
      </c>
      <c r="Q48" s="9" t="n">
        <f aca="false">P48/$B$14*100</f>
        <v>116.692553219685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5511795093.09097</v>
      </c>
      <c r="F49" s="9" t="n">
        <f aca="false">E49/$B$14*100</f>
        <v>107.559308959141</v>
      </c>
      <c r="G49" s="10" t="n">
        <f aca="false">AVERAGE(E47:E50)/AVERAGE(E43:E46)-1</f>
        <v>0.031826561119259</v>
      </c>
      <c r="H49" s="12" t="n">
        <f aca="false">'Central scenario'!BB52</f>
        <v>52</v>
      </c>
      <c r="K49" s="9" t="n">
        <f aca="false">'High scenario'!AG52</f>
        <v>5814943823.21097</v>
      </c>
      <c r="L49" s="9" t="n">
        <f aca="false">K49/$B$14*100</f>
        <v>113.475070951894</v>
      </c>
      <c r="M49" s="10" t="n">
        <f aca="false">AVERAGE(K47:K50)/AVERAGE(K43:K46)-1</f>
        <v>0.0380517370841205</v>
      </c>
      <c r="O49" s="7" t="n">
        <f aca="false">O45+1</f>
        <v>2024</v>
      </c>
      <c r="P49" s="9" t="n">
        <f aca="false">'Low scenario'!AG52</f>
        <v>5539914541.95118</v>
      </c>
      <c r="Q49" s="9" t="n">
        <f aca="false">P49/$B$14*100</f>
        <v>108.108042799321</v>
      </c>
      <c r="R49" s="10" t="n">
        <f aca="false">AVERAGE(P47:P50)/AVERAGE(P43:P46)-1</f>
        <v>0.0318265611192561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5496565635.77078</v>
      </c>
      <c r="F50" s="9" t="n">
        <f aca="false">E50/$B$14*100</f>
        <v>107.262115417379</v>
      </c>
      <c r="G50" s="7"/>
      <c r="H50" s="7" t="n">
        <v>52</v>
      </c>
      <c r="K50" s="9" t="n">
        <f aca="false">'High scenario'!AG53</f>
        <v>5812618159.82759</v>
      </c>
      <c r="L50" s="9" t="n">
        <f aca="false">K50/$B$14*100</f>
        <v>113.429687053878</v>
      </c>
      <c r="M50" s="7"/>
      <c r="O50" s="7" t="n">
        <f aca="false">O46+1</f>
        <v>2024</v>
      </c>
      <c r="P50" s="9" t="n">
        <f aca="false">'Low scenario'!AG53</f>
        <v>5524607388.71903</v>
      </c>
      <c r="Q50" s="9" t="n">
        <f aca="false">P50/$B$14*100</f>
        <v>107.809333069374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4630673386.34237</v>
      </c>
      <c r="F51" s="6" t="n">
        <f aca="false">E51/$B$14*100</f>
        <v>90.3647579487857</v>
      </c>
      <c r="G51" s="7"/>
      <c r="H51" s="3" t="n">
        <f aca="false">H50</f>
        <v>52</v>
      </c>
      <c r="K51" s="6" t="n">
        <f aca="false">'High scenario'!AG54</f>
        <v>4679189408.03494</v>
      </c>
      <c r="L51" s="6" t="n">
        <f aca="false">K51/$B$14*100</f>
        <v>91.3115184285505</v>
      </c>
      <c r="M51" s="7"/>
      <c r="O51" s="5" t="n">
        <f aca="false">O47+1</f>
        <v>2025</v>
      </c>
      <c r="P51" s="6" t="n">
        <f aca="false">'Low scenario'!AG54</f>
        <v>4592498040.05182</v>
      </c>
      <c r="Q51" s="6" t="n">
        <f aca="false">P51/$B$14*100</f>
        <v>89.6197894227543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4665028593.90066</v>
      </c>
      <c r="F52" s="9" t="n">
        <f aca="false">E52/$B$14*100</f>
        <v>91.0351788047332</v>
      </c>
      <c r="G52" s="7"/>
      <c r="H52" s="3" t="n">
        <f aca="false">H51</f>
        <v>52</v>
      </c>
      <c r="K52" s="9" t="n">
        <f aca="false">'High scenario'!AG55</f>
        <v>4701875805.73353</v>
      </c>
      <c r="L52" s="9" t="n">
        <f aca="false">K52/$B$14*100</f>
        <v>91.7542295994159</v>
      </c>
      <c r="M52" s="7"/>
      <c r="O52" s="7" t="n">
        <f aca="false">O48+1</f>
        <v>2025</v>
      </c>
      <c r="P52" s="9" t="n">
        <f aca="false">'Low scenario'!AG55</f>
        <v>4641427986.72429</v>
      </c>
      <c r="Q52" s="9" t="n">
        <f aca="false">P52/$B$14*100</f>
        <v>90.5746273952499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4708548088.65406</v>
      </c>
      <c r="F53" s="9" t="n">
        <f aca="false">E53/$B$14*100</f>
        <v>91.884435118306</v>
      </c>
      <c r="G53" s="10" t="n">
        <f aca="false">AVERAGE(E51:E54)/AVERAGE(E47:E50)-1</f>
        <v>-0.15294672883424</v>
      </c>
      <c r="H53" s="3" t="n">
        <f aca="false">H52</f>
        <v>52</v>
      </c>
      <c r="K53" s="9" t="n">
        <f aca="false">'High scenario'!AG56</f>
        <v>4747622120.94121</v>
      </c>
      <c r="L53" s="9" t="n">
        <f aca="false">K53/$B$14*100</f>
        <v>92.6469409517179</v>
      </c>
      <c r="M53" s="10" t="n">
        <f aca="false">AVERAGE(K51:K54)/AVERAGE(K47:K50)-1</f>
        <v>-0.193199084536791</v>
      </c>
      <c r="O53" s="7" t="n">
        <f aca="false">O49+1</f>
        <v>2025</v>
      </c>
      <c r="P53" s="9" t="n">
        <f aca="false">'Low scenario'!AG56</f>
        <v>4683022504.86154</v>
      </c>
      <c r="Q53" s="9" t="n">
        <f aca="false">P53/$B$14*100</f>
        <v>91.3863189679172</v>
      </c>
      <c r="R53" s="10" t="n">
        <f aca="false">AVERAGE(P51:P54)/AVERAGE(P47:P50)-1</f>
        <v>-0.161886418028959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4763933077.38879</v>
      </c>
      <c r="F54" s="9" t="n">
        <f aca="false">E54/$B$14*100</f>
        <v>92.9652392872573</v>
      </c>
      <c r="G54" s="7"/>
      <c r="H54" s="3" t="n">
        <f aca="false">H53</f>
        <v>52</v>
      </c>
      <c r="K54" s="9" t="n">
        <f aca="false">'High scenario'!AG57</f>
        <v>4786880676.52633</v>
      </c>
      <c r="L54" s="9" t="n">
        <f aca="false">K54/$B$14*100</f>
        <v>93.4130476443928</v>
      </c>
      <c r="M54" s="7"/>
      <c r="O54" s="7" t="n">
        <f aca="false">O50+1</f>
        <v>2025</v>
      </c>
      <c r="P54" s="9" t="n">
        <f aca="false">'Low scenario'!AG57</f>
        <v>4747896523.99054</v>
      </c>
      <c r="Q54" s="9" t="n">
        <f aca="false">P54/$B$14*100</f>
        <v>92.6522957593375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4825747591.75577</v>
      </c>
      <c r="F55" s="6" t="n">
        <f aca="false">E55/$B$14*100</f>
        <v>94.171511715144</v>
      </c>
      <c r="G55" s="7"/>
      <c r="H55" s="3" t="n">
        <f aca="false">H54</f>
        <v>52</v>
      </c>
      <c r="K55" s="6" t="n">
        <f aca="false">'High scenario'!AG58</f>
        <v>4815799171.43248</v>
      </c>
      <c r="L55" s="6" t="n">
        <f aca="false">K55/$B$14*100</f>
        <v>93.9773743792787</v>
      </c>
      <c r="M55" s="7"/>
      <c r="O55" s="5" t="n">
        <f aca="false">O51+1</f>
        <v>2026</v>
      </c>
      <c r="P55" s="6" t="n">
        <f aca="false">'Low scenario'!AG58</f>
        <v>4787007771.14487</v>
      </c>
      <c r="Q55" s="6" t="n">
        <f aca="false">P55/$B$14*100</f>
        <v>93.4155278181133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4871706512.61441</v>
      </c>
      <c r="F56" s="9" t="n">
        <f aca="false">E56/$B$14*100</f>
        <v>95.068371936646</v>
      </c>
      <c r="G56" s="7"/>
      <c r="H56" s="3" t="n">
        <f aca="false">H55</f>
        <v>52</v>
      </c>
      <c r="K56" s="9" t="n">
        <f aca="false">'High scenario'!AG59</f>
        <v>4853493361.13611</v>
      </c>
      <c r="L56" s="9" t="n">
        <f aca="false">K56/$B$14*100</f>
        <v>94.7129534289025</v>
      </c>
      <c r="M56" s="7"/>
      <c r="O56" s="7" t="n">
        <f aca="false">O52+1</f>
        <v>2026</v>
      </c>
      <c r="P56" s="9" t="n">
        <f aca="false">'Low scenario'!AG59</f>
        <v>4817547395.81748</v>
      </c>
      <c r="Q56" s="9" t="n">
        <f aca="false">P56/$B$14*100</f>
        <v>94.0114899085354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4921256650.06278</v>
      </c>
      <c r="F57" s="9" t="n">
        <f aca="false">E57/$B$14*100</f>
        <v>96.0353125526818</v>
      </c>
      <c r="G57" s="10" t="n">
        <f aca="false">AVERAGE(E55:E58)/AVERAGE(E51:E54)-1</f>
        <v>0.0425286846779318</v>
      </c>
      <c r="H57" s="3" t="n">
        <f aca="false">H56</f>
        <v>52</v>
      </c>
      <c r="K57" s="9" t="n">
        <f aca="false">'High scenario'!AG60</f>
        <v>4932060376.09092</v>
      </c>
      <c r="L57" s="9" t="n">
        <f aca="false">K57/$B$14*100</f>
        <v>96.2461406560754</v>
      </c>
      <c r="M57" s="10" t="n">
        <f aca="false">AVERAGE(K55:K58)/AVERAGE(K51:K54)-1</f>
        <v>0.0340134382051229</v>
      </c>
      <c r="O57" s="7" t="n">
        <f aca="false">O53+1</f>
        <v>2026</v>
      </c>
      <c r="P57" s="9" t="n">
        <f aca="false">'Low scenario'!AG60</f>
        <v>4844696543.90571</v>
      </c>
      <c r="Q57" s="9" t="n">
        <f aca="false">P57/$B$14*100</f>
        <v>94.5412889228095</v>
      </c>
      <c r="R57" s="10" t="n">
        <f aca="false">AVERAGE(P55:P58)/AVERAGE(P51:P54)-1</f>
        <v>0.0376983931210069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4947658534.85898</v>
      </c>
      <c r="F58" s="9" t="n">
        <f aca="false">E58/$B$14*100</f>
        <v>96.5505291810101</v>
      </c>
      <c r="G58" s="7"/>
      <c r="H58" s="3" t="n">
        <f aca="false">H57</f>
        <v>52</v>
      </c>
      <c r="K58" s="9" t="n">
        <f aca="false">'High scenario'!AG61</f>
        <v>4957598606.24148</v>
      </c>
      <c r="L58" s="9" t="n">
        <f aca="false">K58/$B$14*100</f>
        <v>96.744503592404</v>
      </c>
      <c r="M58" s="7"/>
      <c r="O58" s="7" t="n">
        <f aca="false">O54+1</f>
        <v>2026</v>
      </c>
      <c r="P58" s="9" t="n">
        <f aca="false">'Low scenario'!AG61</f>
        <v>4919228011.20988</v>
      </c>
      <c r="Q58" s="9" t="n">
        <f aca="false">P58/$B$14*100</f>
        <v>95.9957249066499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4961147838.61608</v>
      </c>
      <c r="F59" s="6" t="n">
        <f aca="false">E59/$B$14*100</f>
        <v>96.8137646906669</v>
      </c>
      <c r="G59" s="7"/>
      <c r="H59" s="3" t="n">
        <f aca="false">H58</f>
        <v>52</v>
      </c>
      <c r="K59" s="6" t="n">
        <f aca="false">'High scenario'!AG62</f>
        <v>5001770885.08913</v>
      </c>
      <c r="L59" s="6" t="n">
        <f aca="false">K59/$B$14*100</f>
        <v>97.6064985881829</v>
      </c>
      <c r="M59" s="7"/>
      <c r="O59" s="5" t="n">
        <f aca="false">O55+1</f>
        <v>2027</v>
      </c>
      <c r="P59" s="6" t="n">
        <f aca="false">'Low scenario'!AG62</f>
        <v>4956780422.1946</v>
      </c>
      <c r="Q59" s="6" t="n">
        <f aca="false">P59/$B$14*100</f>
        <v>96.7285372313188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4968833184.85846</v>
      </c>
      <c r="F60" s="9" t="n">
        <f aca="false">E60/$B$14*100</f>
        <v>96.9637395204602</v>
      </c>
      <c r="G60" s="7"/>
      <c r="H60" s="3" t="n">
        <f aca="false">H59</f>
        <v>52</v>
      </c>
      <c r="K60" s="9" t="n">
        <f aca="false">'High scenario'!AG63</f>
        <v>5007388303.27964</v>
      </c>
      <c r="L60" s="9" t="n">
        <f aca="false">K60/$B$14*100</f>
        <v>97.7161190672648</v>
      </c>
      <c r="M60" s="7"/>
      <c r="O60" s="7" t="n">
        <f aca="false">O56+1</f>
        <v>2027</v>
      </c>
      <c r="P60" s="9" t="n">
        <f aca="false">'Low scenario'!AG63</f>
        <v>5014935051.27744</v>
      </c>
      <c r="Q60" s="9" t="n">
        <f aca="false">P60/$B$14*100</f>
        <v>97.8633892371138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5002589006.6268</v>
      </c>
      <c r="F61" s="9" t="n">
        <f aca="false">E61/$B$14*100</f>
        <v>97.6224637294392</v>
      </c>
      <c r="G61" s="10" t="n">
        <f aca="false">AVERAGE(E59:E62)/AVERAGE(E55:E58)-1</f>
        <v>0.020223493275497</v>
      </c>
      <c r="H61" s="3" t="n">
        <f aca="false">H60</f>
        <v>52</v>
      </c>
      <c r="K61" s="9" t="n">
        <f aca="false">'High scenario'!AG64</f>
        <v>5054578969.94352</v>
      </c>
      <c r="L61" s="9" t="n">
        <f aca="false">K61/$B$14*100</f>
        <v>98.6370160545369</v>
      </c>
      <c r="M61" s="10" t="n">
        <f aca="false">AVERAGE(K59:K62)/AVERAGE(K55:K58)-1</f>
        <v>0.0321420067741498</v>
      </c>
      <c r="O61" s="7" t="n">
        <f aca="false">O57+1</f>
        <v>2027</v>
      </c>
      <c r="P61" s="9" t="n">
        <f aca="false">'Low scenario'!AG64</f>
        <v>5032704218.2761</v>
      </c>
      <c r="Q61" s="9" t="n">
        <f aca="false">P61/$B$14*100</f>
        <v>98.2101436593803</v>
      </c>
      <c r="R61" s="10" t="n">
        <f aca="false">AVERAGE(P59:P62)/AVERAGE(P55:P58)-1</f>
        <v>0.0357709735434557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5029499596.93849</v>
      </c>
      <c r="F62" s="9" t="n">
        <f aca="false">E62/$B$14*100</f>
        <v>98.1476074346607</v>
      </c>
      <c r="G62" s="7"/>
      <c r="H62" s="3" t="n">
        <f aca="false">H61</f>
        <v>52</v>
      </c>
      <c r="K62" s="9" t="n">
        <f aca="false">'High scenario'!AG65</f>
        <v>5123877308.67591</v>
      </c>
      <c r="L62" s="9" t="n">
        <f aca="false">K62/$B$14*100</f>
        <v>99.9893307360852</v>
      </c>
      <c r="M62" s="7"/>
      <c r="O62" s="7" t="n">
        <f aca="false">O58+1</f>
        <v>2027</v>
      </c>
      <c r="P62" s="9" t="n">
        <f aca="false">'Low scenario'!AG65</f>
        <v>5056889406.04521</v>
      </c>
      <c r="Q62" s="9" t="n">
        <f aca="false">P62/$B$14*100</f>
        <v>98.6821028014667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5065777749.9457</v>
      </c>
      <c r="F63" s="6" t="n">
        <f aca="false">E63/$B$14*100</f>
        <v>98.855553394528</v>
      </c>
      <c r="G63" s="7"/>
      <c r="H63" s="3" t="n">
        <f aca="false">H62</f>
        <v>52</v>
      </c>
      <c r="K63" s="6" t="n">
        <f aca="false">'High scenario'!AG66</f>
        <v>5166275151.99016</v>
      </c>
      <c r="L63" s="6" t="n">
        <f aca="false">K63/$B$14*100</f>
        <v>100.816698708083</v>
      </c>
      <c r="M63" s="7"/>
      <c r="O63" s="5" t="n">
        <f aca="false">O59+1</f>
        <v>2028</v>
      </c>
      <c r="P63" s="6" t="n">
        <f aca="false">'Low scenario'!AG66</f>
        <v>5103632275.86561</v>
      </c>
      <c r="Q63" s="6" t="n">
        <f aca="false">P63/$B$14*100</f>
        <v>99.5942613073139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5112550951.28168</v>
      </c>
      <c r="F64" s="9" t="n">
        <f aca="false">E64/$B$14*100</f>
        <v>99.7683038013438</v>
      </c>
      <c r="G64" s="7"/>
      <c r="H64" s="3" t="n">
        <f aca="false">H63</f>
        <v>52</v>
      </c>
      <c r="K64" s="9" t="n">
        <f aca="false">'High scenario'!AG67</f>
        <v>5217707493.97249</v>
      </c>
      <c r="L64" s="9" t="n">
        <f aca="false">K64/$B$14*100</f>
        <v>101.82036939401</v>
      </c>
      <c r="M64" s="7"/>
      <c r="O64" s="7" t="n">
        <f aca="false">O60+1</f>
        <v>2028</v>
      </c>
      <c r="P64" s="9" t="n">
        <f aca="false">'Low scenario'!AG67</f>
        <v>5101084762.95061</v>
      </c>
      <c r="Q64" s="9" t="n">
        <f aca="false">P64/$B$14*100</f>
        <v>99.544548151423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5118672153.74865</v>
      </c>
      <c r="F65" s="9" t="n">
        <f aca="false">E65/$B$14*100</f>
        <v>99.8877553223505</v>
      </c>
      <c r="G65" s="10" t="n">
        <f aca="false">AVERAGE(E63:E66)/AVERAGE(E59:E62)-1</f>
        <v>0.0232268871440306</v>
      </c>
      <c r="H65" s="3" t="n">
        <f aca="false">H64</f>
        <v>52</v>
      </c>
      <c r="K65" s="9" t="n">
        <f aca="false">'High scenario'!AG68</f>
        <v>5264913253.21616</v>
      </c>
      <c r="L65" s="9" t="n">
        <f aca="false">K65/$B$14*100</f>
        <v>102.741560903742</v>
      </c>
      <c r="M65" s="10" t="n">
        <f aca="false">AVERAGE(K63:K66)/AVERAGE(K59:K62)-1</f>
        <v>0.0393590692366801</v>
      </c>
      <c r="O65" s="7" t="n">
        <f aca="false">O61+1</f>
        <v>2028</v>
      </c>
      <c r="P65" s="9" t="n">
        <f aca="false">'Low scenario'!AG68</f>
        <v>5126545310.81703</v>
      </c>
      <c r="Q65" s="9" t="n">
        <f aca="false">P65/$B$14*100</f>
        <v>100.041395165505</v>
      </c>
      <c r="R65" s="10" t="n">
        <f aca="false">AVERAGE(P63:P66)/AVERAGE(P59:P62)-1</f>
        <v>0.0204720215275134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5128725510.45233</v>
      </c>
      <c r="F66" s="9" t="n">
        <f aca="false">E66/$B$14*100</f>
        <v>100.083940427476</v>
      </c>
      <c r="G66" s="7"/>
      <c r="H66" s="3" t="n">
        <f aca="false">H65</f>
        <v>52</v>
      </c>
      <c r="K66" s="9" t="n">
        <f aca="false">'High scenario'!AG69</f>
        <v>5333285322.69806</v>
      </c>
      <c r="L66" s="9" t="n">
        <f aca="false">K66/$B$14*100</f>
        <v>104.075800007586</v>
      </c>
      <c r="M66" s="7"/>
      <c r="O66" s="7" t="n">
        <f aca="false">O62+1</f>
        <v>2028</v>
      </c>
      <c r="P66" s="9" t="n">
        <f aca="false">'Low scenario'!AG69</f>
        <v>5140742299.88022</v>
      </c>
      <c r="Q66" s="9" t="n">
        <f aca="false">P66/$B$14*100</f>
        <v>100.318440720927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5167716202.56803</v>
      </c>
      <c r="F67" s="6" t="n">
        <f aca="false">E67/$B$14*100</f>
        <v>100.844819928432</v>
      </c>
      <c r="G67" s="7"/>
      <c r="H67" s="3" t="n">
        <f aca="false">H66</f>
        <v>52</v>
      </c>
      <c r="K67" s="6" t="n">
        <f aca="false">'High scenario'!AG70</f>
        <v>5389357031.81919</v>
      </c>
      <c r="L67" s="6" t="n">
        <f aca="false">K67/$B$14*100</f>
        <v>105.170005104722</v>
      </c>
      <c r="M67" s="7"/>
      <c r="O67" s="5" t="n">
        <f aca="false">O63+1</f>
        <v>2029</v>
      </c>
      <c r="P67" s="6" t="n">
        <f aca="false">'Low scenario'!AG70</f>
        <v>5165753173.41193</v>
      </c>
      <c r="Q67" s="6" t="n">
        <f aca="false">P67/$B$14*100</f>
        <v>100.806512615491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5213279779.17311</v>
      </c>
      <c r="F68" s="9" t="n">
        <f aca="false">E68/$B$14*100</f>
        <v>101.733965248709</v>
      </c>
      <c r="G68" s="7"/>
      <c r="H68" s="3" t="n">
        <f aca="false">H67</f>
        <v>52</v>
      </c>
      <c r="K68" s="9" t="n">
        <f aca="false">'High scenario'!AG71</f>
        <v>5419955824.29378</v>
      </c>
      <c r="L68" s="9" t="n">
        <f aca="false">K68/$B$14*100</f>
        <v>105.767121818599</v>
      </c>
      <c r="M68" s="7"/>
      <c r="O68" s="7" t="n">
        <f aca="false">O64+1</f>
        <v>2029</v>
      </c>
      <c r="P68" s="9" t="n">
        <f aca="false">'Low scenario'!AG71</f>
        <v>5192919817.12569</v>
      </c>
      <c r="Q68" s="9" t="n">
        <f aca="false">P68/$B$14*100</f>
        <v>101.336653046193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5258235205.90324</v>
      </c>
      <c r="F69" s="9" t="n">
        <f aca="false">E69/$B$14*100</f>
        <v>102.611242896261</v>
      </c>
      <c r="G69" s="10" t="n">
        <f aca="false">AVERAGE(E67:E70)/AVERAGE(E63:E66)-1</f>
        <v>0.0244364962886083</v>
      </c>
      <c r="H69" s="3" t="n">
        <f aca="false">H68</f>
        <v>52</v>
      </c>
      <c r="K69" s="9" t="n">
        <f aca="false">'High scenario'!AG72</f>
        <v>5471230211.11445</v>
      </c>
      <c r="L69" s="9" t="n">
        <f aca="false">K69/$B$14*100</f>
        <v>106.767710106188</v>
      </c>
      <c r="M69" s="10" t="n">
        <f aca="false">AVERAGE(K67:K70)/AVERAGE(K63:K66)-1</f>
        <v>0.0401583129800174</v>
      </c>
      <c r="O69" s="7" t="n">
        <f aca="false">O65+1</f>
        <v>2029</v>
      </c>
      <c r="P69" s="9" t="n">
        <f aca="false">'Low scenario'!AG72</f>
        <v>5217589208.15205</v>
      </c>
      <c r="Q69" s="9" t="n">
        <f aca="false">P69/$B$14*100</f>
        <v>101.818061118594</v>
      </c>
      <c r="R69" s="10" t="n">
        <f aca="false">AVERAGE(P67:P70)/AVERAGE(P63:P66)-1</f>
        <v>0.0163893706091873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5285628364.3049</v>
      </c>
      <c r="F70" s="9" t="n">
        <f aca="false">E70/$B$14*100</f>
        <v>103.145803622509</v>
      </c>
      <c r="G70" s="7"/>
      <c r="H70" s="3" t="n">
        <f aca="false">H69</f>
        <v>52</v>
      </c>
      <c r="K70" s="9" t="n">
        <f aca="false">'High scenario'!AG73</f>
        <v>5544247155.16102</v>
      </c>
      <c r="L70" s="9" t="n">
        <f aca="false">K70/$B$14*100</f>
        <v>108.192591095287</v>
      </c>
      <c r="M70" s="7"/>
      <c r="O70" s="7" t="n">
        <f aca="false">O66+1</f>
        <v>2029</v>
      </c>
      <c r="P70" s="9" t="n">
        <f aca="false">'Low scenario'!AG73</f>
        <v>5231265722.1377</v>
      </c>
      <c r="Q70" s="9" t="n">
        <f aca="false">P70/$B$14*100</f>
        <v>102.084949921321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5322079892.4855</v>
      </c>
      <c r="F71" s="6" t="n">
        <f aca="false">E71/$B$14*100</f>
        <v>103.857132892809</v>
      </c>
      <c r="G71" s="7"/>
      <c r="H71" s="3" t="n">
        <f aca="false">H70</f>
        <v>52</v>
      </c>
      <c r="K71" s="6" t="n">
        <f aca="false">'High scenario'!AG74</f>
        <v>5592049713.01605</v>
      </c>
      <c r="L71" s="6" t="n">
        <f aca="false">K71/$B$14*100</f>
        <v>109.125428764781</v>
      </c>
      <c r="M71" s="7"/>
      <c r="O71" s="5" t="n">
        <f aca="false">O67+1</f>
        <v>2030</v>
      </c>
      <c r="P71" s="6" t="n">
        <f aca="false">'Low scenario'!AG74</f>
        <v>5241266263.85551</v>
      </c>
      <c r="Q71" s="6" t="n">
        <f aca="false">P71/$B$14*100</f>
        <v>102.280104374311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5353758309.41458</v>
      </c>
      <c r="F72" s="9" t="n">
        <f aca="false">E72/$B$14*100</f>
        <v>104.475317817368</v>
      </c>
      <c r="G72" s="7"/>
      <c r="H72" s="3" t="n">
        <f aca="false">H71</f>
        <v>52</v>
      </c>
      <c r="K72" s="9" t="n">
        <f aca="false">'High scenario'!AG75</f>
        <v>5638126184.70507</v>
      </c>
      <c r="L72" s="9" t="n">
        <f aca="false">K72/$B$14*100</f>
        <v>110.024582918817</v>
      </c>
      <c r="M72" s="7"/>
      <c r="O72" s="7" t="n">
        <f aca="false">O68+1</f>
        <v>2030</v>
      </c>
      <c r="P72" s="9" t="n">
        <f aca="false">'Low scenario'!AG75</f>
        <v>5268531256.16685</v>
      </c>
      <c r="Q72" s="9" t="n">
        <f aca="false">P72/$B$14*100</f>
        <v>102.812164017721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5391001877.53207</v>
      </c>
      <c r="F73" s="9" t="n">
        <f aca="false">E73/$B$14*100</f>
        <v>105.202103262443</v>
      </c>
      <c r="G73" s="10" t="n">
        <f aca="false">AVERAGE(E71:E74)/AVERAGE(E67:E70)-1</f>
        <v>0.0262342505794204</v>
      </c>
      <c r="H73" s="3" t="n">
        <f aca="false">H72</f>
        <v>52</v>
      </c>
      <c r="K73" s="9" t="n">
        <f aca="false">'High scenario'!AG76</f>
        <v>5655057663.35193</v>
      </c>
      <c r="L73" s="9" t="n">
        <f aca="false">K73/$B$14*100</f>
        <v>110.354990365421</v>
      </c>
      <c r="M73" s="10" t="n">
        <f aca="false">AVERAGE(K71:K74)/AVERAGE(K67:K70)-1</f>
        <v>0.0339455659126453</v>
      </c>
      <c r="O73" s="7" t="n">
        <f aca="false">O69+1</f>
        <v>2030</v>
      </c>
      <c r="P73" s="9" t="n">
        <f aca="false">'Low scenario'!AG76</f>
        <v>5289958692.18971</v>
      </c>
      <c r="Q73" s="9" t="n">
        <f aca="false">P73/$B$14*100</f>
        <v>103.230307321756</v>
      </c>
      <c r="R73" s="10" t="n">
        <f aca="false">AVERAGE(P71:P74)/AVERAGE(P67:P70)-1</f>
        <v>0.0137774090171974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5406967481.34215</v>
      </c>
      <c r="F74" s="9" t="n">
        <f aca="false">E74/$B$14*100</f>
        <v>105.513662252558</v>
      </c>
      <c r="G74" s="7"/>
      <c r="H74" s="3" t="n">
        <f aca="false">H73</f>
        <v>52</v>
      </c>
      <c r="K74" s="9" t="n">
        <f aca="false">'High scenario'!AG77</f>
        <v>5680411516.33914</v>
      </c>
      <c r="L74" s="9" t="n">
        <f aca="false">K74/$B$14*100</f>
        <v>110.849755294214</v>
      </c>
      <c r="M74" s="7"/>
      <c r="O74" s="7" t="n">
        <f aca="false">O70+1</f>
        <v>2030</v>
      </c>
      <c r="P74" s="9" t="n">
        <f aca="false">'Low scenario'!AG77</f>
        <v>5294445531.41727</v>
      </c>
      <c r="Q74" s="9" t="n">
        <f aca="false">P74/$B$14*100</f>
        <v>103.317865244098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5430107256.73541</v>
      </c>
      <c r="F75" s="6" t="n">
        <f aca="false">E75/$B$14*100</f>
        <v>105.965220811745</v>
      </c>
      <c r="G75" s="7"/>
      <c r="H75" s="3" t="n">
        <f aca="false">H74</f>
        <v>52</v>
      </c>
      <c r="K75" s="6" t="n">
        <f aca="false">'High scenario'!AG78</f>
        <v>5703512016.65469</v>
      </c>
      <c r="L75" s="6" t="n">
        <f aca="false">K75/$B$14*100</f>
        <v>111.300547424289</v>
      </c>
      <c r="M75" s="7"/>
      <c r="O75" s="5" t="n">
        <f aca="false">O71+1</f>
        <v>2031</v>
      </c>
      <c r="P75" s="6" t="n">
        <f aca="false">'Low scenario'!AG78</f>
        <v>5304025508.19018</v>
      </c>
      <c r="Q75" s="6" t="n">
        <f aca="false">P75/$B$14*100</f>
        <v>103.504812629502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5508297898.57286</v>
      </c>
      <c r="F76" s="9" t="n">
        <f aca="false">E76/$B$14*100</f>
        <v>107.491063347809</v>
      </c>
      <c r="G76" s="7"/>
      <c r="H76" s="3" t="n">
        <f aca="false">H75</f>
        <v>52</v>
      </c>
      <c r="K76" s="9" t="n">
        <f aca="false">'High scenario'!AG79</f>
        <v>5751237022.90799</v>
      </c>
      <c r="L76" s="9" t="n">
        <f aca="false">K76/$B$14*100</f>
        <v>112.231871721723</v>
      </c>
      <c r="M76" s="7"/>
      <c r="O76" s="7" t="n">
        <f aca="false">O72+1</f>
        <v>2031</v>
      </c>
      <c r="P76" s="9" t="n">
        <f aca="false">'Low scenario'!AG79</f>
        <v>5327492822.96257</v>
      </c>
      <c r="Q76" s="9" t="n">
        <f aca="false">P76/$B$14*100</f>
        <v>103.962762919275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5517114078.10102</v>
      </c>
      <c r="F77" s="9" t="n">
        <f aca="false">E77/$B$14*100</f>
        <v>107.663105697297</v>
      </c>
      <c r="G77" s="10" t="n">
        <f aca="false">AVERAGE(E75:E78)/AVERAGE(E71:E74)-1</f>
        <v>0.0244451406877102</v>
      </c>
      <c r="H77" s="3" t="n">
        <f aca="false">H76</f>
        <v>52</v>
      </c>
      <c r="K77" s="9" t="n">
        <f aca="false">'High scenario'!AG80</f>
        <v>5779520058.08614</v>
      </c>
      <c r="L77" s="9" t="n">
        <f aca="false">K77/$B$14*100</f>
        <v>112.783797848811</v>
      </c>
      <c r="M77" s="10" t="n">
        <f aca="false">AVERAGE(K75:K78)/AVERAGE(K71:K74)-1</f>
        <v>0.0220997518346617</v>
      </c>
      <c r="O77" s="7" t="n">
        <f aca="false">O73+1</f>
        <v>2031</v>
      </c>
      <c r="P77" s="9" t="n">
        <f aca="false">'Low scenario'!AG80</f>
        <v>5329265502.24661</v>
      </c>
      <c r="Q77" s="9" t="n">
        <f aca="false">P77/$B$14*100</f>
        <v>103.997355670924</v>
      </c>
      <c r="R77" s="10" t="n">
        <f aca="false">AVERAGE(P75:P78)/AVERAGE(P71:P74)-1</f>
        <v>0.00939412418131158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5543218574.28897</v>
      </c>
      <c r="F78" s="9" t="n">
        <f aca="false">E78/$B$14*100</f>
        <v>108.172518968886</v>
      </c>
      <c r="G78" s="7"/>
      <c r="H78" s="3" t="n">
        <f aca="false">H77</f>
        <v>52</v>
      </c>
      <c r="K78" s="9" t="n">
        <f aca="false">'High scenario'!AG81</f>
        <v>5830071135.96323</v>
      </c>
      <c r="L78" s="9" t="n">
        <f aca="false">K78/$B$14*100</f>
        <v>113.770271204908</v>
      </c>
      <c r="M78" s="7"/>
      <c r="O78" s="7" t="n">
        <f aca="false">O74+1</f>
        <v>2031</v>
      </c>
      <c r="P78" s="9" t="n">
        <f aca="false">'Low scenario'!AG81</f>
        <v>5331579460.91528</v>
      </c>
      <c r="Q78" s="9" t="n">
        <f aca="false">P78/$B$14*100</f>
        <v>104.042511158593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5570919158.21134</v>
      </c>
      <c r="F79" s="6" t="n">
        <f aca="false">E79/$B$14*100</f>
        <v>108.713078916078</v>
      </c>
      <c r="G79" s="7"/>
      <c r="H79" s="3" t="n">
        <f aca="false">H78</f>
        <v>52</v>
      </c>
      <c r="K79" s="6" t="n">
        <f aca="false">'High scenario'!AG82</f>
        <v>5866879166.82256</v>
      </c>
      <c r="L79" s="6" t="n">
        <f aca="false">K79/$B$14*100</f>
        <v>114.488557406864</v>
      </c>
      <c r="M79" s="7"/>
      <c r="O79" s="5" t="n">
        <f aca="false">O75+1</f>
        <v>2032</v>
      </c>
      <c r="P79" s="6" t="n">
        <f aca="false">'Low scenario'!AG82</f>
        <v>5360561757.05735</v>
      </c>
      <c r="Q79" s="6" t="n">
        <f aca="false">P79/$B$14*100</f>
        <v>104.608082935563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5598629078.8765</v>
      </c>
      <c r="F80" s="9" t="n">
        <f aca="false">E80/$B$14*100</f>
        <v>109.253821064093</v>
      </c>
      <c r="G80" s="7"/>
      <c r="H80" s="3" t="n">
        <f aca="false">H79</f>
        <v>52</v>
      </c>
      <c r="K80" s="9" t="n">
        <f aca="false">'High scenario'!AG83</f>
        <v>5897383129.74322</v>
      </c>
      <c r="L80" s="9" t="n">
        <f aca="false">K80/$B$14*100</f>
        <v>115.083823580016</v>
      </c>
      <c r="M80" s="7"/>
      <c r="O80" s="7" t="n">
        <f aca="false">O76+1</f>
        <v>2032</v>
      </c>
      <c r="P80" s="9" t="n">
        <f aca="false">'Low scenario'!AG83</f>
        <v>5370903661.28084</v>
      </c>
      <c r="Q80" s="9" t="n">
        <f aca="false">P80/$B$14*100</f>
        <v>104.809898868995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5627738664.58791</v>
      </c>
      <c r="F81" s="9" t="n">
        <f aca="false">E81/$B$14*100</f>
        <v>109.821876819129</v>
      </c>
      <c r="G81" s="10" t="n">
        <f aca="false">AVERAGE(E79:E82)/AVERAGE(E75:E78)-1</f>
        <v>0.0216658189217063</v>
      </c>
      <c r="H81" s="3" t="n">
        <f aca="false">H80</f>
        <v>52</v>
      </c>
      <c r="K81" s="9" t="n">
        <f aca="false">'High scenario'!AG84</f>
        <v>5920623609.46055</v>
      </c>
      <c r="L81" s="9" t="n">
        <f aca="false">K81/$B$14*100</f>
        <v>115.537347322473</v>
      </c>
      <c r="M81" s="10" t="n">
        <f aca="false">AVERAGE(K79:K82)/AVERAGE(K75:K78)-1</f>
        <v>0.0257503032257913</v>
      </c>
      <c r="O81" s="7" t="n">
        <f aca="false">O77+1</f>
        <v>2032</v>
      </c>
      <c r="P81" s="9" t="n">
        <f aca="false">'Low scenario'!AG84</f>
        <v>5356399972.22736</v>
      </c>
      <c r="Q81" s="9" t="n">
        <f aca="false">P81/$B$14*100</f>
        <v>104.526868250911</v>
      </c>
      <c r="R81" s="10" t="n">
        <f aca="false">AVERAGE(P79:P82)/AVERAGE(P75:P78)-1</f>
        <v>0.00764817734802747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5678071575.87018</v>
      </c>
      <c r="F82" s="9" t="n">
        <f aca="false">E82/$B$14*100</f>
        <v>110.804092787608</v>
      </c>
      <c r="G82" s="7"/>
      <c r="H82" s="3" t="n">
        <f aca="false">H81</f>
        <v>52</v>
      </c>
      <c r="K82" s="9" t="n">
        <f aca="false">'High scenario'!AG85</f>
        <v>5973368082.30406</v>
      </c>
      <c r="L82" s="9" t="n">
        <f aca="false">K82/$B$14*100</f>
        <v>116.566623439354</v>
      </c>
      <c r="M82" s="7"/>
      <c r="O82" s="7" t="n">
        <f aca="false">O78+1</f>
        <v>2032</v>
      </c>
      <c r="P82" s="9" t="n">
        <f aca="false">'Low scenario'!AG85</f>
        <v>5367345674.38264</v>
      </c>
      <c r="Q82" s="9" t="n">
        <f aca="false">P82/$B$14*100</f>
        <v>104.74046693156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5726437558.88583</v>
      </c>
      <c r="F83" s="6" t="n">
        <f aca="false">E83/$B$14*100</f>
        <v>111.747925354391</v>
      </c>
      <c r="G83" s="7"/>
      <c r="H83" s="3" t="n">
        <f aca="false">H82</f>
        <v>52</v>
      </c>
      <c r="K83" s="6" t="n">
        <f aca="false">'High scenario'!AG86</f>
        <v>5981018440.17106</v>
      </c>
      <c r="L83" s="6" t="n">
        <f aca="false">K83/$B$14*100</f>
        <v>116.715915492409</v>
      </c>
      <c r="M83" s="7"/>
      <c r="O83" s="5" t="n">
        <f aca="false">O79+1</f>
        <v>2033</v>
      </c>
      <c r="P83" s="6" t="n">
        <f aca="false">'Low scenario'!AG86</f>
        <v>5385769806.63092</v>
      </c>
      <c r="Q83" s="6" t="n">
        <f aca="false">P83/$B$14*100</f>
        <v>105.100002599946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5735756304.94005</v>
      </c>
      <c r="F84" s="9" t="n">
        <f aca="false">E84/$B$14*100</f>
        <v>111.929774982149</v>
      </c>
      <c r="G84" s="7"/>
      <c r="H84" s="3" t="n">
        <f aca="false">H83</f>
        <v>52</v>
      </c>
      <c r="K84" s="9" t="n">
        <f aca="false">'High scenario'!AG87</f>
        <v>6017045044.21477</v>
      </c>
      <c r="L84" s="9" t="n">
        <f aca="false">K84/$B$14*100</f>
        <v>117.418952628158</v>
      </c>
      <c r="M84" s="7"/>
      <c r="O84" s="7" t="n">
        <f aca="false">O80+1</f>
        <v>2033</v>
      </c>
      <c r="P84" s="9" t="n">
        <f aca="false">'Low scenario'!AG87</f>
        <v>5389400726.00768</v>
      </c>
      <c r="Q84" s="9" t="n">
        <f aca="false">P84/$B$14*100</f>
        <v>105.170857770077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5739817489.07294</v>
      </c>
      <c r="F85" s="9" t="n">
        <f aca="false">E85/$B$14*100</f>
        <v>112.009026505748</v>
      </c>
      <c r="G85" s="10" t="n">
        <f aca="false">AVERAGE(E83:E86)/AVERAGE(E79:E82)-1</f>
        <v>0.0250258727520267</v>
      </c>
      <c r="H85" s="3" t="n">
        <f aca="false">H84</f>
        <v>52</v>
      </c>
      <c r="K85" s="9" t="n">
        <f aca="false">'High scenario'!AG88</f>
        <v>6053072774.69074</v>
      </c>
      <c r="L85" s="9" t="n">
        <f aca="false">K85/$B$14*100</f>
        <v>118.122011745544</v>
      </c>
      <c r="M85" s="10" t="n">
        <f aca="false">AVERAGE(K83:K86)/AVERAGE(K79:K82)-1</f>
        <v>0.0210455174369433</v>
      </c>
      <c r="O85" s="7" t="n">
        <f aca="false">O81+1</f>
        <v>2033</v>
      </c>
      <c r="P85" s="9" t="n">
        <f aca="false">'Low scenario'!AG88</f>
        <v>5399429128.31756</v>
      </c>
      <c r="Q85" s="9" t="n">
        <f aca="false">P85/$B$14*100</f>
        <v>105.366555905475</v>
      </c>
      <c r="R85" s="10" t="n">
        <f aca="false">AVERAGE(P83:P86)/AVERAGE(P79:P82)-1</f>
        <v>0.00808768621922229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5835812585.96236</v>
      </c>
      <c r="F86" s="9" t="n">
        <f aca="false">E86/$B$14*100</f>
        <v>113.882312088848</v>
      </c>
      <c r="G86" s="7"/>
      <c r="H86" s="3" t="n">
        <f aca="false">H85</f>
        <v>52</v>
      </c>
      <c r="K86" s="9" t="n">
        <f aca="false">'High scenario'!AG89</f>
        <v>6105017926.09285</v>
      </c>
      <c r="L86" s="9" t="n">
        <f aca="false">K86/$B$14*100</f>
        <v>119.135689593546</v>
      </c>
      <c r="M86" s="7"/>
      <c r="O86" s="7" t="n">
        <f aca="false">O82+1</f>
        <v>2033</v>
      </c>
      <c r="P86" s="9" t="n">
        <f aca="false">'Low scenario'!AG89</f>
        <v>5454134418.85252</v>
      </c>
      <c r="Q86" s="9" t="n">
        <f aca="false">P86/$B$14*100</f>
        <v>106.434096179918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5824146335.3112</v>
      </c>
      <c r="F87" s="6" t="n">
        <f aca="false">E87/$B$14*100</f>
        <v>113.654652345155</v>
      </c>
      <c r="G87" s="7"/>
      <c r="H87" s="3" t="n">
        <f aca="false">H86</f>
        <v>52</v>
      </c>
      <c r="K87" s="6" t="n">
        <f aca="false">'High scenario'!AG90</f>
        <v>6148999623.45339</v>
      </c>
      <c r="L87" s="6" t="n">
        <f aca="false">K87/$B$14*100</f>
        <v>119.993965508207</v>
      </c>
      <c r="M87" s="7"/>
      <c r="O87" s="5" t="n">
        <f aca="false">O83+1</f>
        <v>2034</v>
      </c>
      <c r="P87" s="6" t="n">
        <f aca="false">'Low scenario'!AG90</f>
        <v>5456846807.18466</v>
      </c>
      <c r="Q87" s="6" t="n">
        <f aca="false">P87/$B$14*100</f>
        <v>106.487026778699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5861331688.79706</v>
      </c>
      <c r="F88" s="9" t="n">
        <f aca="false">E88/$B$14*100</f>
        <v>114.380301767311</v>
      </c>
      <c r="G88" s="7"/>
      <c r="H88" s="3" t="n">
        <f aca="false">H87</f>
        <v>52</v>
      </c>
      <c r="K88" s="9" t="n">
        <f aca="false">'High scenario'!AG91</f>
        <v>6212922553.77295</v>
      </c>
      <c r="L88" s="9" t="n">
        <f aca="false">K88/$B$14*100</f>
        <v>121.241382383416</v>
      </c>
      <c r="M88" s="7"/>
      <c r="O88" s="7" t="n">
        <f aca="false">O84+1</f>
        <v>2034</v>
      </c>
      <c r="P88" s="9" t="n">
        <f aca="false">'Low scenario'!AG91</f>
        <v>5468831138.54645</v>
      </c>
      <c r="Q88" s="9" t="n">
        <f aca="false">P88/$B$14*100</f>
        <v>106.720893672848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5887317127.11821</v>
      </c>
      <c r="F89" s="9" t="n">
        <f aca="false">E89/$B$14*100</f>
        <v>114.887391697473</v>
      </c>
      <c r="G89" s="10" t="n">
        <f aca="false">AVERAGE(E87:E90)/AVERAGE(E83:E86)-1</f>
        <v>0.0196954037953829</v>
      </c>
      <c r="H89" s="3" t="n">
        <f aca="false">H88</f>
        <v>52</v>
      </c>
      <c r="K89" s="9" t="n">
        <f aca="false">'High scenario'!AG92</f>
        <v>6248757899.67418</v>
      </c>
      <c r="L89" s="9" t="n">
        <f aca="false">K89/$B$14*100</f>
        <v>121.940687233533</v>
      </c>
      <c r="M89" s="10" t="n">
        <f aca="false">AVERAGE(K87:K90)/AVERAGE(K83:K86)-1</f>
        <v>0.029726415928166</v>
      </c>
      <c r="O89" s="7" t="n">
        <f aca="false">O85+1</f>
        <v>2034</v>
      </c>
      <c r="P89" s="9" t="n">
        <f aca="false">'Low scenario'!AG92</f>
        <v>5486146475.6369</v>
      </c>
      <c r="Q89" s="9" t="n">
        <f aca="false">P89/$B$14*100</f>
        <v>107.058791882123</v>
      </c>
      <c r="R89" s="10" t="n">
        <f aca="false">AVERAGE(P87:P90)/AVERAGE(P83:P86)-1</f>
        <v>0.0123717023814018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5918768032.67752</v>
      </c>
      <c r="F90" s="9" t="n">
        <f aca="false">E90/$B$14*100</f>
        <v>115.50113687685</v>
      </c>
      <c r="G90" s="7"/>
      <c r="H90" s="3" t="n">
        <f aca="false">H89</f>
        <v>52</v>
      </c>
      <c r="K90" s="9" t="n">
        <f aca="false">'High scenario'!AG93</f>
        <v>6263549994.80215</v>
      </c>
      <c r="L90" s="9" t="n">
        <f aca="false">K90/$B$14*100</f>
        <v>122.229345919705</v>
      </c>
      <c r="M90" s="7"/>
      <c r="O90" s="7" t="n">
        <f aca="false">O86+1</f>
        <v>2034</v>
      </c>
      <c r="P90" s="9" t="n">
        <f aca="false">'Low scenario'!AG93</f>
        <v>5484493919.36253</v>
      </c>
      <c r="Q90" s="9" t="n">
        <f aca="false">P90/$B$14*100</f>
        <v>107.026543257512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5935493527.58678</v>
      </c>
      <c r="F91" s="6" t="n">
        <f aca="false">E91/$B$14*100</f>
        <v>115.827524676841</v>
      </c>
      <c r="G91" s="7"/>
      <c r="H91" s="3" t="n">
        <f aca="false">H90</f>
        <v>52</v>
      </c>
      <c r="K91" s="6" t="n">
        <f aca="false">'High scenario'!AG94</f>
        <v>6307156270.92024</v>
      </c>
      <c r="L91" s="6" t="n">
        <f aca="false">K91/$B$14*100</f>
        <v>123.080295718514</v>
      </c>
      <c r="M91" s="7"/>
      <c r="O91" s="5" t="n">
        <f aca="false">O87+1</f>
        <v>2035</v>
      </c>
      <c r="P91" s="6" t="n">
        <f aca="false">'Low scenario'!AG94</f>
        <v>5496887412.94141</v>
      </c>
      <c r="Q91" s="6" t="n">
        <f aca="false">P91/$B$14*100</f>
        <v>107.268394701991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5980642878.72626</v>
      </c>
      <c r="F92" s="9" t="n">
        <f aca="false">E92/$B$14*100</f>
        <v>116.708586640593</v>
      </c>
      <c r="G92" s="7"/>
      <c r="H92" s="3" t="n">
        <f aca="false">H91</f>
        <v>52</v>
      </c>
      <c r="K92" s="9" t="n">
        <f aca="false">'High scenario'!AG95</f>
        <v>6348833805.27509</v>
      </c>
      <c r="L92" s="9" t="n">
        <f aca="false">K92/$B$14*100</f>
        <v>123.893607301876</v>
      </c>
      <c r="M92" s="7"/>
      <c r="O92" s="7" t="n">
        <f aca="false">O88+1</f>
        <v>2035</v>
      </c>
      <c r="P92" s="9" t="n">
        <f aca="false">'Low scenario'!AG95</f>
        <v>5528834240.65176</v>
      </c>
      <c r="Q92" s="9" t="n">
        <f aca="false">P92/$B$14*100</f>
        <v>107.891817498725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5982955540.00553</v>
      </c>
      <c r="F93" s="9" t="n">
        <f aca="false">E93/$B$14*100</f>
        <v>116.753716810502</v>
      </c>
      <c r="G93" s="10" t="n">
        <f aca="false">AVERAGE(E91:E94)/AVERAGE(E87:E90)-1</f>
        <v>0.0173946220792143</v>
      </c>
      <c r="H93" s="3" t="n">
        <f aca="false">H92</f>
        <v>52</v>
      </c>
      <c r="K93" s="9" t="n">
        <f aca="false">'High scenario'!AG96</f>
        <v>6427187863.05586</v>
      </c>
      <c r="L93" s="9" t="n">
        <f aca="false">K93/$B$14*100</f>
        <v>125.422638800092</v>
      </c>
      <c r="M93" s="10" t="n">
        <f aca="false">AVERAGE(K91:K94)/AVERAGE(K87:K90)-1</f>
        <v>0.0274690577262411</v>
      </c>
      <c r="O93" s="7" t="n">
        <f aca="false">O89+1</f>
        <v>2035</v>
      </c>
      <c r="P93" s="9" t="n">
        <f aca="false">'Low scenario'!AG96</f>
        <v>5521060950.8827</v>
      </c>
      <c r="Q93" s="9" t="n">
        <f aca="false">P93/$B$14*100</f>
        <v>107.740126504815</v>
      </c>
      <c r="R93" s="10" t="n">
        <f aca="false">AVERAGE(P91:P94)/AVERAGE(P87:P90)-1</f>
        <v>0.00913507034294847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6001098101.21942</v>
      </c>
      <c r="F94" s="9" t="n">
        <f aca="false">E94/$B$14*100</f>
        <v>117.107757792425</v>
      </c>
      <c r="G94" s="7"/>
      <c r="H94" s="3" t="n">
        <f aca="false">H93</f>
        <v>52</v>
      </c>
      <c r="K94" s="9" t="n">
        <f aca="false">'High scenario'!AG97</f>
        <v>6474323794.18689</v>
      </c>
      <c r="L94" s="9" t="n">
        <f aca="false">K94/$B$14*100</f>
        <v>126.342467656929</v>
      </c>
      <c r="M94" s="7"/>
      <c r="O94" s="7" t="n">
        <f aca="false">O90+1</f>
        <v>2035</v>
      </c>
      <c r="P94" s="9" t="n">
        <f aca="false">'Low scenario'!AG97</f>
        <v>5549560144.54885</v>
      </c>
      <c r="Q94" s="9" t="n">
        <f aca="false">P94/$B$14*100</f>
        <v>108.296270832544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6023479984.17482</v>
      </c>
      <c r="F95" s="6" t="n">
        <f aca="false">E95/$B$14*100</f>
        <v>117.544526544388</v>
      </c>
      <c r="G95" s="7"/>
      <c r="H95" s="3" t="n">
        <f aca="false">H94</f>
        <v>52</v>
      </c>
      <c r="K95" s="6" t="n">
        <f aca="false">'High scenario'!AG98</f>
        <v>6510358260.12857</v>
      </c>
      <c r="L95" s="6" t="n">
        <f aca="false">K95/$B$14*100</f>
        <v>127.045658212807</v>
      </c>
      <c r="M95" s="7"/>
      <c r="O95" s="5" t="n">
        <f aca="false">O91+1</f>
        <v>2036</v>
      </c>
      <c r="P95" s="6" t="n">
        <f aca="false">'Low scenario'!AG98</f>
        <v>5544999350.66064</v>
      </c>
      <c r="Q95" s="6" t="n">
        <f aca="false">P95/$B$14*100</f>
        <v>108.207269730247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6046850597.12633</v>
      </c>
      <c r="F96" s="9" t="n">
        <f aca="false">E96/$B$14*100</f>
        <v>118.000589757291</v>
      </c>
      <c r="G96" s="7"/>
      <c r="H96" s="3" t="n">
        <f aca="false">H95</f>
        <v>52</v>
      </c>
      <c r="K96" s="9" t="n">
        <f aca="false">'High scenario'!AG99</f>
        <v>6571827399.75081</v>
      </c>
      <c r="L96" s="9" t="n">
        <f aca="false">K96/$B$14*100</f>
        <v>128.245190863861</v>
      </c>
      <c r="M96" s="7"/>
      <c r="O96" s="7" t="n">
        <f aca="false">O92+1</f>
        <v>2036</v>
      </c>
      <c r="P96" s="9" t="n">
        <f aca="false">'Low scenario'!AG99</f>
        <v>5554760959.65742</v>
      </c>
      <c r="Q96" s="9" t="n">
        <f aca="false">P96/$B$14*100</f>
        <v>108.397761557372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6065606592.33061</v>
      </c>
      <c r="F97" s="9" t="n">
        <f aca="false">E97/$B$14*100</f>
        <v>118.366601528219</v>
      </c>
      <c r="G97" s="10" t="n">
        <f aca="false">AVERAGE(E95:E98)/AVERAGE(E91:E94)-1</f>
        <v>0.0142718336925647</v>
      </c>
      <c r="H97" s="3" t="n">
        <f aca="false">H96</f>
        <v>52</v>
      </c>
      <c r="K97" s="9" t="n">
        <f aca="false">'High scenario'!AG100</f>
        <v>6619526953.17414</v>
      </c>
      <c r="L97" s="9" t="n">
        <f aca="false">K97/$B$14*100</f>
        <v>129.176018464892</v>
      </c>
      <c r="M97" s="10" t="n">
        <f aca="false">AVERAGE(K95:K98)/AVERAGE(K91:K94)-1</f>
        <v>0.0305217442224643</v>
      </c>
      <c r="O97" s="7" t="n">
        <f aca="false">O93+1</f>
        <v>2036</v>
      </c>
      <c r="P97" s="9" t="n">
        <f aca="false">'Low scenario'!AG100</f>
        <v>5571055971.56106</v>
      </c>
      <c r="Q97" s="9" t="n">
        <f aca="false">P97/$B$14*100</f>
        <v>108.715748744891</v>
      </c>
      <c r="R97" s="10" t="n">
        <f aca="false">AVERAGE(P95:P98)/AVERAGE(P91:P94)-1</f>
        <v>0.0073886364826774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6105352411.48538</v>
      </c>
      <c r="F98" s="9" t="n">
        <f aca="false">E98/$B$14*100</f>
        <v>119.142216871333</v>
      </c>
      <c r="G98" s="7"/>
      <c r="H98" s="3" t="n">
        <f aca="false">H97</f>
        <v>52</v>
      </c>
      <c r="K98" s="9" t="n">
        <f aca="false">'High scenario'!AG101</f>
        <v>6635848651.25775</v>
      </c>
      <c r="L98" s="9" t="n">
        <f aca="false">K98/$B$14*100</f>
        <v>129.494526416886</v>
      </c>
      <c r="M98" s="7"/>
      <c r="O98" s="7" t="n">
        <f aca="false">O94+1</f>
        <v>2036</v>
      </c>
      <c r="P98" s="9" t="n">
        <f aca="false">'Low scenario'!AG101</f>
        <v>5588788311.31479</v>
      </c>
      <c r="Q98" s="9" t="n">
        <f aca="false">P98/$B$14*100</f>
        <v>109.061784506005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6168481424.85479</v>
      </c>
      <c r="F99" s="6" t="n">
        <f aca="false">E99/$B$14*100</f>
        <v>120.374140943002</v>
      </c>
      <c r="G99" s="7"/>
      <c r="H99" s="3" t="n">
        <f aca="false">H98</f>
        <v>52</v>
      </c>
      <c r="K99" s="6" t="n">
        <f aca="false">'High scenario'!AG102</f>
        <v>6649457909.95355</v>
      </c>
      <c r="L99" s="6" t="n">
        <f aca="false">K99/$B$14*100</f>
        <v>129.760102773779</v>
      </c>
      <c r="M99" s="7"/>
      <c r="O99" s="5" t="n">
        <f aca="false">O95+1</f>
        <v>2037</v>
      </c>
      <c r="P99" s="6" t="n">
        <f aca="false">'Low scenario'!AG102</f>
        <v>5625536788.2042</v>
      </c>
      <c r="Q99" s="6" t="n">
        <f aca="false">P99/$B$14*100</f>
        <v>109.778908548675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6176792732.03514</v>
      </c>
      <c r="F100" s="9" t="n">
        <f aca="false">E100/$B$14*100</f>
        <v>120.536331017518</v>
      </c>
      <c r="G100" s="7"/>
      <c r="H100" s="3" t="n">
        <f aca="false">H99</f>
        <v>52</v>
      </c>
      <c r="K100" s="9" t="n">
        <f aca="false">'High scenario'!AG103</f>
        <v>6684291594.37833</v>
      </c>
      <c r="L100" s="9" t="n">
        <f aca="false">K100/$B$14*100</f>
        <v>130.43986081303</v>
      </c>
      <c r="M100" s="7"/>
      <c r="O100" s="7" t="n">
        <f aca="false">O96+1</f>
        <v>2037</v>
      </c>
      <c r="P100" s="9" t="n">
        <f aca="false">'Low scenario'!AG103</f>
        <v>5628679143.42839</v>
      </c>
      <c r="Q100" s="9" t="n">
        <f aca="false">P100/$B$14*100</f>
        <v>109.840229688287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6215834950.74191</v>
      </c>
      <c r="F101" s="9" t="n">
        <f aca="false">E101/$B$14*100</f>
        <v>121.298216028373</v>
      </c>
      <c r="G101" s="10" t="n">
        <f aca="false">AVERAGE(E99:E102)/AVERAGE(E95:E98)-1</f>
        <v>0.0221403236281288</v>
      </c>
      <c r="H101" s="3" t="n">
        <f aca="false">H100</f>
        <v>52</v>
      </c>
      <c r="K101" s="9" t="n">
        <f aca="false">'High scenario'!AG104</f>
        <v>6724892764.04717</v>
      </c>
      <c r="L101" s="9" t="n">
        <f aca="false">K101/$B$14*100</f>
        <v>131.232167798097</v>
      </c>
      <c r="M101" s="10" t="n">
        <f aca="false">AVERAGE(K99:K102)/AVERAGE(K95:K98)-1</f>
        <v>0.0182493507057027</v>
      </c>
      <c r="O101" s="7" t="n">
        <f aca="false">O97+1</f>
        <v>2037</v>
      </c>
      <c r="P101" s="9" t="n">
        <f aca="false">'Low scenario'!AG104</f>
        <v>5625209413.2168</v>
      </c>
      <c r="Q101" s="9" t="n">
        <f aca="false">P101/$B$14*100</f>
        <v>109.772520026094</v>
      </c>
      <c r="R101" s="10" t="n">
        <f aca="false">AVERAGE(P99:P102)/AVERAGE(P95:P98)-1</f>
        <v>0.013238222983017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6216890474.06298</v>
      </c>
      <c r="F102" s="9" t="n">
        <f aca="false">E102/$B$14*100</f>
        <v>121.318813920183</v>
      </c>
      <c r="G102" s="7"/>
      <c r="H102" s="3" t="n">
        <f aca="false">H101</f>
        <v>52</v>
      </c>
      <c r="K102" s="9" t="n">
        <f aca="false">'High scenario'!AG105</f>
        <v>6759562388.17756</v>
      </c>
      <c r="L102" s="9" t="n">
        <f aca="false">K102/$B$14*100</f>
        <v>131.908724301079</v>
      </c>
      <c r="M102" s="7"/>
      <c r="O102" s="7" t="n">
        <f aca="false">O98+1</f>
        <v>2037</v>
      </c>
      <c r="P102" s="9" t="n">
        <f aca="false">'Low scenario'!AG105</f>
        <v>5674856857.46301</v>
      </c>
      <c r="Q102" s="9" t="n">
        <f aca="false">P102/$B$14*100</f>
        <v>110.741359524754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6216492630.7639</v>
      </c>
      <c r="F103" s="6" t="n">
        <f aca="false">E103/$B$14*100</f>
        <v>121.311050251614</v>
      </c>
      <c r="G103" s="7"/>
      <c r="H103" s="3" t="n">
        <f aca="false">H102</f>
        <v>52</v>
      </c>
      <c r="K103" s="6" t="n">
        <f aca="false">'High scenario'!AG106</f>
        <v>6803563906.695</v>
      </c>
      <c r="L103" s="6" t="n">
        <f aca="false">K103/$B$14*100</f>
        <v>132.767387013491</v>
      </c>
      <c r="M103" s="7"/>
      <c r="O103" s="5" t="n">
        <f aca="false">O99+1</f>
        <v>2038</v>
      </c>
      <c r="P103" s="6" t="n">
        <f aca="false">'Low scenario'!AG106</f>
        <v>5669341265.75134</v>
      </c>
      <c r="Q103" s="6" t="n">
        <f aca="false">P103/$B$14*100</f>
        <v>110.633726127107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6244842092.52739</v>
      </c>
      <c r="F104" s="9" t="n">
        <f aca="false">E104/$B$14*100</f>
        <v>121.864272652872</v>
      </c>
      <c r="G104" s="7"/>
      <c r="H104" s="3" t="n">
        <f aca="false">H103</f>
        <v>52</v>
      </c>
      <c r="K104" s="9" t="n">
        <f aca="false">'High scenario'!AG107</f>
        <v>6848577171.38333</v>
      </c>
      <c r="L104" s="9" t="n">
        <f aca="false">K104/$B$14*100</f>
        <v>133.64579333341</v>
      </c>
      <c r="M104" s="7"/>
      <c r="O104" s="7" t="n">
        <f aca="false">O100+1</f>
        <v>2038</v>
      </c>
      <c r="P104" s="9" t="n">
        <f aca="false">'Low scenario'!AG107</f>
        <v>5665367592.50321</v>
      </c>
      <c r="Q104" s="9" t="n">
        <f aca="false">P104/$B$14*100</f>
        <v>110.556182324882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6287566386.52327</v>
      </c>
      <c r="F105" s="9" t="n">
        <f aca="false">E105/$B$14*100</f>
        <v>122.69801111019</v>
      </c>
      <c r="G105" s="10" t="n">
        <f aca="false">AVERAGE(E103:E106)/AVERAGE(E99:E102)-1</f>
        <v>0.011066910372074</v>
      </c>
      <c r="H105" s="3" t="n">
        <f aca="false">H104</f>
        <v>52</v>
      </c>
      <c r="K105" s="9" t="n">
        <f aca="false">'High scenario'!AG108</f>
        <v>6844642849.0132</v>
      </c>
      <c r="L105" s="9" t="n">
        <f aca="false">K105/$B$14*100</f>
        <v>133.569017439494</v>
      </c>
      <c r="M105" s="10" t="n">
        <f aca="false">AVERAGE(K103:K106)/AVERAGE(K99:K102)-1</f>
        <v>0.0199426254962587</v>
      </c>
      <c r="O105" s="7" t="n">
        <f aca="false">O101+1</f>
        <v>2038</v>
      </c>
      <c r="P105" s="9" t="n">
        <f aca="false">'Low scenario'!AG108</f>
        <v>5665139380.04128</v>
      </c>
      <c r="Q105" s="9" t="n">
        <f aca="false">P105/$B$14*100</f>
        <v>110.551728898315</v>
      </c>
      <c r="R105" s="10" t="n">
        <f aca="false">AVERAGE(P103:P106)/AVERAGE(P99:P102)-1</f>
        <v>0.00539981159816438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6303314372.45017</v>
      </c>
      <c r="F106" s="9" t="n">
        <f aca="false">E106/$B$14*100</f>
        <v>123.00532342046</v>
      </c>
      <c r="G106" s="7"/>
      <c r="H106" s="3" t="n">
        <f aca="false">H105</f>
        <v>52</v>
      </c>
      <c r="K106" s="9" t="n">
        <f aca="false">'High scenario'!AG109</f>
        <v>6856246141.41282</v>
      </c>
      <c r="L106" s="9" t="n">
        <f aca="false">K106/$B$14*100</f>
        <v>133.795448591428</v>
      </c>
      <c r="M106" s="7"/>
      <c r="O106" s="7" t="n">
        <f aca="false">O102+1</f>
        <v>2038</v>
      </c>
      <c r="P106" s="9" t="n">
        <f aca="false">'Low scenario'!AG109</f>
        <v>5676222838.64089</v>
      </c>
      <c r="Q106" s="9" t="n">
        <f aca="false">P106/$B$14*100</f>
        <v>110.768015811692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6353843710.15431</v>
      </c>
      <c r="F107" s="6" t="n">
        <f aca="false">E107/$B$14*100</f>
        <v>123.991372530383</v>
      </c>
      <c r="G107" s="7"/>
      <c r="H107" s="3" t="n">
        <f aca="false">H106</f>
        <v>52</v>
      </c>
      <c r="K107" s="6" t="n">
        <f aca="false">'High scenario'!AG110</f>
        <v>6897050212.90178</v>
      </c>
      <c r="L107" s="6" t="n">
        <f aca="false">K107/$B$14*100</f>
        <v>134.591715081373</v>
      </c>
      <c r="M107" s="7"/>
      <c r="O107" s="5" t="n">
        <f aca="false">O103+1</f>
        <v>2039</v>
      </c>
      <c r="P107" s="6" t="n">
        <f aca="false">'Low scenario'!AG110</f>
        <v>5707696170.84156</v>
      </c>
      <c r="Q107" s="6" t="n">
        <f aca="false">P107/$B$14*100</f>
        <v>111.382198633254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6369858324.34737</v>
      </c>
      <c r="F108" s="9" t="n">
        <f aca="false">E108/$B$14*100</f>
        <v>124.303887928137</v>
      </c>
      <c r="G108" s="7"/>
      <c r="H108" s="3" t="n">
        <f aca="false">H107</f>
        <v>52</v>
      </c>
      <c r="K108" s="9" t="n">
        <f aca="false">'High scenario'!AG111</f>
        <v>6999340117.58709</v>
      </c>
      <c r="L108" s="9" t="n">
        <f aca="false">K108/$B$14*100</f>
        <v>136.587839987257</v>
      </c>
      <c r="M108" s="7"/>
      <c r="O108" s="7" t="n">
        <f aca="false">O104+1</f>
        <v>2039</v>
      </c>
      <c r="P108" s="9" t="n">
        <f aca="false">'Low scenario'!AG111</f>
        <v>5693353278.61719</v>
      </c>
      <c r="Q108" s="9" t="n">
        <f aca="false">P108/$B$14*100</f>
        <v>111.10230586691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6388488341.86341</v>
      </c>
      <c r="F109" s="9" t="n">
        <f aca="false">E109/$B$14*100</f>
        <v>124.667441321556</v>
      </c>
      <c r="G109" s="10" t="n">
        <f aca="false">AVERAGE(E107:E110)/AVERAGE(E103:E106)-1</f>
        <v>0.0190203260219382</v>
      </c>
      <c r="H109" s="3" t="n">
        <f aca="false">H108</f>
        <v>52</v>
      </c>
      <c r="K109" s="9" t="n">
        <f aca="false">'High scenario'!AG112</f>
        <v>7055765554.84458</v>
      </c>
      <c r="L109" s="9" t="n">
        <f aca="false">K109/$B$14*100</f>
        <v>137.688947872552</v>
      </c>
      <c r="M109" s="10" t="n">
        <f aca="false">AVERAGE(K107:K110)/AVERAGE(K103:K106)-1</f>
        <v>0.0261332299453714</v>
      </c>
      <c r="O109" s="7" t="n">
        <f aca="false">O105+1</f>
        <v>2039</v>
      </c>
      <c r="P109" s="9" t="n">
        <f aca="false">'Low scenario'!AG112</f>
        <v>5706398601.98804</v>
      </c>
      <c r="Q109" s="9" t="n">
        <f aca="false">P109/$B$14*100</f>
        <v>111.356877370969</v>
      </c>
      <c r="R109" s="10" t="n">
        <f aca="false">AVERAGE(P107:P110)/AVERAGE(P103:P106)-1</f>
        <v>0.0063917282043604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6416526411.94415</v>
      </c>
      <c r="F110" s="9" t="n">
        <f aca="false">E110/$B$14*100</f>
        <v>125.214587104644</v>
      </c>
      <c r="G110" s="7"/>
      <c r="H110" s="3" t="n">
        <f aca="false">H109</f>
        <v>52</v>
      </c>
      <c r="K110" s="9" t="n">
        <f aca="false">'High scenario'!AG113</f>
        <v>7115697207.65376</v>
      </c>
      <c r="L110" s="9" t="n">
        <f aca="false">K110/$B$14*100</f>
        <v>138.85847740913</v>
      </c>
      <c r="M110" s="7"/>
      <c r="O110" s="7" t="n">
        <f aca="false">O106+1</f>
        <v>2039</v>
      </c>
      <c r="P110" s="9" t="n">
        <f aca="false">'Low scenario'!AG113</f>
        <v>5713562308.55646</v>
      </c>
      <c r="Q110" s="9" t="n">
        <f aca="false">P110/$B$14*100</f>
        <v>111.49667272168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6439646163.39287</v>
      </c>
      <c r="F111" s="6" t="n">
        <f aca="false">E111/$B$14*100</f>
        <v>125.665754908804</v>
      </c>
      <c r="G111" s="7"/>
      <c r="H111" s="3" t="n">
        <f aca="false">H110</f>
        <v>52</v>
      </c>
      <c r="K111" s="6" t="n">
        <f aca="false">'High scenario'!AG114</f>
        <v>7135030406.56871</v>
      </c>
      <c r="L111" s="6" t="n">
        <f aca="false">K111/$B$14*100</f>
        <v>139.235752957321</v>
      </c>
      <c r="M111" s="7"/>
      <c r="O111" s="5" t="n">
        <f aca="false">O107+1</f>
        <v>2040</v>
      </c>
      <c r="P111" s="6" t="n">
        <f aca="false">'Low scenario'!AG114</f>
        <v>5687980515.65422</v>
      </c>
      <c r="Q111" s="6" t="n">
        <f aca="false">P111/$B$14*100</f>
        <v>110.997459684906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6477138886.65855</v>
      </c>
      <c r="F112" s="9" t="n">
        <f aca="false">E112/$B$14*100</f>
        <v>126.397402464155</v>
      </c>
      <c r="G112" s="7"/>
      <c r="H112" s="3" t="n">
        <f aca="false">H111</f>
        <v>52</v>
      </c>
      <c r="K112" s="9" t="n">
        <f aca="false">'High scenario'!AG115</f>
        <v>7164161353.00468</v>
      </c>
      <c r="L112" s="9" t="n">
        <f aca="false">K112/$B$14*100</f>
        <v>139.804225553827</v>
      </c>
      <c r="M112" s="7"/>
      <c r="O112" s="7" t="n">
        <f aca="false">O108+1</f>
        <v>2040</v>
      </c>
      <c r="P112" s="9" t="n">
        <f aca="false">'Low scenario'!AG115</f>
        <v>5687524705.01194</v>
      </c>
      <c r="Q112" s="9" t="n">
        <f aca="false">P112/$B$14*100</f>
        <v>110.9885648191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6489079194.97954</v>
      </c>
      <c r="F113" s="9" t="n">
        <f aca="false">E113/$B$14*100</f>
        <v>126.630410275598</v>
      </c>
      <c r="G113" s="10" t="n">
        <f aca="false">AVERAGE(E111:E114)/AVERAGE(E107:E110)-1</f>
        <v>0.0139287812270867</v>
      </c>
      <c r="H113" s="3" t="n">
        <f aca="false">H112</f>
        <v>52</v>
      </c>
      <c r="K113" s="9" t="n">
        <f aca="false">'High scenario'!AG116</f>
        <v>7194600395.59027</v>
      </c>
      <c r="L113" s="9" t="n">
        <f aca="false">K113/$B$14*100</f>
        <v>140.39822484636</v>
      </c>
      <c r="M113" s="10" t="n">
        <f aca="false">AVERAGE(K111:K114)/AVERAGE(K107:K110)-1</f>
        <v>0.0232255048408907</v>
      </c>
      <c r="O113" s="7" t="n">
        <f aca="false">O109+1</f>
        <v>2040</v>
      </c>
      <c r="P113" s="9" t="n">
        <f aca="false">'Low scenario'!AG116</f>
        <v>5705607645.84032</v>
      </c>
      <c r="Q113" s="9" t="n">
        <f aca="false">P113/$B$14*100</f>
        <v>111.341442345677</v>
      </c>
      <c r="R113" s="10" t="n">
        <f aca="false">AVERAGE(P111:P114)/AVERAGE(P107:P110)-1</f>
        <v>-0.000346146133030301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6478436454.43089</v>
      </c>
      <c r="F114" s="9" t="n">
        <f aca="false">E114/$B$14*100</f>
        <v>126.422723705341</v>
      </c>
      <c r="G114" s="7"/>
      <c r="H114" s="3" t="n">
        <f aca="false">H113</f>
        <v>52</v>
      </c>
      <c r="K114" s="9" t="n">
        <f aca="false">'High scenario'!AG117</f>
        <v>7225950995.70815</v>
      </c>
      <c r="L114" s="9" t="n">
        <f aca="false">K114/$B$14*100</f>
        <v>141.010012626418</v>
      </c>
      <c r="M114" s="7"/>
      <c r="O114" s="7" t="n">
        <f aca="false">O110+1</f>
        <v>2040</v>
      </c>
      <c r="P114" s="9" t="n">
        <f aca="false">'Low scenario'!AG117</f>
        <v>5731998089.00881</v>
      </c>
      <c r="Q114" s="9" t="n">
        <f aca="false">P114/$B$14*100</f>
        <v>111.856435697641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3"/>
  <sheetViews>
    <sheetView showFormulas="false" showGridLines="true" showRowColHeaders="true" showZeros="true" rightToLeft="false" tabSelected="false" showOutlineSymbols="true" defaultGridColor="true" view="normal" topLeftCell="A34" colorId="64" zoomScale="75" zoomScaleNormal="75" zoomScalePageLayoutView="100" workbookViewId="0">
      <selection pane="topLeft" activeCell="AT1" activeCellId="1" sqref="A1:D105 AT1"/>
    </sheetView>
  </sheetViews>
  <sheetFormatPr defaultColWidth="11.55078125" defaultRowHeight="12.8" zeroHeight="false" outlineLevelRow="0" outlineLevelCol="0"/>
  <sheetData>
    <row r="1" customFormat="false" ht="91.7" hidden="false" customHeight="false" outlineLevel="0" collapsed="false">
      <c r="A1" s="95"/>
      <c r="B1" s="96" t="s">
        <v>122</v>
      </c>
      <c r="C1" s="97" t="s">
        <v>0</v>
      </c>
      <c r="D1" s="97" t="s">
        <v>128</v>
      </c>
      <c r="E1" s="97" t="s">
        <v>124</v>
      </c>
      <c r="F1" s="97" t="s">
        <v>129</v>
      </c>
      <c r="G1" s="97" t="s">
        <v>126</v>
      </c>
      <c r="H1" s="97" t="s">
        <v>130</v>
      </c>
      <c r="I1" s="97"/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  <c r="I2" s="95"/>
    </row>
    <row r="3" customFormat="false" ht="15" hidden="false" customHeight="false" outlineLevel="0" collapsed="false">
      <c r="A3" s="98" t="n">
        <v>1993</v>
      </c>
      <c r="B3" s="99" t="n">
        <v>-0.000446069275463893</v>
      </c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1994</v>
      </c>
      <c r="B4" s="100" t="n">
        <v>-0.0130853294610615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1995</v>
      </c>
      <c r="B5" s="99" t="n">
        <v>-0.00637934959758819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1996</v>
      </c>
      <c r="B6" s="100" t="n">
        <v>-0.00528730473079139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1997</v>
      </c>
      <c r="B7" s="99" t="n">
        <v>-0.00315594528811225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1998</v>
      </c>
      <c r="B8" s="100" t="n">
        <v>-0.00266006212398561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1999</v>
      </c>
      <c r="B9" s="99" t="n">
        <v>-0.0077596880146275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2000</v>
      </c>
      <c r="B10" s="100" t="n">
        <v>-0.00673854445377408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2001</v>
      </c>
      <c r="B11" s="99" t="n">
        <v>-0.0101649287372602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2002</v>
      </c>
      <c r="B12" s="100" t="n">
        <v>-0.0114398617982835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2003</v>
      </c>
      <c r="B13" s="99" t="n">
        <v>-0.00492707399415027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2004</v>
      </c>
      <c r="B14" s="100" t="n">
        <v>0.00382133245719463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2005</v>
      </c>
      <c r="B15" s="99" t="n">
        <v>0.00757769102751198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2006</v>
      </c>
      <c r="B16" s="100" t="n">
        <v>0.00917791831736937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2007</v>
      </c>
      <c r="B17" s="99" t="n">
        <v>0.0108470293692913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2008</v>
      </c>
      <c r="B18" s="100" t="n">
        <v>0.00473047402209589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2009</v>
      </c>
      <c r="B19" s="99" t="n">
        <v>0.00347884656778641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2010</v>
      </c>
      <c r="B20" s="100" t="n">
        <v>0.00411235591593429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2011</v>
      </c>
      <c r="B21" s="99" t="n">
        <v>0.00326307905881009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2012</v>
      </c>
      <c r="B22" s="100" t="n">
        <v>0.00105161751029002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2013</v>
      </c>
      <c r="B23" s="99" t="n">
        <v>-0.000951668558161176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2014</v>
      </c>
      <c r="B24" s="100" t="n">
        <v>-0.00129286375596846</v>
      </c>
      <c r="C24" s="101" t="n">
        <f aca="false">'Central scenario'!AL3+SUM($C104:$J104)-$H104-$F104-SUM($K104:$Q104)</f>
        <v>0.00115825366281495</v>
      </c>
      <c r="D24" s="102"/>
      <c r="E24" s="95"/>
      <c r="F24" s="95"/>
      <c r="G24" s="107"/>
      <c r="H24" s="95"/>
      <c r="I24" s="95"/>
    </row>
    <row r="25" customFormat="false" ht="15" hidden="false" customHeight="false" outlineLevel="0" collapsed="false">
      <c r="A25" s="98" t="n">
        <v>2015</v>
      </c>
      <c r="B25" s="99" t="n">
        <v>-0.00750733306177321</v>
      </c>
      <c r="C25" s="101" t="n">
        <f aca="false">'Central scenario'!AL4+SUM($C105:$J105)-$H105-$F105-SUM($K105:$Q105)</f>
        <v>-0.0116513100764573</v>
      </c>
      <c r="D25" s="102"/>
      <c r="E25" s="95"/>
      <c r="F25" s="95"/>
      <c r="G25" s="95"/>
      <c r="H25" s="95"/>
      <c r="I25" s="95"/>
    </row>
    <row r="26" customFormat="false" ht="15" hidden="false" customHeight="false" outlineLevel="0" collapsed="false">
      <c r="A26" s="98" t="n">
        <v>2016</v>
      </c>
      <c r="B26" s="100" t="n">
        <v>-0.0203467996958489</v>
      </c>
      <c r="C26" s="101" t="n">
        <f aca="false">'Central scenario'!AL5+SUM($C106:$J106)-$H106-$F106-SUM($K106:$Q106)</f>
        <v>-0.0153813483661032</v>
      </c>
      <c r="D26" s="101" t="n">
        <f aca="false">'Central scenario'!BO5+SUM($C106:$J106)-$H106-$F106-SUM($K106:$R106)</f>
        <v>-0.019225393959937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2017</v>
      </c>
      <c r="B27" s="99" t="n">
        <v>-0.0239156686325395</v>
      </c>
      <c r="C27" s="101" t="n">
        <f aca="false">'Central scenario'!AL6+SUM($C107:$J107)-$H107-$F107-SUM($K107:$Q107)</f>
        <v>-0.0181552597891607</v>
      </c>
      <c r="D27" s="101" t="n">
        <f aca="false">'Central scenario'!BO6+SUM($C107:$J107)-$H107-$F107-SUM($K107:$R107)</f>
        <v>-0.0260235820966923</v>
      </c>
      <c r="E27" s="104"/>
      <c r="F27" s="103"/>
      <c r="G27" s="103"/>
      <c r="H27" s="103"/>
      <c r="I27" s="103"/>
    </row>
    <row r="28" customFormat="false" ht="15" hidden="false" customHeight="false" outlineLevel="0" collapsed="false">
      <c r="A28" s="98" t="n">
        <v>2018</v>
      </c>
      <c r="B28" s="100" t="n">
        <v>-0.019363098915625</v>
      </c>
      <c r="C28" s="101" t="n">
        <f aca="false">'Central scenario'!$AL7+SUM($C108:$J108)-$F108-SUM($K108:$Q108)</f>
        <v>-0.00905067992232212</v>
      </c>
      <c r="D28" s="101" t="n">
        <f aca="false">'Central scenario'!BO7+SUM($C108:$J108)-$F108-SUM($K108:$R108)</f>
        <v>-0.0215448478775357</v>
      </c>
      <c r="E28" s="103"/>
      <c r="F28" s="103"/>
      <c r="G28" s="103"/>
      <c r="H28" s="103"/>
      <c r="I28" s="103"/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scenario'!$AL8+SUM($D$112:$J$112)-SUM($K$112:$Q$112)</f>
        <v>-0.0143847161683463</v>
      </c>
      <c r="D29" s="101" t="n">
        <f aca="false">'Central scenario'!$BO8+SUM($D$112:$J$112)-SUM($K$112:$Q$112)-$I$112*12/15</f>
        <v>-0.0276916092479832</v>
      </c>
      <c r="E29" s="103" t="n">
        <f aca="false">'Low scenario'!$AL8+SUM($D$112:$J$112)-SUM($K$112:$Q$112)</f>
        <v>-0.014339537465681</v>
      </c>
      <c r="F29" s="103" t="n">
        <f aca="false">'Low scenario'!$BO8+SUM($D$112:$J$112)-SUM($K$112:$Q$112)-$I$112*12/15</f>
        <v>-0.0276464305453178</v>
      </c>
      <c r="G29" s="103" t="n">
        <f aca="false">'High scenario'!$AL8+SUM($D$112:$J$112)-SUM($K$112:$Q$112)</f>
        <v>-0.014339392808146</v>
      </c>
      <c r="H29" s="103" t="n">
        <f aca="false">'High scenario'!$BO8+SUM($D$112:$J$112)-SUM($K$112:$Q$112)-$I$112*12/15</f>
        <v>-0.0276462858877828</v>
      </c>
      <c r="I29" s="103"/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scenario'!$AL9+SUM($D$112:$J$112)-SUM($K$112:$Q$112)</f>
        <v>-0.0277733046889023</v>
      </c>
      <c r="D30" s="101" t="n">
        <f aca="false">'Central scenario'!$BO9+SUM($D$112:$J$112)-SUM($K$112:$Q$112)-$I$112</f>
        <v>-0.0447129142921187</v>
      </c>
      <c r="E30" s="103" t="n">
        <f aca="false">'Low scenario'!$AL9+SUM($D$112:$J$112)-SUM($K$112:$Q$112)</f>
        <v>-0.0269385474019812</v>
      </c>
      <c r="F30" s="103" t="n">
        <f aca="false">'Low scenario'!$BO9+SUM($D$112:$J$112)-SUM($K$112:$Q$112)-$I$112</f>
        <v>-0.0438555825745535</v>
      </c>
      <c r="G30" s="103" t="n">
        <f aca="false">'High scenario'!$AL9+SUM($D$112:$J$112)-SUM($K$112:$Q$112)</f>
        <v>-0.0271014552965585</v>
      </c>
      <c r="H30" s="103" t="n">
        <f aca="false">'High scenario'!$BO9+SUM($D$112:$J$112)-SUM($K$112:$Q$112)-$I$112</f>
        <v>-0.0440425103764817</v>
      </c>
      <c r="I30" s="103"/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scenario'!$AL10+SUM($D$112:$J$112)-SUM($K$112:$Q$112)</f>
        <v>-0.0205875214839553</v>
      </c>
      <c r="D31" s="101" t="n">
        <f aca="false">'Central scenario'!$BO10+SUM($D$112:$J$112)-SUM($K$112:$Q$112)-$I$112</f>
        <v>-0.0378851241263342</v>
      </c>
      <c r="E31" s="103" t="n">
        <f aca="false">'Low scenario'!$AL10+SUM($D$112:$J$112)-SUM($K$112:$Q$112)</f>
        <v>-0.0236731359896581</v>
      </c>
      <c r="F31" s="103" t="n">
        <f aca="false">'Low scenario'!$BO10+SUM($D$112:$J$112)-SUM($K$112:$Q$112)-$I$112</f>
        <v>-0.0409620165481012</v>
      </c>
      <c r="G31" s="103" t="n">
        <f aca="false">'High scenario'!$AL10+SUM($D$112:$J$112)-SUM($K$112:$Q$112)</f>
        <v>-0.0169009769515267</v>
      </c>
      <c r="H31" s="103" t="n">
        <f aca="false">'High scenario'!$BO10+SUM($D$112:$J$112)-SUM($K$112:$Q$112)-$I$112</f>
        <v>-0.0341490364898758</v>
      </c>
      <c r="I31" s="103"/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scenario'!$AL11+SUM($D$112:$J$112)-SUM($K$112:$Q$112)</f>
        <v>-0.0261577020700963</v>
      </c>
      <c r="D32" s="101" t="n">
        <f aca="false">'Central scenario'!$BO11+SUM($D$112:$J$112)-SUM($K$112:$Q$112)-$I$112</f>
        <v>-0.0439636715335684</v>
      </c>
      <c r="E32" s="103" t="n">
        <f aca="false">'Low scenario'!$AL11+SUM($D$112:$J$112)-SUM($K$112:$Q$112)</f>
        <v>-0.0294649252636863</v>
      </c>
      <c r="F32" s="103" t="n">
        <f aca="false">'Low scenario'!$BO11+SUM($D$112:$J$112)-SUM($K$112:$Q$112)-$I$112</f>
        <v>-0.0472698804175527</v>
      </c>
      <c r="G32" s="103" t="n">
        <f aca="false">'High scenario'!$AL11+SUM($D$112:$J$112)-SUM($K$112:$Q$112)</f>
        <v>-0.0200623587026375</v>
      </c>
      <c r="H32" s="103" t="n">
        <f aca="false">'High scenario'!$BO11+SUM($D$112:$J$112)-SUM($K$112:$Q$112)-$I$112</f>
        <v>-0.0378176590043998</v>
      </c>
      <c r="I32" s="103"/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scenario'!$AL12+SUM($D$112:$J$112)-SUM($K$112:$Q$112)</f>
        <v>-0.0286596403920596</v>
      </c>
      <c r="D33" s="101" t="n">
        <f aca="false">'Central scenario'!$BO12+SUM($D$112:$J$112)-SUM($K$112:$Q$112)-$I$112</f>
        <v>-0.0468324349061358</v>
      </c>
      <c r="E33" s="103" t="n">
        <f aca="false">'Low scenario'!$AL12+SUM($D$112:$J$112)-SUM($K$112:$Q$112)</f>
        <v>-0.0302952300005772</v>
      </c>
      <c r="F33" s="103" t="n">
        <f aca="false">'Low scenario'!$BO12+SUM($D$112:$J$112)-SUM($K$112:$Q$112)-$I$112</f>
        <v>-0.048315634143395</v>
      </c>
      <c r="G33" s="103" t="n">
        <f aca="false">'High scenario'!$AL12+SUM($D$112:$J$112)-SUM($K$112:$Q$112)</f>
        <v>-0.0211758451660652</v>
      </c>
      <c r="H33" s="103" t="n">
        <f aca="false">'High scenario'!$BO12+SUM($D$112:$J$112)-SUM($K$112:$Q$112)-$I$112</f>
        <v>-0.0392064869841334</v>
      </c>
      <c r="I33" s="103"/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scenario'!$AL13+SUM($D$112:$J$112)-SUM($K$112:$Q$112)</f>
        <v>-0.0302992766636446</v>
      </c>
      <c r="D34" s="104" t="n">
        <f aca="false">'Central scenario'!$BO13+SUM($D$112:$J$112)-SUM($K$112:$Q$112)-$I$112</f>
        <v>-0.0489705325988922</v>
      </c>
      <c r="E34" s="103" t="n">
        <f aca="false">'Low scenario'!$AL13+SUM($D$112:$J$112)-SUM($K$112:$Q$112)</f>
        <v>-0.0342511339608628</v>
      </c>
      <c r="F34" s="103" t="n">
        <f aca="false">'Low scenario'!$BO13+SUM($D$112:$J$112)-SUM($K$112:$Q$112)-$I$112</f>
        <v>-0.0527993829039721</v>
      </c>
      <c r="G34" s="103" t="n">
        <f aca="false">'High scenario'!$AL13+SUM($D$112:$J$112)-SUM($K$112:$Q$112)</f>
        <v>-0.021633882275447</v>
      </c>
      <c r="H34" s="103" t="n">
        <f aca="false">'High scenario'!$BO13+SUM($D$112:$J$112)-SUM($K$112:$Q$112)-$I$112</f>
        <v>-0.0400279615746865</v>
      </c>
      <c r="I34" s="103"/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scenario'!$AL14+SUM($D$112:$J$112)-SUM($K$112:$Q$112)</f>
        <v>-0.0428252172016675</v>
      </c>
      <c r="D35" s="105" t="n">
        <f aca="false">'Central scenario'!$BO14+SUM($D$112:$J$112)-SUM($K$112:$Q$112)-$I$112</f>
        <v>-0.063746536045939</v>
      </c>
      <c r="E35" s="103" t="n">
        <f aca="false">'Low scenario'!$AL14+SUM($D$112:$J$112)-SUM($K$112:$Q$112)</f>
        <v>-0.0497118323921107</v>
      </c>
      <c r="F35" s="103" t="n">
        <f aca="false">'Low scenario'!$BO14+SUM($D$112:$J$112)-SUM($K$112:$Q$112)-$I$112</f>
        <v>-0.0704025441773469</v>
      </c>
      <c r="G35" s="103" t="n">
        <f aca="false">'High scenario'!$AL14+SUM($D$112:$J$112)-SUM($K$112:$Q$112)</f>
        <v>-0.0339839564731757</v>
      </c>
      <c r="H35" s="103" t="n">
        <f aca="false">'High scenario'!$BO14+SUM($D$112:$J$112)-SUM($K$112:$Q$112)-$I$112</f>
        <v>-0.0544350785149737</v>
      </c>
      <c r="I35" s="103"/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scenario'!$AL15+SUM($D$112:$J$112)-SUM($K$112:$Q$112)</f>
        <v>-0.0422043980367389</v>
      </c>
      <c r="D36" s="106" t="n">
        <f aca="false">'Central scenario'!$BO15+SUM($D$112:$J$112)-SUM($K$112:$Q$112)-$I$112</f>
        <v>-0.0648629473092707</v>
      </c>
      <c r="E36" s="103" t="n">
        <f aca="false">'Low scenario'!$AL15+SUM($D$112:$J$112)-SUM($K$112:$Q$112)</f>
        <v>-0.0500858220655331</v>
      </c>
      <c r="F36" s="103" t="n">
        <f aca="false">'Low scenario'!$BO15+SUM($D$112:$J$112)-SUM($K$112:$Q$112)-$I$112</f>
        <v>-0.0724001512623583</v>
      </c>
      <c r="G36" s="103" t="n">
        <f aca="false">'High scenario'!$AL15+SUM($D$112:$J$112)-SUM($K$112:$Q$112)</f>
        <v>-0.0354593905516309</v>
      </c>
      <c r="H36" s="103" t="n">
        <f aca="false">'High scenario'!$BO15+SUM($D$112:$J$112)-SUM($K$112:$Q$112)-$I$112</f>
        <v>-0.0576829860258906</v>
      </c>
      <c r="I36" s="103"/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scenario'!$AL16+SUM($D$112:$J$112)-SUM($K$112:$Q$112)</f>
        <v>-0.0424142125870251</v>
      </c>
      <c r="D37" s="106" t="n">
        <f aca="false">'Central scenario'!$BO16+SUM($D$112:$J$112)-SUM($K$112:$Q$112)-$I$112</f>
        <v>-0.0664888494243992</v>
      </c>
      <c r="E37" s="103" t="n">
        <f aca="false">'Low scenario'!$AL16+SUM($D$112:$J$112)-SUM($K$112:$Q$112)</f>
        <v>-0.050241804784675</v>
      </c>
      <c r="F37" s="103" t="n">
        <f aca="false">'Low scenario'!$BO16+SUM($D$112:$J$112)-SUM($K$112:$Q$112)-$I$112</f>
        <v>-0.0740324990462226</v>
      </c>
      <c r="G37" s="103" t="n">
        <f aca="false">'High scenario'!$AL16+SUM($D$112:$J$112)-SUM($K$112:$Q$112)</f>
        <v>-0.0347091783875545</v>
      </c>
      <c r="H37" s="103" t="n">
        <f aca="false">'High scenario'!$BO16+SUM($D$112:$J$112)-SUM($K$112:$Q$112)-$I$112</f>
        <v>-0.0583072923287228</v>
      </c>
      <c r="I37" s="103"/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scenario'!$AL17+SUM($D$112:$J$112)-SUM($K$112:$Q$112)</f>
        <v>-0.040340416472454</v>
      </c>
      <c r="D38" s="106" t="n">
        <f aca="false">'Central scenario'!$BO17+SUM($D$112:$J$112)-SUM($K$112:$Q$112)-$I$112</f>
        <v>-0.0657645154446092</v>
      </c>
      <c r="E38" s="103" t="n">
        <f aca="false">'Low scenario'!$AL17+SUM($D$112:$J$112)-SUM($K$112:$Q$112)</f>
        <v>-0.0505518191168714</v>
      </c>
      <c r="F38" s="103" t="n">
        <f aca="false">'Low scenario'!$BO17+SUM($D$112:$J$112)-SUM($K$112:$Q$112)-$I$112</f>
        <v>-0.0760615250457577</v>
      </c>
      <c r="G38" s="103" t="n">
        <f aca="false">'High scenario'!$AL17+SUM($D$112:$J$112)-SUM($K$112:$Q$112)</f>
        <v>-0.0309125793709261</v>
      </c>
      <c r="H38" s="103" t="n">
        <f aca="false">'High scenario'!$BO17+SUM($D$112:$J$112)-SUM($K$112:$Q$112)-$I$112</f>
        <v>-0.055739046952632</v>
      </c>
      <c r="I38" s="103"/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scenario'!$AL18+SUM($D$112:$J$112)-SUM($K$112:$Q$112)</f>
        <v>-0.0388721370052089</v>
      </c>
      <c r="D39" s="105" t="n">
        <f aca="false">'Central scenario'!$BO18+SUM($D$112:$J$112)-SUM($K$112:$Q$112)-$I$112</f>
        <v>-0.065638969283904</v>
      </c>
      <c r="E39" s="103" t="n">
        <f aca="false">'Low scenario'!$AL18+SUM($D$112:$J$112)-SUM($K$112:$Q$112)</f>
        <v>-0.0491880114740001</v>
      </c>
      <c r="F39" s="103" t="n">
        <f aca="false">'Low scenario'!$BO18+SUM($D$112:$J$112)-SUM($K$112:$Q$112)-$I$112</f>
        <v>-0.0762572360105219</v>
      </c>
      <c r="G39" s="103" t="n">
        <f aca="false">'High scenario'!$AL18+SUM($D$112:$J$112)-SUM($K$112:$Q$112)</f>
        <v>-0.0268246114648907</v>
      </c>
      <c r="H39" s="103" t="n">
        <f aca="false">'High scenario'!$BO18+SUM($D$112:$J$112)-SUM($K$112:$Q$112)-$I$112</f>
        <v>-0.052850477048335</v>
      </c>
      <c r="I39" s="103"/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scenario'!$AL19+SUM($D$112:$J$112)-SUM($K$112:$Q$112)</f>
        <v>-0.0363416840690818</v>
      </c>
      <c r="D40" s="106" t="n">
        <f aca="false">'Central scenario'!$BO19+SUM($D$112:$J$112)-SUM($K$112:$Q$112)-$I$112</f>
        <v>-0.0640328087991774</v>
      </c>
      <c r="E40" s="103" t="n">
        <f aca="false">'Low scenario'!$AL19+SUM($D$112:$J$112)-SUM($K$112:$Q$112)</f>
        <v>-0.0477739596112734</v>
      </c>
      <c r="F40" s="103" t="n">
        <f aca="false">'Low scenario'!$BO19+SUM($D$112:$J$112)-SUM($K$112:$Q$112)-$I$112</f>
        <v>-0.0761499054119442</v>
      </c>
      <c r="G40" s="103" t="n">
        <f aca="false">'High scenario'!$AL19+SUM($D$112:$J$112)-SUM($K$112:$Q$112)</f>
        <v>-0.0237182073309654</v>
      </c>
      <c r="H40" s="103" t="n">
        <f aca="false">'High scenario'!$BO19+SUM($D$112:$J$112)-SUM($K$112:$Q$112)-$I$112</f>
        <v>-0.0506824134349951</v>
      </c>
      <c r="I40" s="103"/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scenario'!$AL20+SUM($D$112:$J$112)-SUM($K$112:$Q$112)</f>
        <v>-0.0343078245603983</v>
      </c>
      <c r="D41" s="106" t="n">
        <f aca="false">'Central scenario'!$BO20+SUM($D$112:$J$112)-SUM($K$112:$Q$112)-$I$112</f>
        <v>-0.0628026178609686</v>
      </c>
      <c r="E41" s="103" t="n">
        <f aca="false">'Low scenario'!$AL20+SUM($D$112:$J$112)-SUM($K$112:$Q$112)</f>
        <v>-0.0474600093593665</v>
      </c>
      <c r="F41" s="103" t="n">
        <f aca="false">'Low scenario'!$BO20+SUM($D$112:$J$112)-SUM($K$112:$Q$112)-$I$112</f>
        <v>-0.0769968266904234</v>
      </c>
      <c r="G41" s="103" t="n">
        <f aca="false">'High scenario'!$AL20+SUM($D$112:$J$112)-SUM($K$112:$Q$112)</f>
        <v>-0.021910739985058</v>
      </c>
      <c r="H41" s="103" t="n">
        <f aca="false">'High scenario'!$BO20+SUM($D$112:$J$112)-SUM($K$112:$Q$112)-$I$112</f>
        <v>-0.0498053668377157</v>
      </c>
      <c r="I41" s="103"/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scenario'!$AL21+SUM($D$112:$J$112)-SUM($K$112:$Q$112)</f>
        <v>-0.0321781773951324</v>
      </c>
      <c r="D42" s="106" t="n">
        <f aca="false">'Central scenario'!$BO21+SUM($D$112:$J$112)-SUM($K$112:$Q$112)-$I$112</f>
        <v>-0.06186337772132</v>
      </c>
      <c r="E42" s="103" t="n">
        <f aca="false">'Low scenario'!$AL21+SUM($D$112:$J$112)-SUM($K$112:$Q$112)</f>
        <v>-0.0468885665363495</v>
      </c>
      <c r="F42" s="103" t="n">
        <f aca="false">'Low scenario'!$BO21+SUM($D$112:$J$112)-SUM($K$112:$Q$112)-$I$112</f>
        <v>-0.0778808191037557</v>
      </c>
      <c r="G42" s="103" t="n">
        <f aca="false">'High scenario'!$AL21+SUM($D$112:$J$112)-SUM($K$112:$Q$112)</f>
        <v>-0.019498268852664</v>
      </c>
      <c r="H42" s="103" t="n">
        <f aca="false">'High scenario'!$BO21+SUM($D$112:$J$112)-SUM($K$112:$Q$112)-$I$112</f>
        <v>-0.0486960153532931</v>
      </c>
      <c r="I42" s="103"/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scenario'!$AL22+SUM($D$112:$J$112)-SUM($K$112:$Q$112)</f>
        <v>-0.0297739776559996</v>
      </c>
      <c r="D43" s="105" t="n">
        <f aca="false">'Central scenario'!$BO22+SUM($D$112:$J$112)-SUM($K$112:$Q$112)-$I$112</f>
        <v>-0.06066681946319</v>
      </c>
      <c r="E43" s="103" t="n">
        <f aca="false">'Low scenario'!$AL22+SUM($D$112:$J$112)-SUM($K$112:$Q$112)</f>
        <v>-0.0456371003597496</v>
      </c>
      <c r="F43" s="103" t="n">
        <f aca="false">'Low scenario'!$BO22+SUM($D$112:$J$112)-SUM($K$112:$Q$112)-$I$112</f>
        <v>-0.0782812444772661</v>
      </c>
      <c r="G43" s="103" t="n">
        <f aca="false">'High scenario'!$AL22+SUM($D$112:$J$112)-SUM($K$112:$Q$112)</f>
        <v>-0.0174963003625244</v>
      </c>
      <c r="H43" s="103" t="n">
        <f aca="false">'High scenario'!$BO22+SUM($D$112:$J$112)-SUM($K$112:$Q$112)-$I$112</f>
        <v>-0.0480128554824136</v>
      </c>
      <c r="I43" s="103"/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scenario'!$AL23+SUM($D$112:$J$112)-SUM($K$112:$Q$112)</f>
        <v>-0.0280371271512527</v>
      </c>
      <c r="D44" s="106" t="n">
        <f aca="false">'Central scenario'!$BO23+SUM($D$112:$J$112)-SUM($K$112:$Q$112)-$I$112</f>
        <v>-0.0598852504011772</v>
      </c>
      <c r="E44" s="103" t="n">
        <f aca="false">'Low scenario'!$AL23+SUM($D$112:$J$112)-SUM($K$112:$Q$112)</f>
        <v>-0.0430482983932955</v>
      </c>
      <c r="F44" s="103" t="n">
        <f aca="false">'Low scenario'!$BO23+SUM($D$112:$J$112)-SUM($K$112:$Q$112)-$I$112</f>
        <v>-0.0763680881472421</v>
      </c>
      <c r="G44" s="103" t="n">
        <f aca="false">'High scenario'!$AL23+SUM($D$112:$J$112)-SUM($K$112:$Q$112)</f>
        <v>-0.014370314015671</v>
      </c>
      <c r="H44" s="103" t="n">
        <f aca="false">'High scenario'!$BO23+SUM($D$112:$J$112)-SUM($K$112:$Q$112)-$I$112</f>
        <v>-0.0459278619268395</v>
      </c>
      <c r="I44" s="103"/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scenario'!$AL24+SUM($D$112:$J$112)-SUM($K$112:$Q$112)</f>
        <v>-0.0271869605328086</v>
      </c>
      <c r="D45" s="106" t="n">
        <f aca="false">'Central scenario'!$BO24+SUM($D$112:$J$112)-SUM($K$112:$Q$112)-$I$112</f>
        <v>-0.0602051911260343</v>
      </c>
      <c r="E45" s="103" t="n">
        <f aca="false">'Low scenario'!$AL24+SUM($D$112:$J$112)-SUM($K$112:$Q$112)</f>
        <v>-0.0416584069109158</v>
      </c>
      <c r="F45" s="103" t="n">
        <f aca="false">'Low scenario'!$BO24+SUM($D$112:$J$112)-SUM($K$112:$Q$112)-$I$112</f>
        <v>-0.0762720318919073</v>
      </c>
      <c r="G45" s="103" t="n">
        <f aca="false">'High scenario'!$AL24+SUM($D$112:$J$112)-SUM($K$112:$Q$112)</f>
        <v>-0.0116751234912268</v>
      </c>
      <c r="H45" s="103" t="n">
        <f aca="false">'High scenario'!$BO24+SUM($D$112:$J$112)-SUM($K$112:$Q$112)-$I$112</f>
        <v>-0.0443343793953309</v>
      </c>
      <c r="I45" s="103"/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scenario'!$AL25+SUM($D$112:$J$112)-SUM($K$112:$Q$112)</f>
        <v>-0.0262731239116794</v>
      </c>
      <c r="D46" s="106" t="n">
        <f aca="false">'Central scenario'!$BO25+SUM($D$112:$J$112)-SUM($K$112:$Q$112)-$I$112</f>
        <v>-0.0602655003394232</v>
      </c>
      <c r="E46" s="103" t="n">
        <f aca="false">'Low scenario'!$AL25+SUM($D$112:$J$112)-SUM($K$112:$Q$112)</f>
        <v>-0.0407872779489967</v>
      </c>
      <c r="F46" s="103" t="n">
        <f aca="false">'Low scenario'!$BO25+SUM($D$112:$J$112)-SUM($K$112:$Q$112)-$I$112</f>
        <v>-0.0768133063427932</v>
      </c>
      <c r="G46" s="103" t="n">
        <f aca="false">'High scenario'!$AL25+SUM($D$112:$J$112)-SUM($K$112:$Q$112)</f>
        <v>-0.00804812159333198</v>
      </c>
      <c r="H46" s="103" t="n">
        <f aca="false">'High scenario'!$BO25+SUM($D$112:$J$112)-SUM($K$112:$Q$112)-$I$112</f>
        <v>-0.0414451684223951</v>
      </c>
      <c r="I46" s="103"/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scenario'!$AL26+SUM($D$112:$J$112)-SUM($K$112:$Q$112)</f>
        <v>-0.0235310024486184</v>
      </c>
      <c r="D47" s="105" t="n">
        <f aca="false">'Central scenario'!$BO26+SUM($D$112:$J$112)-SUM($K$112:$Q$112)-$I$112</f>
        <v>-0.0585669314169763</v>
      </c>
      <c r="E47" s="103" t="n">
        <f aca="false">'Low scenario'!$AL26+SUM($D$112:$J$112)-SUM($K$112:$Q$112)</f>
        <v>-0.0388500865724701</v>
      </c>
      <c r="F47" s="103" t="n">
        <f aca="false">'Low scenario'!$BO26+SUM($D$112:$J$112)-SUM($K$112:$Q$112)-$I$112</f>
        <v>-0.0763107045231039</v>
      </c>
      <c r="G47" s="103" t="n">
        <f aca="false">'High scenario'!$AL26+SUM($D$112:$J$112)-SUM($K$112:$Q$112)</f>
        <v>-0.00689791084597761</v>
      </c>
      <c r="H47" s="103" t="n">
        <f aca="false">'High scenario'!$BO26+SUM($D$112:$J$112)-SUM($K$112:$Q$112)-$I$112</f>
        <v>-0.0411798112049773</v>
      </c>
      <c r="I47" s="103"/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scenario'!$AL27+SUM($D$112:$J$112)-SUM($K$112:$Q$112)</f>
        <v>-0.0230274206770167</v>
      </c>
      <c r="D48" s="106" t="n">
        <f aca="false">'Central scenario'!$BO27+SUM($D$112:$J$112)-SUM($K$112:$Q$112)-$I$112</f>
        <v>-0.0595702362191535</v>
      </c>
      <c r="E48" s="103" t="n">
        <f aca="false">'Low scenario'!$AL27+SUM($D$112:$J$112)-SUM($K$112:$Q$112)</f>
        <v>-0.0386382472063249</v>
      </c>
      <c r="F48" s="103" t="n">
        <f aca="false">'Low scenario'!$BO27+SUM($D$112:$J$112)-SUM($K$112:$Q$112)-$I$112</f>
        <v>-0.0776651547963467</v>
      </c>
      <c r="G48" s="103" t="n">
        <f aca="false">'High scenario'!$AL27+SUM($D$112:$J$112)-SUM($K$112:$Q$112)</f>
        <v>-0.00567284976254303</v>
      </c>
      <c r="H48" s="103" t="n">
        <f aca="false">'High scenario'!$BO27+SUM($D$112:$J$112)-SUM($K$112:$Q$112)-$I$112</f>
        <v>-0.0407440946149818</v>
      </c>
      <c r="I48" s="103"/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scenario'!$AL28+SUM($D$112:$J$112)-SUM($K$112:$Q$112)</f>
        <v>-0.0211530437928681</v>
      </c>
      <c r="D49" s="106" t="n">
        <f aca="false">'Central scenario'!$BO28+SUM($D$112:$J$112)-SUM($K$112:$Q$112)-$I$112</f>
        <v>-0.0591288564883054</v>
      </c>
      <c r="E49" s="103" t="n">
        <f aca="false">'Low scenario'!$AL28+SUM($D$112:$J$112)-SUM($K$112:$Q$112)</f>
        <v>-0.0385892638706026</v>
      </c>
      <c r="F49" s="103" t="n">
        <f aca="false">'Low scenario'!$BO28+SUM($D$112:$J$112)-SUM($K$112:$Q$112)-$I$112</f>
        <v>-0.0789471967471094</v>
      </c>
      <c r="G49" s="103" t="n">
        <f aca="false">'High scenario'!$AL28+SUM($D$112:$J$112)-SUM($K$112:$Q$112)</f>
        <v>-0.00339362758046073</v>
      </c>
      <c r="H49" s="103" t="n">
        <f aca="false">'High scenario'!$BO28+SUM($D$112:$J$112)-SUM($K$112:$Q$112)-$I$112</f>
        <v>-0.0393190035312094</v>
      </c>
      <c r="I49" s="103"/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scenario'!$AL29+SUM($D$112:$J$112)-SUM($K$112:$Q$112)</f>
        <v>-0.0202138617942678</v>
      </c>
      <c r="D50" s="106" t="n">
        <f aca="false">'Central scenario'!$BO29+SUM($D$112:$J$112)-SUM($K$112:$Q$112)-$I$112</f>
        <v>-0.0593780412088512</v>
      </c>
      <c r="E50" s="103" t="n">
        <f aca="false">'Low scenario'!$AL29+SUM($D$112:$J$112)-SUM($K$112:$Q$112)</f>
        <v>-0.0383341381351056</v>
      </c>
      <c r="F50" s="103" t="n">
        <f aca="false">'Low scenario'!$BO29+SUM($D$112:$J$112)-SUM($K$112:$Q$112)-$I$112</f>
        <v>-0.0804775726706098</v>
      </c>
      <c r="G50" s="103" t="n">
        <f aca="false">'High scenario'!$AL29+SUM($D$112:$J$112)-SUM($K$112:$Q$112)</f>
        <v>-0.0011213565895827</v>
      </c>
      <c r="H50" s="103" t="n">
        <f aca="false">'High scenario'!$BO29+SUM($D$112:$J$112)-SUM($K$112:$Q$112)-$I$112</f>
        <v>-0.0380109266702649</v>
      </c>
      <c r="I50" s="103"/>
    </row>
    <row r="53" customFormat="false" ht="12.8" hidden="false" customHeight="false" outlineLevel="0" collapsed="false">
      <c r="C53" s="109"/>
      <c r="D53" s="109"/>
      <c r="E53" s="109"/>
      <c r="F53" s="109" t="s">
        <v>131</v>
      </c>
      <c r="G53" s="109"/>
      <c r="H53" s="109"/>
      <c r="I53" s="109"/>
      <c r="J53" s="109"/>
    </row>
    <row r="54" customFormat="false" ht="12.8" hidden="false" customHeight="false" outlineLevel="0" collapsed="false">
      <c r="C54" s="110" t="s">
        <v>132</v>
      </c>
      <c r="D54" s="110"/>
      <c r="E54" s="110"/>
      <c r="F54" s="110"/>
      <c r="G54" s="110"/>
      <c r="H54" s="110"/>
      <c r="I54" s="109"/>
      <c r="J54" s="110" t="s">
        <v>133</v>
      </c>
      <c r="K54" s="110"/>
      <c r="L54" s="110"/>
      <c r="M54" s="110"/>
      <c r="N54" s="110"/>
      <c r="O54" s="110"/>
      <c r="P54" s="110"/>
    </row>
    <row r="55" customFormat="false" ht="12.8" hidden="false" customHeight="false" outlineLevel="0" collapsed="false">
      <c r="B55" s="111"/>
      <c r="C55" s="112" t="s">
        <v>134</v>
      </c>
      <c r="D55" s="112"/>
      <c r="E55" s="112"/>
      <c r="F55" s="112"/>
      <c r="G55" s="112"/>
      <c r="H55" s="112"/>
      <c r="I55" s="112"/>
      <c r="J55" s="112"/>
      <c r="K55" s="113"/>
      <c r="L55" s="113" t="s">
        <v>135</v>
      </c>
      <c r="M55" s="113"/>
      <c r="N55" s="113"/>
      <c r="O55" s="113"/>
      <c r="P55" s="113"/>
      <c r="Q55" s="113"/>
      <c r="R55" s="113"/>
    </row>
    <row r="56" customFormat="false" ht="12.8" hidden="false" customHeight="false" outlineLevel="0" collapsed="false">
      <c r="B56" s="111"/>
      <c r="C56" s="114" t="s">
        <v>136</v>
      </c>
      <c r="D56" s="115" t="s">
        <v>137</v>
      </c>
      <c r="E56" s="114" t="s">
        <v>138</v>
      </c>
      <c r="F56" s="115" t="s">
        <v>139</v>
      </c>
      <c r="G56" s="114" t="s">
        <v>140</v>
      </c>
      <c r="H56" s="115" t="s">
        <v>141</v>
      </c>
      <c r="I56" s="114" t="s">
        <v>142</v>
      </c>
      <c r="J56" s="115" t="s">
        <v>143</v>
      </c>
      <c r="K56" s="115" t="s">
        <v>144</v>
      </c>
      <c r="L56" s="116" t="s">
        <v>145</v>
      </c>
      <c r="M56" s="115" t="s">
        <v>146</v>
      </c>
      <c r="N56" s="116" t="s">
        <v>147</v>
      </c>
      <c r="O56" s="115" t="s">
        <v>148</v>
      </c>
      <c r="P56" s="116" t="s">
        <v>149</v>
      </c>
      <c r="Q56" s="115" t="s">
        <v>150</v>
      </c>
      <c r="R56" s="116" t="s">
        <v>151</v>
      </c>
    </row>
    <row r="57" customFormat="false" ht="12.8" hidden="false" customHeight="false" outlineLevel="0" collapsed="false">
      <c r="B57" s="115" t="n">
        <v>1993</v>
      </c>
      <c r="C57" s="117" t="n">
        <v>853307.6</v>
      </c>
      <c r="D57" s="115"/>
      <c r="E57" s="115"/>
      <c r="F57" s="118"/>
      <c r="G57" s="115"/>
      <c r="H57" s="117"/>
      <c r="I57" s="117" t="n">
        <v>3015865.81949566</v>
      </c>
      <c r="J57" s="117"/>
      <c r="K57" s="119" t="n">
        <v>352371.13373</v>
      </c>
      <c r="L57" s="119"/>
      <c r="M57" s="119" t="n">
        <v>1036245.35282</v>
      </c>
      <c r="N57" s="119" t="n">
        <v>214541.63623</v>
      </c>
      <c r="O57" s="119" t="n">
        <v>0</v>
      </c>
      <c r="P57" s="119"/>
      <c r="Q57" s="119"/>
      <c r="R57" s="119"/>
    </row>
    <row r="58" customFormat="false" ht="12.8" hidden="false" customHeight="false" outlineLevel="0" collapsed="false">
      <c r="B58" s="111" t="n">
        <v>1994</v>
      </c>
      <c r="C58" s="120" t="n">
        <v>1164662.22</v>
      </c>
      <c r="D58" s="121"/>
      <c r="E58" s="121"/>
      <c r="F58" s="121"/>
      <c r="G58" s="121"/>
      <c r="H58" s="120"/>
      <c r="I58" s="120" t="n">
        <v>3226509.52498154</v>
      </c>
      <c r="J58" s="120"/>
      <c r="K58" s="117" t="n">
        <v>293763.12069</v>
      </c>
      <c r="L58" s="117"/>
      <c r="M58" s="117" t="n">
        <v>1287640.9398</v>
      </c>
      <c r="N58" s="117" t="n">
        <v>456594.30016</v>
      </c>
      <c r="O58" s="117" t="n">
        <v>0</v>
      </c>
      <c r="P58" s="117"/>
      <c r="Q58" s="117"/>
      <c r="R58" s="117"/>
    </row>
    <row r="59" customFormat="false" ht="12.8" hidden="false" customHeight="false" outlineLevel="0" collapsed="false">
      <c r="B59" s="111" t="n">
        <v>1995</v>
      </c>
      <c r="C59" s="117" t="n">
        <v>1243225.6</v>
      </c>
      <c r="D59" s="115"/>
      <c r="E59" s="115"/>
      <c r="F59" s="115"/>
      <c r="G59" s="115"/>
      <c r="H59" s="117"/>
      <c r="I59" s="117" t="n">
        <v>2990988.48141767</v>
      </c>
      <c r="J59" s="117"/>
      <c r="K59" s="119" t="n">
        <v>296927.9492</v>
      </c>
      <c r="L59" s="119"/>
      <c r="M59" s="119" t="n">
        <v>1187925.9343</v>
      </c>
      <c r="N59" s="119" t="n">
        <v>524982.07006</v>
      </c>
      <c r="O59" s="119" t="n">
        <v>0</v>
      </c>
      <c r="P59" s="119"/>
      <c r="Q59" s="119"/>
      <c r="R59" s="119"/>
    </row>
    <row r="60" customFormat="false" ht="12.8" hidden="false" customHeight="false" outlineLevel="0" collapsed="false">
      <c r="B60" s="111" t="n">
        <v>1996</v>
      </c>
      <c r="C60" s="120" t="n">
        <v>1456325.4</v>
      </c>
      <c r="D60" s="120"/>
      <c r="E60" s="121" t="n">
        <v>1903838.651715</v>
      </c>
      <c r="F60" s="120" t="n">
        <v>2338287</v>
      </c>
      <c r="G60" s="121" t="n">
        <v>172304</v>
      </c>
      <c r="H60" s="120"/>
      <c r="I60" s="120" t="n">
        <v>3231346.71425055</v>
      </c>
      <c r="J60" s="120" t="n">
        <v>516954.41</v>
      </c>
      <c r="K60" s="117" t="n">
        <v>330883.704</v>
      </c>
      <c r="L60" s="117"/>
      <c r="M60" s="117" t="n">
        <v>1011324.76855</v>
      </c>
      <c r="N60" s="117" t="n">
        <v>1019118.98165</v>
      </c>
      <c r="O60" s="117" t="n">
        <v>0</v>
      </c>
      <c r="P60" s="117"/>
      <c r="Q60" s="117"/>
      <c r="R60" s="117"/>
    </row>
    <row r="61" customFormat="false" ht="12.8" hidden="false" customHeight="false" outlineLevel="0" collapsed="false">
      <c r="B61" s="111" t="n">
        <v>1997</v>
      </c>
      <c r="C61" s="117" t="n">
        <v>1669177.74063</v>
      </c>
      <c r="D61" s="117"/>
      <c r="E61" s="115" t="n">
        <v>2043538.989492</v>
      </c>
      <c r="F61" s="117" t="n">
        <v>3917421</v>
      </c>
      <c r="G61" s="115" t="n">
        <v>193825</v>
      </c>
      <c r="H61" s="117"/>
      <c r="I61" s="117" t="n">
        <v>3598188.08761998</v>
      </c>
      <c r="J61" s="117" t="n">
        <v>1986806.99</v>
      </c>
      <c r="K61" s="119" t="n">
        <v>246102.79437</v>
      </c>
      <c r="L61" s="119"/>
      <c r="M61" s="119" t="n">
        <v>1102667.44057</v>
      </c>
      <c r="N61" s="119" t="n">
        <v>1011029.82583</v>
      </c>
      <c r="O61" s="119" t="n">
        <v>0</v>
      </c>
      <c r="P61" s="119"/>
      <c r="Q61" s="119"/>
      <c r="R61" s="119"/>
    </row>
    <row r="62" customFormat="false" ht="12.8" hidden="false" customHeight="false" outlineLevel="0" collapsed="false">
      <c r="B62" s="111" t="n">
        <v>1998</v>
      </c>
      <c r="C62" s="120" t="n">
        <v>1902253.64072</v>
      </c>
      <c r="D62" s="120" t="n">
        <v>43509.9</v>
      </c>
      <c r="E62" s="121" t="n">
        <v>2097707.449838</v>
      </c>
      <c r="F62" s="120" t="n">
        <v>3692434</v>
      </c>
      <c r="G62" s="121" t="n">
        <v>197766</v>
      </c>
      <c r="H62" s="120"/>
      <c r="I62" s="120" t="n">
        <v>3797640.46271228</v>
      </c>
      <c r="J62" s="120" t="n">
        <v>1855405.55</v>
      </c>
      <c r="K62" s="117" t="n">
        <v>231684.89787</v>
      </c>
      <c r="L62" s="117"/>
      <c r="M62" s="117" t="n">
        <v>1323795.24164</v>
      </c>
      <c r="N62" s="117" t="n">
        <v>1121821.99199</v>
      </c>
      <c r="O62" s="117" t="n">
        <v>0</v>
      </c>
      <c r="P62" s="117"/>
      <c r="Q62" s="117"/>
      <c r="R62" s="117"/>
    </row>
    <row r="63" customFormat="false" ht="12.8" hidden="false" customHeight="false" outlineLevel="0" collapsed="false">
      <c r="B63" s="111" t="n">
        <v>1999</v>
      </c>
      <c r="C63" s="117" t="n">
        <v>1850960.88511</v>
      </c>
      <c r="D63" s="117" t="n">
        <v>193381.3</v>
      </c>
      <c r="E63" s="115" t="n">
        <v>1876157.764481</v>
      </c>
      <c r="F63" s="117" t="n">
        <v>3587875</v>
      </c>
      <c r="G63" s="115" t="n">
        <v>196994</v>
      </c>
      <c r="H63" s="117"/>
      <c r="I63" s="117" t="n">
        <v>3702544.47452621</v>
      </c>
      <c r="J63" s="117" t="n">
        <v>1868434.31</v>
      </c>
      <c r="K63" s="119" t="n">
        <v>239526.32367</v>
      </c>
      <c r="L63" s="119"/>
      <c r="M63" s="119" t="n">
        <v>1408351.81663</v>
      </c>
      <c r="N63" s="119" t="n">
        <v>1053075.5174</v>
      </c>
      <c r="O63" s="119" t="n">
        <v>0</v>
      </c>
      <c r="P63" s="119"/>
      <c r="Q63" s="119"/>
      <c r="R63" s="119"/>
    </row>
    <row r="64" customFormat="false" ht="12.8" hidden="false" customHeight="false" outlineLevel="0" collapsed="false">
      <c r="B64" s="111" t="n">
        <v>2000</v>
      </c>
      <c r="C64" s="120" t="n">
        <v>2095954.20594</v>
      </c>
      <c r="D64" s="120" t="n">
        <v>225126.798267</v>
      </c>
      <c r="E64" s="121" t="n">
        <v>1959837.85384788</v>
      </c>
      <c r="F64" s="120" t="n">
        <v>3478201</v>
      </c>
      <c r="G64" s="121" t="n">
        <v>487254.75526</v>
      </c>
      <c r="H64" s="120"/>
      <c r="I64" s="120" t="n">
        <v>3765213.6844696</v>
      </c>
      <c r="J64" s="120" t="n">
        <v>1776845.4022295</v>
      </c>
      <c r="K64" s="117" t="n">
        <v>215402.99416</v>
      </c>
      <c r="L64" s="117"/>
      <c r="M64" s="117" t="n">
        <v>1300825.33734</v>
      </c>
      <c r="N64" s="117" t="n">
        <v>1093248.25442</v>
      </c>
      <c r="O64" s="117" t="n">
        <v>0</v>
      </c>
      <c r="P64" s="117"/>
      <c r="Q64" s="117"/>
      <c r="R64" s="117"/>
    </row>
    <row r="65" customFormat="false" ht="12.8" hidden="false" customHeight="false" outlineLevel="0" collapsed="false">
      <c r="B65" s="111" t="n">
        <v>2001</v>
      </c>
      <c r="C65" s="117" t="n">
        <v>1994592.07047</v>
      </c>
      <c r="D65" s="117" t="n">
        <v>213002.63159</v>
      </c>
      <c r="E65" s="115" t="n">
        <v>1582734.84789566</v>
      </c>
      <c r="F65" s="117" t="n">
        <v>3419627</v>
      </c>
      <c r="G65" s="115" t="n">
        <v>225853.29969</v>
      </c>
      <c r="H65" s="117" t="n">
        <v>2933082</v>
      </c>
      <c r="I65" s="117" t="n">
        <v>3343942.45631307</v>
      </c>
      <c r="J65" s="117" t="n">
        <v>1739519.1815753</v>
      </c>
      <c r="K65" s="119" t="n">
        <v>184976.21637</v>
      </c>
      <c r="L65" s="119"/>
      <c r="M65" s="119" t="n">
        <v>1232567.64749</v>
      </c>
      <c r="N65" s="119" t="n">
        <v>1053013.16575</v>
      </c>
      <c r="O65" s="119" t="n">
        <v>0</v>
      </c>
      <c r="P65" s="119"/>
      <c r="Q65" s="119"/>
      <c r="R65" s="119"/>
    </row>
    <row r="66" customFormat="false" ht="12.8" hidden="false" customHeight="false" outlineLevel="0" collapsed="false">
      <c r="B66" s="111" t="n">
        <v>2002</v>
      </c>
      <c r="C66" s="120" t="n">
        <v>1721480.99196</v>
      </c>
      <c r="D66" s="120" t="n">
        <v>161900.70904</v>
      </c>
      <c r="E66" s="121" t="n">
        <v>1571513.88819431</v>
      </c>
      <c r="F66" s="120" t="n">
        <v>4483171</v>
      </c>
      <c r="G66" s="121" t="n">
        <v>217634.09198</v>
      </c>
      <c r="H66" s="120" t="n">
        <v>4857335</v>
      </c>
      <c r="I66" s="120" t="n">
        <v>3012321.73270982</v>
      </c>
      <c r="J66" s="120" t="n">
        <v>1808967.1664198</v>
      </c>
      <c r="K66" s="117" t="n">
        <v>210715.14495</v>
      </c>
      <c r="L66" s="117"/>
      <c r="M66" s="117" t="n">
        <v>1228490.33447</v>
      </c>
      <c r="N66" s="117" t="n">
        <v>896657.02276</v>
      </c>
      <c r="O66" s="117" t="n">
        <v>0</v>
      </c>
      <c r="P66" s="117"/>
      <c r="Q66" s="117"/>
      <c r="R66" s="117"/>
    </row>
    <row r="67" customFormat="false" ht="12.8" hidden="false" customHeight="false" outlineLevel="0" collapsed="false">
      <c r="B67" s="111" t="n">
        <v>2003</v>
      </c>
      <c r="C67" s="117" t="n">
        <v>2926862.80533</v>
      </c>
      <c r="D67" s="117" t="n">
        <v>206266.978848</v>
      </c>
      <c r="E67" s="115" t="n">
        <v>2159757.59570741</v>
      </c>
      <c r="F67" s="117" t="n">
        <v>4973177</v>
      </c>
      <c r="G67" s="115" t="n">
        <v>256304.73254</v>
      </c>
      <c r="H67" s="117" t="n">
        <v>5900237</v>
      </c>
      <c r="I67" s="117" t="n">
        <v>4436735.16197493</v>
      </c>
      <c r="J67" s="117" t="n">
        <v>1866693.826383</v>
      </c>
      <c r="K67" s="119" t="n">
        <v>256579.96757</v>
      </c>
      <c r="L67" s="119"/>
      <c r="M67" s="119" t="n">
        <v>1474636.94382</v>
      </c>
      <c r="N67" s="119" t="n">
        <v>1080109.03364</v>
      </c>
      <c r="O67" s="119" t="n">
        <v>0</v>
      </c>
      <c r="P67" s="119"/>
      <c r="Q67" s="119"/>
      <c r="R67" s="119"/>
    </row>
    <row r="68" customFormat="false" ht="12.8" hidden="false" customHeight="false" outlineLevel="0" collapsed="false">
      <c r="B68" s="111" t="n">
        <v>2004</v>
      </c>
      <c r="C68" s="120" t="n">
        <v>4445674.9968</v>
      </c>
      <c r="D68" s="120" t="n">
        <v>319188.208521</v>
      </c>
      <c r="E68" s="121" t="n">
        <v>3193816.385506</v>
      </c>
      <c r="F68" s="120" t="n">
        <v>5378515</v>
      </c>
      <c r="G68" s="121" t="n">
        <v>343399.86403</v>
      </c>
      <c r="H68" s="120" t="n">
        <v>7681862</v>
      </c>
      <c r="I68" s="120" t="n">
        <v>6613425.98806711</v>
      </c>
      <c r="J68" s="120" t="n">
        <v>2024594.8909331</v>
      </c>
      <c r="K68" s="117" t="n">
        <v>292385.97512</v>
      </c>
      <c r="L68" s="117"/>
      <c r="M68" s="117" t="n">
        <v>1469347.76251</v>
      </c>
      <c r="N68" s="117" t="n">
        <v>1558850.89528</v>
      </c>
      <c r="O68" s="117" t="n">
        <v>0</v>
      </c>
      <c r="P68" s="117"/>
      <c r="Q68" s="117"/>
      <c r="R68" s="117"/>
    </row>
    <row r="69" customFormat="false" ht="12.8" hidden="false" customHeight="false" outlineLevel="0" collapsed="false">
      <c r="B69" s="111" t="n">
        <v>2005</v>
      </c>
      <c r="C69" s="117" t="n">
        <v>5603319.4768</v>
      </c>
      <c r="D69" s="117" t="n">
        <v>414100.619296</v>
      </c>
      <c r="E69" s="115" t="n">
        <v>3799668.14863337</v>
      </c>
      <c r="F69" s="117" t="n">
        <v>6017379</v>
      </c>
      <c r="G69" s="115" t="n">
        <v>392086.011</v>
      </c>
      <c r="H69" s="117" t="n">
        <v>9434291</v>
      </c>
      <c r="I69" s="117" t="n">
        <v>8146311.50442478</v>
      </c>
      <c r="J69" s="117" t="n">
        <v>2283146.7197573</v>
      </c>
      <c r="K69" s="119" t="n">
        <v>443286.29688</v>
      </c>
      <c r="L69" s="119"/>
      <c r="M69" s="119" t="n">
        <v>1538056.66477</v>
      </c>
      <c r="N69" s="119" t="n">
        <v>1940345.98108</v>
      </c>
      <c r="O69" s="119" t="n">
        <v>0</v>
      </c>
      <c r="P69" s="119"/>
      <c r="Q69" s="119"/>
      <c r="R69" s="119"/>
    </row>
    <row r="70" customFormat="false" ht="12.8" hidden="false" customHeight="false" outlineLevel="0" collapsed="false">
      <c r="B70" s="111" t="n">
        <v>2006</v>
      </c>
      <c r="C70" s="120" t="n">
        <v>6733513.05459</v>
      </c>
      <c r="D70" s="120" t="n">
        <v>463050.868035</v>
      </c>
      <c r="E70" s="121" t="n">
        <v>4856595.57018673</v>
      </c>
      <c r="F70" s="120" t="n">
        <v>6572626</v>
      </c>
      <c r="G70" s="121" t="n">
        <v>398243.52609</v>
      </c>
      <c r="H70" s="120" t="n">
        <v>11685685</v>
      </c>
      <c r="I70" s="120" t="n">
        <v>10103645.4250591</v>
      </c>
      <c r="J70" s="120" t="n">
        <v>2437923.9389405</v>
      </c>
      <c r="K70" s="117" t="n">
        <v>596706.40429</v>
      </c>
      <c r="L70" s="117"/>
      <c r="M70" s="117" t="n">
        <v>1685933.6627</v>
      </c>
      <c r="N70" s="117" t="n">
        <v>2798293.27906</v>
      </c>
      <c r="O70" s="117" t="n">
        <v>0</v>
      </c>
      <c r="P70" s="117"/>
      <c r="Q70" s="117"/>
      <c r="R70" s="117"/>
    </row>
    <row r="71" customFormat="false" ht="12.8" hidden="false" customHeight="false" outlineLevel="0" collapsed="false">
      <c r="B71" s="111" t="n">
        <v>2007</v>
      </c>
      <c r="C71" s="117" t="n">
        <v>8488745.60076</v>
      </c>
      <c r="D71" s="117" t="n">
        <v>525160.252624</v>
      </c>
      <c r="E71" s="115" t="n">
        <v>6461394.65383149</v>
      </c>
      <c r="F71" s="117" t="n">
        <v>7465676</v>
      </c>
      <c r="G71" s="115" t="n">
        <v>447075.21997</v>
      </c>
      <c r="H71" s="117" t="n">
        <v>15064961</v>
      </c>
      <c r="I71" s="117" t="n">
        <v>13371549.19129</v>
      </c>
      <c r="J71" s="117" t="n">
        <v>2704319.9941651</v>
      </c>
      <c r="K71" s="119" t="n">
        <v>838168.47267</v>
      </c>
      <c r="L71" s="119"/>
      <c r="M71" s="119" t="n">
        <v>2059936.26201</v>
      </c>
      <c r="N71" s="119" t="n">
        <v>4169261.10058</v>
      </c>
      <c r="O71" s="119" t="n">
        <v>0</v>
      </c>
      <c r="P71" s="119"/>
      <c r="Q71" s="119"/>
      <c r="R71" s="119"/>
    </row>
    <row r="72" customFormat="false" ht="12.8" hidden="false" customHeight="false" outlineLevel="0" collapsed="false">
      <c r="B72" s="111" t="n">
        <v>2008</v>
      </c>
      <c r="C72" s="120" t="n">
        <v>10735671.1304</v>
      </c>
      <c r="D72" s="120" t="n">
        <v>710091.538779</v>
      </c>
      <c r="E72" s="121" t="n">
        <v>8271840.77363275</v>
      </c>
      <c r="F72" s="120" t="n">
        <v>9693850</v>
      </c>
      <c r="G72" s="121" t="n">
        <v>555098.17588</v>
      </c>
      <c r="H72" s="120" t="n">
        <v>19495157</v>
      </c>
      <c r="I72" s="120" t="n">
        <v>16753835.7595</v>
      </c>
      <c r="J72" s="120" t="n">
        <v>3269922.0771961</v>
      </c>
      <c r="K72" s="117" t="n">
        <v>1265908.80827</v>
      </c>
      <c r="L72" s="117"/>
      <c r="M72" s="117" t="n">
        <v>2527385.48547</v>
      </c>
      <c r="N72" s="117" t="n">
        <v>6157865.94606</v>
      </c>
      <c r="O72" s="117" t="n">
        <v>1341518.04191</v>
      </c>
      <c r="P72" s="117"/>
      <c r="Q72" s="117"/>
      <c r="R72" s="117"/>
    </row>
    <row r="73" customFormat="false" ht="12.8" hidden="false" customHeight="false" outlineLevel="0" collapsed="false">
      <c r="B73" s="111" t="n">
        <v>2009</v>
      </c>
      <c r="C73" s="117" t="n">
        <v>11102856.8612</v>
      </c>
      <c r="D73" s="117" t="n">
        <v>900098.5</v>
      </c>
      <c r="E73" s="115" t="n">
        <v>9009731.229499</v>
      </c>
      <c r="F73" s="117" t="n">
        <v>11593279</v>
      </c>
      <c r="G73" s="115" t="n">
        <v>658385</v>
      </c>
      <c r="H73" s="117" t="n">
        <v>20561471</v>
      </c>
      <c r="I73" s="117" t="n">
        <v>18241431.1264</v>
      </c>
      <c r="J73" s="117" t="n">
        <v>3806449.67</v>
      </c>
      <c r="K73" s="119" t="n">
        <v>2218502.32568</v>
      </c>
      <c r="L73" s="119"/>
      <c r="M73" s="119" t="n">
        <v>3449309.24374</v>
      </c>
      <c r="N73" s="119" t="n">
        <v>8571574.85123</v>
      </c>
      <c r="O73" s="119" t="n">
        <v>2090315.13795</v>
      </c>
      <c r="P73" s="119"/>
      <c r="Q73" s="119"/>
      <c r="R73" s="119"/>
    </row>
    <row r="74" customFormat="false" ht="12.8" hidden="false" customHeight="false" outlineLevel="0" collapsed="false">
      <c r="B74" s="111" t="n">
        <v>2010</v>
      </c>
      <c r="C74" s="120" t="n">
        <v>15263717.30188</v>
      </c>
      <c r="D74" s="120" t="n">
        <v>1463000</v>
      </c>
      <c r="E74" s="121" t="n">
        <v>11741500</v>
      </c>
      <c r="F74" s="120" t="n">
        <v>15269008</v>
      </c>
      <c r="G74" s="121" t="n">
        <v>771500</v>
      </c>
      <c r="H74" s="120" t="n">
        <v>26884733</v>
      </c>
      <c r="I74" s="120" t="n">
        <v>24500782.05837</v>
      </c>
      <c r="J74" s="120" t="n">
        <v>4960800</v>
      </c>
      <c r="K74" s="117" t="n">
        <v>3204177.57701</v>
      </c>
      <c r="L74" s="117"/>
      <c r="M74" s="117" t="n">
        <v>4575635.74562</v>
      </c>
      <c r="N74" s="117" t="n">
        <v>11981071.62296</v>
      </c>
      <c r="O74" s="117" t="n">
        <v>2146300</v>
      </c>
      <c r="P74" s="117"/>
      <c r="Q74" s="117"/>
      <c r="R74" s="117"/>
    </row>
    <row r="75" customFormat="false" ht="12.8" hidden="false" customHeight="false" outlineLevel="0" collapsed="false">
      <c r="B75" s="111" t="n">
        <v>2011</v>
      </c>
      <c r="C75" s="117" t="n">
        <v>21562243.17099</v>
      </c>
      <c r="D75" s="117" t="n">
        <v>2085600</v>
      </c>
      <c r="E75" s="115" t="n">
        <v>15229500</v>
      </c>
      <c r="F75" s="117" t="n">
        <v>18131477</v>
      </c>
      <c r="G75" s="115" t="n">
        <v>1013100</v>
      </c>
      <c r="H75" s="117" t="n">
        <v>36179425</v>
      </c>
      <c r="I75" s="117" t="n">
        <v>32436095.45798</v>
      </c>
      <c r="J75" s="117" t="n">
        <v>5715000</v>
      </c>
      <c r="K75" s="119" t="n">
        <v>4769282.46596</v>
      </c>
      <c r="L75" s="119" t="n">
        <v>729678.74661</v>
      </c>
      <c r="M75" s="119" t="n">
        <v>5370180.45524</v>
      </c>
      <c r="N75" s="119" t="n">
        <v>17562855.03792</v>
      </c>
      <c r="O75" s="119" t="n">
        <v>2247300</v>
      </c>
      <c r="P75" s="119"/>
      <c r="Q75" s="119" t="n">
        <v>716700</v>
      </c>
      <c r="R75" s="119"/>
    </row>
    <row r="76" customFormat="false" ht="12.8" hidden="false" customHeight="false" outlineLevel="0" collapsed="false">
      <c r="B76" s="111" t="n">
        <v>2012</v>
      </c>
      <c r="C76" s="120" t="n">
        <v>27594331.3664</v>
      </c>
      <c r="D76" s="120" t="n">
        <v>2672800</v>
      </c>
      <c r="E76" s="121" t="n">
        <v>19313800</v>
      </c>
      <c r="F76" s="120" t="n">
        <v>25785407</v>
      </c>
      <c r="G76" s="121" t="n">
        <v>1229100</v>
      </c>
      <c r="H76" s="120" t="n">
        <v>43931228</v>
      </c>
      <c r="I76" s="120" t="n">
        <v>41041468.20529</v>
      </c>
      <c r="J76" s="120" t="n">
        <v>8238600</v>
      </c>
      <c r="K76" s="117" t="n">
        <v>6238307.1858</v>
      </c>
      <c r="L76" s="117" t="n">
        <v>953762.92164</v>
      </c>
      <c r="M76" s="117" t="n">
        <v>6683313.77334</v>
      </c>
      <c r="N76" s="117" t="n">
        <v>26606758.85089</v>
      </c>
      <c r="O76" s="117" t="n">
        <v>3258800</v>
      </c>
      <c r="P76" s="117"/>
      <c r="Q76" s="117" t="n">
        <v>0</v>
      </c>
      <c r="R76" s="117"/>
    </row>
    <row r="77" customFormat="false" ht="12.8" hidden="false" customHeight="false" outlineLevel="0" collapsed="false">
      <c r="B77" s="111" t="n">
        <v>2013</v>
      </c>
      <c r="C77" s="117" t="n">
        <v>36576358.35</v>
      </c>
      <c r="D77" s="117" t="n">
        <v>3099000</v>
      </c>
      <c r="E77" s="115" t="n">
        <v>24906800</v>
      </c>
      <c r="F77" s="117" t="n">
        <v>31010317</v>
      </c>
      <c r="G77" s="115" t="n">
        <v>1332400</v>
      </c>
      <c r="H77" s="117" t="n">
        <v>56514839</v>
      </c>
      <c r="I77" s="117" t="n">
        <v>53287660.80492</v>
      </c>
      <c r="J77" s="117" t="n">
        <v>8682000</v>
      </c>
      <c r="K77" s="119" t="n">
        <v>7042799.31211</v>
      </c>
      <c r="L77" s="119" t="n">
        <v>1253574.1296</v>
      </c>
      <c r="M77" s="119" t="n">
        <v>8856389.21015</v>
      </c>
      <c r="N77" s="119" t="n">
        <v>36122011.13802</v>
      </c>
      <c r="O77" s="119" t="n">
        <v>5590600</v>
      </c>
      <c r="P77" s="119"/>
      <c r="Q77" s="119" t="n">
        <v>0</v>
      </c>
      <c r="R77" s="119"/>
    </row>
    <row r="78" customFormat="false" ht="12.8" hidden="false" customHeight="false" outlineLevel="0" collapsed="false">
      <c r="B78" s="111" t="n">
        <v>2014</v>
      </c>
      <c r="C78" s="120" t="n">
        <v>53294684.66403</v>
      </c>
      <c r="D78" s="120" t="n">
        <v>2940800</v>
      </c>
      <c r="E78" s="121" t="n">
        <v>32721600</v>
      </c>
      <c r="F78" s="120" t="n">
        <v>44490091</v>
      </c>
      <c r="G78" s="121" t="n">
        <v>1984900</v>
      </c>
      <c r="H78" s="120" t="n">
        <v>76739818</v>
      </c>
      <c r="I78" s="120" t="n">
        <v>72676066.20744</v>
      </c>
      <c r="J78" s="120" t="n">
        <v>12167700</v>
      </c>
      <c r="K78" s="117" t="n">
        <v>9516808.09741</v>
      </c>
      <c r="L78" s="117" t="n">
        <v>1610245.75254</v>
      </c>
      <c r="M78" s="117" t="n">
        <v>11872462.07607</v>
      </c>
      <c r="N78" s="117" t="n">
        <v>49042610.26827</v>
      </c>
      <c r="O78" s="117" t="n">
        <v>8266200</v>
      </c>
      <c r="P78" s="117"/>
      <c r="Q78" s="117" t="n">
        <v>0</v>
      </c>
      <c r="R78" s="117"/>
    </row>
    <row r="79" customFormat="false" ht="12.8" hidden="false" customHeight="false" outlineLevel="0" collapsed="false">
      <c r="B79" s="111" t="n">
        <v>2015</v>
      </c>
      <c r="C79" s="117" t="n">
        <v>75797809.1</v>
      </c>
      <c r="D79" s="117" t="n">
        <v>3969300</v>
      </c>
      <c r="E79" s="122" t="n">
        <v>43272400</v>
      </c>
      <c r="F79" s="117" t="n">
        <v>56478261</v>
      </c>
      <c r="G79" s="115" t="n">
        <v>2916400</v>
      </c>
      <c r="H79" s="117" t="n">
        <v>97479599</v>
      </c>
      <c r="I79" s="117" t="n">
        <v>95600316.12798</v>
      </c>
      <c r="J79" s="117" t="n">
        <v>14199800</v>
      </c>
      <c r="K79" s="119" t="n">
        <v>12485483.44174</v>
      </c>
      <c r="L79" s="119" t="n">
        <v>2178603.64548</v>
      </c>
      <c r="M79" s="119" t="n">
        <v>16038444.76165</v>
      </c>
      <c r="N79" s="119" t="n">
        <v>68361691.35172</v>
      </c>
      <c r="O79" s="119" t="n">
        <v>10207500</v>
      </c>
      <c r="P79" s="119"/>
      <c r="Q79" s="119" t="n">
        <v>0</v>
      </c>
      <c r="R79" s="119"/>
    </row>
    <row r="80" customFormat="false" ht="12.8" hidden="false" customHeight="false" outlineLevel="0" collapsed="false">
      <c r="B80" s="111" t="n">
        <v>2016</v>
      </c>
      <c r="C80" s="120" t="n">
        <v>86485940.4164</v>
      </c>
      <c r="D80" s="120" t="n">
        <v>4810100</v>
      </c>
      <c r="E80" s="120" t="n">
        <v>58259500</v>
      </c>
      <c r="F80" s="120" t="n">
        <v>75663968</v>
      </c>
      <c r="G80" s="121" t="n">
        <v>4187600</v>
      </c>
      <c r="H80" s="120" t="n">
        <v>131669079</v>
      </c>
      <c r="I80" s="120" t="n">
        <v>126199197.124</v>
      </c>
      <c r="J80" s="120" t="n">
        <v>19962000</v>
      </c>
      <c r="K80" s="117" t="n">
        <v>14554479.38537</v>
      </c>
      <c r="L80" s="117" t="n">
        <v>2916910.09244</v>
      </c>
      <c r="M80" s="117" t="n">
        <v>22415518.30814</v>
      </c>
      <c r="N80" s="117" t="n">
        <v>88401916.12013</v>
      </c>
      <c r="O80" s="117" t="n">
        <v>16218300</v>
      </c>
      <c r="P80" s="117"/>
      <c r="Q80" s="117" t="n">
        <v>12099400</v>
      </c>
      <c r="R80" s="117" t="n">
        <v>31300557.6342019</v>
      </c>
    </row>
    <row r="81" customFormat="false" ht="12.8" hidden="false" customHeight="false" outlineLevel="0" collapsed="false">
      <c r="B81" s="123" t="n">
        <v>2017</v>
      </c>
      <c r="C81" s="124" t="n">
        <v>109245834.21693</v>
      </c>
      <c r="D81" s="124" t="n">
        <v>7282225.6</v>
      </c>
      <c r="E81" s="124" t="n">
        <v>74727533.13788</v>
      </c>
      <c r="F81" s="124" t="n">
        <v>102845595</v>
      </c>
      <c r="G81" s="125" t="n">
        <v>5625587</v>
      </c>
      <c r="H81" s="124" t="n">
        <v>172838482</v>
      </c>
      <c r="I81" s="124" t="n">
        <v>166461992.04945</v>
      </c>
      <c r="J81" s="124" t="n">
        <v>29455686.93297</v>
      </c>
      <c r="K81" s="126" t="n">
        <v>18322852.72915</v>
      </c>
      <c r="L81" s="126" t="n">
        <v>5017571.50117</v>
      </c>
      <c r="M81" s="126" t="n">
        <v>30933083.00808</v>
      </c>
      <c r="N81" s="126" t="n">
        <v>104611186.68281</v>
      </c>
      <c r="O81" s="126" t="n">
        <v>18023556.12808</v>
      </c>
      <c r="P81" s="126" t="n">
        <v>9373728.112</v>
      </c>
      <c r="Q81" s="126" t="n">
        <v>10845000</v>
      </c>
      <c r="R81" s="126" t="n">
        <v>77978329.8140266</v>
      </c>
    </row>
    <row r="82" customFormat="false" ht="12.8" hidden="false" customHeight="false" outlineLevel="0" collapsed="false">
      <c r="B82" s="111" t="n">
        <v>2018</v>
      </c>
      <c r="C82" s="127"/>
      <c r="D82" s="127" t="n">
        <v>11016890.5</v>
      </c>
      <c r="E82" s="127" t="n">
        <v>106984441.63282</v>
      </c>
      <c r="F82" s="127" t="n">
        <v>116408746.14157</v>
      </c>
      <c r="G82" s="127" t="n">
        <v>6845924</v>
      </c>
      <c r="H82" s="127" t="n">
        <v>232591321.05233</v>
      </c>
      <c r="I82" s="127" t="n">
        <v>260430300</v>
      </c>
      <c r="J82" s="127" t="n">
        <v>30341077.9158</v>
      </c>
      <c r="K82" s="117" t="n">
        <v>21525462.73405</v>
      </c>
      <c r="L82" s="117" t="n">
        <v>6263843.69233</v>
      </c>
      <c r="M82" s="117" t="n">
        <v>39299818.62715</v>
      </c>
      <c r="N82" s="117" t="n">
        <v>101267287.8766</v>
      </c>
      <c r="O82" s="117" t="n">
        <v>22662949.94606</v>
      </c>
      <c r="P82" s="117" t="n">
        <v>38198551.272</v>
      </c>
      <c r="Q82" s="117" t="n">
        <v>19529500</v>
      </c>
      <c r="R82" s="117" t="n">
        <v>168141700</v>
      </c>
    </row>
    <row r="83" customFormat="false" ht="12.8" hidden="false" customHeight="false" outlineLevel="0" collapsed="false">
      <c r="B83" s="111" t="n">
        <v>1993</v>
      </c>
      <c r="C83" s="128" t="n">
        <v>0.00360798997870177</v>
      </c>
      <c r="D83" s="128"/>
      <c r="E83" s="128"/>
      <c r="F83" s="128"/>
      <c r="G83" s="128"/>
      <c r="H83" s="128"/>
      <c r="I83" s="128" t="n">
        <v>0.0127518067972787</v>
      </c>
      <c r="J83" s="128" t="n">
        <v>0</v>
      </c>
      <c r="K83" s="129" t="n">
        <v>0.00148990999175634</v>
      </c>
      <c r="L83" s="129"/>
      <c r="M83" s="129" t="n">
        <v>0.00438149484248217</v>
      </c>
      <c r="N83" s="129" t="n">
        <v>0.000907133691920851</v>
      </c>
      <c r="O83" s="129"/>
      <c r="P83" s="129"/>
      <c r="Q83" s="129"/>
      <c r="R83" s="129"/>
    </row>
    <row r="84" customFormat="false" ht="12.8" hidden="false" customHeight="false" outlineLevel="0" collapsed="false">
      <c r="B84" s="111" t="n">
        <v>1994</v>
      </c>
      <c r="C84" s="130" t="n">
        <v>0.00452401493112597</v>
      </c>
      <c r="D84" s="130"/>
      <c r="E84" s="130"/>
      <c r="F84" s="130"/>
      <c r="G84" s="130"/>
      <c r="H84" s="130"/>
      <c r="I84" s="130" t="n">
        <v>0.0125330563795884</v>
      </c>
      <c r="J84" s="130" t="n">
        <v>0</v>
      </c>
      <c r="K84" s="128" t="n">
        <v>0.00114109371918643</v>
      </c>
      <c r="L84" s="128"/>
      <c r="M84" s="128" t="n">
        <v>0.00500171357630564</v>
      </c>
      <c r="N84" s="128" t="n">
        <v>0.00177359529305488</v>
      </c>
      <c r="O84" s="128"/>
      <c r="P84" s="128"/>
      <c r="Q84" s="128"/>
      <c r="R84" s="128"/>
    </row>
    <row r="85" customFormat="false" ht="12.8" hidden="false" customHeight="false" outlineLevel="0" collapsed="false">
      <c r="B85" s="111" t="n">
        <v>1995</v>
      </c>
      <c r="C85" s="128" t="n">
        <v>0.00481810842810914</v>
      </c>
      <c r="D85" s="128"/>
      <c r="E85" s="128"/>
      <c r="F85" s="128"/>
      <c r="G85" s="128"/>
      <c r="H85" s="128"/>
      <c r="I85" s="128" t="n">
        <v>0.011591546064283</v>
      </c>
      <c r="J85" s="128" t="n">
        <v>0</v>
      </c>
      <c r="K85" s="129" t="n">
        <v>0.00115074130920541</v>
      </c>
      <c r="L85" s="129"/>
      <c r="M85" s="129" t="n">
        <v>0.00460379512456971</v>
      </c>
      <c r="N85" s="129" t="n">
        <v>0.00203456278278236</v>
      </c>
      <c r="O85" s="129"/>
      <c r="P85" s="129"/>
      <c r="Q85" s="129"/>
      <c r="R85" s="129"/>
    </row>
    <row r="86" customFormat="false" ht="12.8" hidden="false" customHeight="false" outlineLevel="0" collapsed="false">
      <c r="B86" s="111" t="n">
        <v>1996</v>
      </c>
      <c r="C86" s="130" t="n">
        <v>0.00535119124011765</v>
      </c>
      <c r="D86" s="130"/>
      <c r="E86" s="130" t="n">
        <v>0.00699555519367766</v>
      </c>
      <c r="F86" s="130" t="n">
        <v>0.00859191284535789</v>
      </c>
      <c r="G86" s="130" t="n">
        <v>0.000633122003803018</v>
      </c>
      <c r="H86" s="130"/>
      <c r="I86" s="130" t="n">
        <v>0.0118734138888743</v>
      </c>
      <c r="J86" s="130" t="n">
        <v>0.00189952184472796</v>
      </c>
      <c r="K86" s="128" t="n">
        <v>0.00121581480233915</v>
      </c>
      <c r="L86" s="128"/>
      <c r="M86" s="128" t="n">
        <v>0.00371605977783452</v>
      </c>
      <c r="N86" s="128" t="n">
        <v>0.00374469920475403</v>
      </c>
      <c r="O86" s="128"/>
      <c r="P86" s="128"/>
      <c r="Q86" s="128"/>
      <c r="R86" s="128"/>
    </row>
    <row r="87" customFormat="false" ht="12.8" hidden="false" customHeight="false" outlineLevel="0" collapsed="false">
      <c r="B87" s="111" t="n">
        <v>1997</v>
      </c>
      <c r="C87" s="128" t="n">
        <v>0.00569959755309632</v>
      </c>
      <c r="D87" s="128"/>
      <c r="E87" s="128" t="n">
        <v>0.00697789668568757</v>
      </c>
      <c r="F87" s="128" t="n">
        <v>0.0133764802888043</v>
      </c>
      <c r="G87" s="128" t="n">
        <v>0.000661837543623088</v>
      </c>
      <c r="H87" s="128"/>
      <c r="I87" s="128" t="n">
        <v>0.0122864231415156</v>
      </c>
      <c r="J87" s="128" t="n">
        <v>0.00678417881034325</v>
      </c>
      <c r="K87" s="129" t="n">
        <v>0.000840346028141977</v>
      </c>
      <c r="L87" s="129"/>
      <c r="M87" s="129" t="n">
        <v>0.00376518359499552</v>
      </c>
      <c r="N87" s="129" t="n">
        <v>0.00345227651983493</v>
      </c>
      <c r="O87" s="129"/>
      <c r="P87" s="129"/>
      <c r="Q87" s="129"/>
      <c r="R87" s="129"/>
    </row>
    <row r="88" customFormat="false" ht="12.8" hidden="false" customHeight="false" outlineLevel="0" collapsed="false">
      <c r="B88" s="111" t="n">
        <v>1998</v>
      </c>
      <c r="C88" s="130" t="n">
        <v>0.00636315131456079</v>
      </c>
      <c r="D88" s="130" t="n">
        <v>0.000145543197528915</v>
      </c>
      <c r="E88" s="130" t="n">
        <v>0.00701695590496987</v>
      </c>
      <c r="F88" s="130" t="n">
        <v>0.0123514108518862</v>
      </c>
      <c r="G88" s="130" t="n">
        <v>0.000661539006122823</v>
      </c>
      <c r="H88" s="130"/>
      <c r="I88" s="130" t="n">
        <v>0.0127033327129764</v>
      </c>
      <c r="J88" s="130" t="n">
        <v>0.00620644167097362</v>
      </c>
      <c r="K88" s="128" t="n">
        <v>0.000774999732363437</v>
      </c>
      <c r="L88" s="128"/>
      <c r="M88" s="128" t="n">
        <v>0.0044281736419033</v>
      </c>
      <c r="N88" s="128" t="n">
        <v>0.00375256113602839</v>
      </c>
      <c r="O88" s="128"/>
      <c r="P88" s="128"/>
      <c r="Q88" s="128"/>
      <c r="R88" s="128"/>
    </row>
    <row r="89" customFormat="false" ht="12.8" hidden="false" customHeight="false" outlineLevel="0" collapsed="false">
      <c r="B89" s="111" t="n">
        <v>1999</v>
      </c>
      <c r="C89" s="128" t="n">
        <v>0.00652843236193813</v>
      </c>
      <c r="D89" s="128" t="n">
        <v>0.000682065594832189</v>
      </c>
      <c r="E89" s="128" t="n">
        <v>0.00661730302583426</v>
      </c>
      <c r="F89" s="128" t="n">
        <v>0.0126546160153983</v>
      </c>
      <c r="G89" s="128" t="n">
        <v>0.000694807769874193</v>
      </c>
      <c r="H89" s="128"/>
      <c r="I89" s="128" t="n">
        <v>0.0130590610333592</v>
      </c>
      <c r="J89" s="128" t="n">
        <v>0.00659006201248528</v>
      </c>
      <c r="K89" s="129" t="n">
        <v>0.000844821419816424</v>
      </c>
      <c r="L89" s="129"/>
      <c r="M89" s="129" t="n">
        <v>0.00496732786232554</v>
      </c>
      <c r="N89" s="129" t="n">
        <v>0.00371425044292621</v>
      </c>
      <c r="O89" s="129"/>
      <c r="P89" s="129"/>
      <c r="Q89" s="129"/>
      <c r="R89" s="129"/>
    </row>
    <row r="90" customFormat="false" ht="12.8" hidden="false" customHeight="false" outlineLevel="0" collapsed="false">
      <c r="B90" s="111" t="n">
        <v>2000</v>
      </c>
      <c r="C90" s="130" t="n">
        <v>0.00737482979989829</v>
      </c>
      <c r="D90" s="130" t="n">
        <v>0.000792131724972759</v>
      </c>
      <c r="E90" s="130" t="n">
        <v>0.00689589045722683</v>
      </c>
      <c r="F90" s="130" t="n">
        <v>0.0122384068851027</v>
      </c>
      <c r="G90" s="130" t="n">
        <v>0.00171445582114806</v>
      </c>
      <c r="H90" s="130"/>
      <c r="I90" s="130" t="n">
        <v>0.0132482904466693</v>
      </c>
      <c r="J90" s="130" t="n">
        <v>0.00625201275153695</v>
      </c>
      <c r="K90" s="128" t="n">
        <v>0.000757917523110217</v>
      </c>
      <c r="L90" s="128"/>
      <c r="M90" s="128" t="n">
        <v>0.00457708734050099</v>
      </c>
      <c r="N90" s="128" t="n">
        <v>0.00384670608858436</v>
      </c>
      <c r="O90" s="128"/>
      <c r="P90" s="128"/>
      <c r="Q90" s="128"/>
      <c r="R90" s="128"/>
    </row>
    <row r="91" customFormat="false" ht="12.8" hidden="false" customHeight="false" outlineLevel="0" collapsed="false">
      <c r="B91" s="111" t="n">
        <v>2001</v>
      </c>
      <c r="C91" s="128" t="n">
        <v>0.00742320990503864</v>
      </c>
      <c r="D91" s="128" t="n">
        <v>0.000792725123110313</v>
      </c>
      <c r="E91" s="128" t="n">
        <v>0.00589041397180548</v>
      </c>
      <c r="F91" s="128" t="n">
        <v>0.012726717103591</v>
      </c>
      <c r="G91" s="128" t="n">
        <v>0.000840551046084029</v>
      </c>
      <c r="H91" s="128" t="n">
        <v>0.0109159580432705</v>
      </c>
      <c r="I91" s="128" t="n">
        <v>0.0124450443431941</v>
      </c>
      <c r="J91" s="128" t="n">
        <v>0.006473913242637</v>
      </c>
      <c r="K91" s="129" t="n">
        <v>0.000688420104483218</v>
      </c>
      <c r="L91" s="129"/>
      <c r="M91" s="129" t="n">
        <v>0.00458720783308938</v>
      </c>
      <c r="N91" s="129" t="n">
        <v>0.00391896562603379</v>
      </c>
      <c r="O91" s="129"/>
      <c r="P91" s="129"/>
      <c r="Q91" s="129"/>
      <c r="R91" s="129"/>
    </row>
    <row r="92" customFormat="false" ht="12.8" hidden="false" customHeight="false" outlineLevel="0" collapsed="false">
      <c r="B92" s="111" t="n">
        <v>2002</v>
      </c>
      <c r="C92" s="130" t="n">
        <v>0.00550732676330524</v>
      </c>
      <c r="D92" s="130" t="n">
        <v>0.000517949435432862</v>
      </c>
      <c r="E92" s="130" t="n">
        <v>0.005027555073672</v>
      </c>
      <c r="F92" s="130" t="n">
        <v>0.014342468925354</v>
      </c>
      <c r="G92" s="130" t="n">
        <v>0.000696250533678235</v>
      </c>
      <c r="H92" s="130" t="n">
        <v>0.0155394867377431</v>
      </c>
      <c r="I92" s="130" t="n">
        <v>0.00963695804700716</v>
      </c>
      <c r="J92" s="130" t="n">
        <v>0.00578721074243246</v>
      </c>
      <c r="K92" s="128" t="n">
        <v>0.000674115579920293</v>
      </c>
      <c r="L92" s="128"/>
      <c r="M92" s="128" t="n">
        <v>0.00393016113979006</v>
      </c>
      <c r="N92" s="128" t="n">
        <v>0.00286856679917758</v>
      </c>
      <c r="O92" s="128"/>
      <c r="P92" s="128"/>
      <c r="Q92" s="128"/>
      <c r="R92" s="128"/>
    </row>
    <row r="93" customFormat="false" ht="12.8" hidden="false" customHeight="false" outlineLevel="0" collapsed="false">
      <c r="B93" s="111" t="n">
        <v>2003</v>
      </c>
      <c r="C93" s="128" t="n">
        <v>0.00778608650355386</v>
      </c>
      <c r="D93" s="128" t="n">
        <v>0.000548714663773305</v>
      </c>
      <c r="E93" s="128" t="n">
        <v>0.00574542115068131</v>
      </c>
      <c r="F93" s="128" t="n">
        <v>0.0132297237331965</v>
      </c>
      <c r="G93" s="128" t="n">
        <v>0.000681825883738911</v>
      </c>
      <c r="H93" s="128" t="n">
        <v>0.0156959033371192</v>
      </c>
      <c r="I93" s="128" t="n">
        <v>0.0118026727120887</v>
      </c>
      <c r="J93" s="128" t="n">
        <v>0.00496580829870134</v>
      </c>
      <c r="K93" s="129" t="n">
        <v>0.000682558068297916</v>
      </c>
      <c r="L93" s="129"/>
      <c r="M93" s="129" t="n">
        <v>0.00392285240873266</v>
      </c>
      <c r="N93" s="129" t="n">
        <v>0.00287332305220327</v>
      </c>
      <c r="O93" s="129"/>
      <c r="P93" s="129"/>
      <c r="Q93" s="129"/>
      <c r="R93" s="129"/>
    </row>
    <row r="94" customFormat="false" ht="12.8" hidden="false" customHeight="false" outlineLevel="0" collapsed="false">
      <c r="B94" s="111" t="n">
        <v>2004</v>
      </c>
      <c r="C94" s="130" t="n">
        <v>0.0091641635742257</v>
      </c>
      <c r="D94" s="130" t="n">
        <v>0.000657963741379203</v>
      </c>
      <c r="E94" s="130" t="n">
        <v>0.00658362471478164</v>
      </c>
      <c r="F94" s="130" t="n">
        <v>0.0110870883008554</v>
      </c>
      <c r="G94" s="130" t="n">
        <v>0.000707872826421854</v>
      </c>
      <c r="H94" s="130" t="n">
        <v>0.015835129642473</v>
      </c>
      <c r="I94" s="130" t="n">
        <v>0.0136326919048979</v>
      </c>
      <c r="J94" s="130" t="n">
        <v>0.00417343120345224</v>
      </c>
      <c r="K94" s="128" t="n">
        <v>0.000602714526981359</v>
      </c>
      <c r="L94" s="128"/>
      <c r="M94" s="128" t="n">
        <v>0.00302886361525675</v>
      </c>
      <c r="N94" s="128" t="n">
        <v>0.00321336233585605</v>
      </c>
      <c r="O94" s="128"/>
      <c r="P94" s="128"/>
      <c r="Q94" s="128"/>
      <c r="R94" s="128"/>
    </row>
    <row r="95" customFormat="false" ht="12.8" hidden="false" customHeight="false" outlineLevel="0" collapsed="false">
      <c r="B95" s="111" t="n">
        <v>2005</v>
      </c>
      <c r="C95" s="128" t="n">
        <v>0.00961880222981258</v>
      </c>
      <c r="D95" s="128" t="n">
        <v>0.000710855766254805</v>
      </c>
      <c r="E95" s="128" t="n">
        <v>0.00652260800262184</v>
      </c>
      <c r="F95" s="128" t="n">
        <v>0.0103295874494527</v>
      </c>
      <c r="G95" s="128" t="n">
        <v>0.000673064923836705</v>
      </c>
      <c r="H95" s="128" t="n">
        <v>0.0161951464097716</v>
      </c>
      <c r="I95" s="128" t="n">
        <v>0.0139841677041514</v>
      </c>
      <c r="J95" s="128" t="n">
        <v>0.00391930834033625</v>
      </c>
      <c r="K95" s="129" t="n">
        <v>0.000760956650522766</v>
      </c>
      <c r="L95" s="129"/>
      <c r="M95" s="129" t="n">
        <v>0.00264026760171751</v>
      </c>
      <c r="N95" s="129" t="n">
        <v>0.00333084778169367</v>
      </c>
      <c r="O95" s="129"/>
      <c r="P95" s="129"/>
      <c r="Q95" s="129"/>
      <c r="R95" s="129"/>
    </row>
    <row r="96" customFormat="false" ht="12.8" hidden="false" customHeight="false" outlineLevel="0" collapsed="false">
      <c r="B96" s="111" t="n">
        <v>2006</v>
      </c>
      <c r="C96" s="130" t="n">
        <v>0.00940560535877528</v>
      </c>
      <c r="D96" s="130" t="n">
        <v>0.000646805566494996</v>
      </c>
      <c r="E96" s="130" t="n">
        <v>0.00678386170042615</v>
      </c>
      <c r="F96" s="130" t="n">
        <v>0.00918087272210537</v>
      </c>
      <c r="G96" s="130" t="n">
        <v>0.000556280415991225</v>
      </c>
      <c r="H96" s="130" t="n">
        <v>0.0163229714661409</v>
      </c>
      <c r="I96" s="130" t="n">
        <v>0.0141131235333868</v>
      </c>
      <c r="J96" s="130" t="n">
        <v>0.00340537699689386</v>
      </c>
      <c r="K96" s="128" t="n">
        <v>0.000833500270706357</v>
      </c>
      <c r="L96" s="128"/>
      <c r="M96" s="128" t="n">
        <v>0.00235497081001743</v>
      </c>
      <c r="N96" s="128" t="n">
        <v>0.0039087534319118</v>
      </c>
      <c r="O96" s="128"/>
      <c r="P96" s="128"/>
      <c r="Q96" s="128"/>
      <c r="R96" s="128"/>
    </row>
    <row r="97" customFormat="false" ht="12.8" hidden="false" customHeight="false" outlineLevel="0" collapsed="false">
      <c r="B97" s="111" t="n">
        <v>2007</v>
      </c>
      <c r="C97" s="128" t="n">
        <v>0.00946369367588668</v>
      </c>
      <c r="D97" s="128" t="n">
        <v>0.000585475875391982</v>
      </c>
      <c r="E97" s="128" t="n">
        <v>0.00720349773674433</v>
      </c>
      <c r="F97" s="128" t="n">
        <v>0.00832312264618854</v>
      </c>
      <c r="G97" s="128" t="n">
        <v>0.000498422632844237</v>
      </c>
      <c r="H97" s="128" t="n">
        <v>0.0167951995322389</v>
      </c>
      <c r="I97" s="128" t="n">
        <v>0.0149072962567154</v>
      </c>
      <c r="J97" s="128" t="n">
        <v>0.00301491612895818</v>
      </c>
      <c r="K97" s="129" t="n">
        <v>0.000934433666315139</v>
      </c>
      <c r="L97" s="129"/>
      <c r="M97" s="129" t="n">
        <v>0.00229652373770847</v>
      </c>
      <c r="N97" s="129" t="n">
        <v>0.00464810842100707</v>
      </c>
      <c r="O97" s="129"/>
      <c r="P97" s="129"/>
      <c r="Q97" s="129"/>
      <c r="R97" s="129"/>
    </row>
    <row r="98" customFormat="false" ht="12.8" hidden="false" customHeight="false" outlineLevel="0" collapsed="false">
      <c r="B98" s="111" t="n">
        <v>2008</v>
      </c>
      <c r="C98" s="130" t="n">
        <v>0.00933824001867382</v>
      </c>
      <c r="D98" s="130" t="n">
        <v>0.000617660986798567</v>
      </c>
      <c r="E98" s="130" t="n">
        <v>0.00719511929922144</v>
      </c>
      <c r="F98" s="130" t="n">
        <v>0.00843202971714432</v>
      </c>
      <c r="G98" s="130" t="n">
        <v>0.00048284265951637</v>
      </c>
      <c r="H98" s="130" t="n">
        <v>0.0169575290688833</v>
      </c>
      <c r="I98" s="130" t="n">
        <v>0.0145730376476074</v>
      </c>
      <c r="J98" s="130" t="n">
        <v>0.00284428582324504</v>
      </c>
      <c r="K98" s="128" t="n">
        <v>0.00110112913760037</v>
      </c>
      <c r="L98" s="128"/>
      <c r="M98" s="128" t="n">
        <v>0.00219840306175176</v>
      </c>
      <c r="N98" s="128" t="n">
        <v>0.00535631443145592</v>
      </c>
      <c r="O98" s="128" t="n">
        <v>0.00116689653702816</v>
      </c>
      <c r="P98" s="128"/>
      <c r="Q98" s="128"/>
      <c r="R98" s="128"/>
    </row>
    <row r="99" customFormat="false" ht="12.8" hidden="false" customHeight="false" outlineLevel="0" collapsed="false">
      <c r="B99" s="111" t="n">
        <v>2009</v>
      </c>
      <c r="C99" s="128" t="n">
        <v>0.0088970241644898</v>
      </c>
      <c r="D99" s="128" t="n">
        <v>0.000721273651010169</v>
      </c>
      <c r="E99" s="128" t="n">
        <v>0.00721974510403148</v>
      </c>
      <c r="F99" s="128" t="n">
        <v>0.00929001289471043</v>
      </c>
      <c r="G99" s="128" t="n">
        <v>0.000527581984327637</v>
      </c>
      <c r="H99" s="128" t="n">
        <v>0.0164764714731884</v>
      </c>
      <c r="I99" s="128" t="n">
        <v>0.0146173597980544</v>
      </c>
      <c r="J99" s="128" t="n">
        <v>0.00305021267213239</v>
      </c>
      <c r="K99" s="129" t="n">
        <v>0.00177774684905904</v>
      </c>
      <c r="L99" s="129"/>
      <c r="M99" s="129" t="n">
        <v>0.00276402623901215</v>
      </c>
      <c r="N99" s="129" t="n">
        <v>0.00686863836330536</v>
      </c>
      <c r="O99" s="129" t="n">
        <v>0.00167502693461996</v>
      </c>
      <c r="P99" s="129"/>
      <c r="Q99" s="129"/>
      <c r="R99" s="129"/>
    </row>
    <row r="100" customFormat="false" ht="12.8" hidden="false" customHeight="false" outlineLevel="0" collapsed="false">
      <c r="B100" s="111" t="n">
        <v>2010</v>
      </c>
      <c r="C100" s="130" t="n">
        <v>0.00918548780578398</v>
      </c>
      <c r="D100" s="130" t="n">
        <v>0.000880412575395823</v>
      </c>
      <c r="E100" s="130" t="n">
        <v>0.00706586756938487</v>
      </c>
      <c r="F100" s="130" t="n">
        <v>0.00918867167260385</v>
      </c>
      <c r="G100" s="130" t="n">
        <v>0.000464277718330744</v>
      </c>
      <c r="H100" s="130" t="n">
        <v>0.0161788496372926</v>
      </c>
      <c r="I100" s="130" t="n">
        <v>0.0147442218942046</v>
      </c>
      <c r="J100" s="130" t="n">
        <v>0.0029853388270838</v>
      </c>
      <c r="K100" s="128" t="n">
        <v>0.00192822845700678</v>
      </c>
      <c r="L100" s="128"/>
      <c r="M100" s="128" t="n">
        <v>0.00275355246129494</v>
      </c>
      <c r="N100" s="128" t="n">
        <v>0.00721003836197678</v>
      </c>
      <c r="O100" s="128" t="n">
        <v>0.00129161278918117</v>
      </c>
      <c r="P100" s="128"/>
      <c r="Q100" s="128"/>
      <c r="R100" s="128"/>
    </row>
    <row r="101" customFormat="false" ht="12.8" hidden="false" customHeight="false" outlineLevel="0" collapsed="false">
      <c r="B101" s="111" t="n">
        <v>2011</v>
      </c>
      <c r="C101" s="128" t="n">
        <v>0.00989536698334916</v>
      </c>
      <c r="D101" s="128" t="n">
        <v>0.000957125713536113</v>
      </c>
      <c r="E101" s="128" t="n">
        <v>0.00698913792400184</v>
      </c>
      <c r="F101" s="128" t="n">
        <v>0.00832091621647902</v>
      </c>
      <c r="G101" s="128" t="n">
        <v>0.000464932901986689</v>
      </c>
      <c r="H101" s="128" t="n">
        <v>0.0166034992177078</v>
      </c>
      <c r="I101" s="128" t="n">
        <v>0.0148856065446608</v>
      </c>
      <c r="J101" s="128" t="n">
        <v>0.00262273372308155</v>
      </c>
      <c r="K101" s="129" t="n">
        <v>0.00218872405220907</v>
      </c>
      <c r="L101" s="129" t="n">
        <v>0.000334864926640407</v>
      </c>
      <c r="M101" s="129" t="n">
        <v>0.00246448878022597</v>
      </c>
      <c r="N101" s="129" t="n">
        <v>0.00805996363631593</v>
      </c>
      <c r="O101" s="129" t="n">
        <v>0.00103133324512357</v>
      </c>
      <c r="P101" s="129"/>
      <c r="Q101" s="129" t="n">
        <v>0.000328908706794847</v>
      </c>
      <c r="R101" s="129"/>
    </row>
    <row r="102" customFormat="false" ht="12.8" hidden="false" customHeight="false" outlineLevel="0" collapsed="false">
      <c r="B102" s="111" t="n">
        <v>2012</v>
      </c>
      <c r="C102" s="130" t="n">
        <v>0.0104606643560655</v>
      </c>
      <c r="D102" s="130" t="n">
        <v>0.00101322490187011</v>
      </c>
      <c r="E102" s="130" t="n">
        <v>0.00732161894258414</v>
      </c>
      <c r="F102" s="130" t="n">
        <v>0.00977492385410648</v>
      </c>
      <c r="G102" s="130" t="n">
        <v>0.000465936368934656</v>
      </c>
      <c r="H102" s="130" t="n">
        <v>0.0166537766309987</v>
      </c>
      <c r="I102" s="130" t="n">
        <v>0.0155583049965991</v>
      </c>
      <c r="J102" s="130" t="n">
        <v>0.00312314975925886</v>
      </c>
      <c r="K102" s="128" t="n">
        <v>0.00236486388288229</v>
      </c>
      <c r="L102" s="128" t="n">
        <v>0.000361559541561672</v>
      </c>
      <c r="M102" s="128" t="n">
        <v>0.00253356028964366</v>
      </c>
      <c r="N102" s="128" t="n">
        <v>0.0100862880222144</v>
      </c>
      <c r="O102" s="128" t="n">
        <v>0.00123537014000835</v>
      </c>
      <c r="P102" s="128"/>
      <c r="Q102" s="128" t="n">
        <v>0</v>
      </c>
      <c r="R102" s="128"/>
    </row>
    <row r="103" customFormat="false" ht="12.8" hidden="false" customHeight="false" outlineLevel="0" collapsed="false">
      <c r="B103" s="111" t="n">
        <v>2013</v>
      </c>
      <c r="C103" s="128" t="n">
        <v>0.0109238316835513</v>
      </c>
      <c r="D103" s="128" t="n">
        <v>0.000925541959737644</v>
      </c>
      <c r="E103" s="128" t="n">
        <v>0.0074386216465936</v>
      </c>
      <c r="F103" s="128" t="n">
        <v>0.00926148743732353</v>
      </c>
      <c r="G103" s="128" t="n">
        <v>0.000397932270782329</v>
      </c>
      <c r="H103" s="128" t="n">
        <v>0.0168786236987149</v>
      </c>
      <c r="I103" s="128" t="n">
        <v>0.0159148002617685</v>
      </c>
      <c r="J103" s="128" t="n">
        <v>0.00259295104693199</v>
      </c>
      <c r="K103" s="129" t="n">
        <v>0.00210339021534986</v>
      </c>
      <c r="L103" s="129" t="n">
        <v>0.000374390273180508</v>
      </c>
      <c r="M103" s="129" t="n">
        <v>0.0026450338256733</v>
      </c>
      <c r="N103" s="129" t="n">
        <v>0.0107881371340265</v>
      </c>
      <c r="O103" s="129" t="n">
        <v>0.00166967888999977</v>
      </c>
      <c r="P103" s="129"/>
      <c r="Q103" s="129" t="n">
        <v>0</v>
      </c>
      <c r="R103" s="129"/>
    </row>
    <row r="104" customFormat="false" ht="12.8" hidden="false" customHeight="false" outlineLevel="0" collapsed="false">
      <c r="B104" s="111" t="n">
        <v>2014</v>
      </c>
      <c r="C104" s="130" t="n">
        <v>0.0116387156111073</v>
      </c>
      <c r="D104" s="130" t="n">
        <v>0.000642224174604135</v>
      </c>
      <c r="E104" s="130" t="n">
        <v>0.00714587954016821</v>
      </c>
      <c r="F104" s="130" t="n">
        <v>0.00971593170924165</v>
      </c>
      <c r="G104" s="130" t="n">
        <v>0.000433470744073636</v>
      </c>
      <c r="H104" s="130" t="n">
        <v>0.0167587616547611</v>
      </c>
      <c r="I104" s="130" t="n">
        <v>0.015871302582137</v>
      </c>
      <c r="J104" s="130" t="n">
        <v>0.00265723309620876</v>
      </c>
      <c r="K104" s="128" t="n">
        <v>0.00207832026157001</v>
      </c>
      <c r="L104" s="128" t="n">
        <v>0.000351652186253678</v>
      </c>
      <c r="M104" s="128" t="n">
        <v>0.00259275780648903</v>
      </c>
      <c r="N104" s="128" t="n">
        <v>0.0107101298626129</v>
      </c>
      <c r="O104" s="128" t="n">
        <v>0.00180520724704594</v>
      </c>
      <c r="P104" s="128"/>
      <c r="Q104" s="128" t="n">
        <v>0</v>
      </c>
      <c r="R104" s="128"/>
    </row>
    <row r="105" customFormat="false" ht="12.8" hidden="false" customHeight="false" outlineLevel="0" collapsed="false">
      <c r="B105" s="111" t="n">
        <v>2015</v>
      </c>
      <c r="C105" s="128" t="n">
        <v>0.0127294769340055</v>
      </c>
      <c r="D105" s="128" t="n">
        <v>0.000666603868820108</v>
      </c>
      <c r="E105" s="128" t="n">
        <v>0.00726716278767824</v>
      </c>
      <c r="F105" s="128" t="n">
        <v>0.00948495384244874</v>
      </c>
      <c r="G105" s="128" t="n">
        <v>0.000489779941810133</v>
      </c>
      <c r="H105" s="128" t="n">
        <v>0.0163707146913644</v>
      </c>
      <c r="I105" s="128" t="n">
        <v>0.0160551081025211</v>
      </c>
      <c r="J105" s="128" t="n">
        <v>0.00238471307698379</v>
      </c>
      <c r="K105" s="129" t="n">
        <v>0.00209681091536374</v>
      </c>
      <c r="L105" s="129" t="n">
        <v>0.000365874491397112</v>
      </c>
      <c r="M105" s="129" t="n">
        <v>0.00269349490539226</v>
      </c>
      <c r="N105" s="129" t="n">
        <v>0.0114806560184775</v>
      </c>
      <c r="O105" s="129" t="n">
        <v>0.00171424659032607</v>
      </c>
      <c r="P105" s="129"/>
      <c r="Q105" s="129" t="n">
        <v>0</v>
      </c>
      <c r="R105" s="129" t="n">
        <v>0</v>
      </c>
    </row>
    <row r="106" customFormat="false" ht="12.8" hidden="false" customHeight="false" outlineLevel="0" collapsed="false">
      <c r="B106" s="111" t="n">
        <v>2016</v>
      </c>
      <c r="C106" s="130" t="n">
        <v>0.0105109702628087</v>
      </c>
      <c r="D106" s="130" t="n">
        <v>0.000584590024895527</v>
      </c>
      <c r="E106" s="130" t="n">
        <v>0.00708050197613375</v>
      </c>
      <c r="F106" s="130" t="n">
        <v>0.00919573417118446</v>
      </c>
      <c r="G106" s="130" t="n">
        <v>0.00050893519641016</v>
      </c>
      <c r="H106" s="130" t="n">
        <v>0.0160022515479057</v>
      </c>
      <c r="I106" s="130" t="n">
        <v>0.0153374756841884</v>
      </c>
      <c r="J106" s="130" t="n">
        <v>0.00242605893369462</v>
      </c>
      <c r="K106" s="128" t="n">
        <v>0.00176886207484977</v>
      </c>
      <c r="L106" s="128" t="n">
        <v>0.000354503345784394</v>
      </c>
      <c r="M106" s="128" t="n">
        <v>0.00272424448676778</v>
      </c>
      <c r="N106" s="128" t="n">
        <v>0.0107438261877048</v>
      </c>
      <c r="O106" s="128" t="n">
        <v>0.00197107261819154</v>
      </c>
      <c r="P106" s="128"/>
      <c r="Q106" s="128" t="n">
        <v>0.0014704867980335</v>
      </c>
      <c r="R106" s="128" t="n">
        <v>0.00380407762138458</v>
      </c>
    </row>
    <row r="107" customFormat="false" ht="12.8" hidden="false" customHeight="false" outlineLevel="0" collapsed="false">
      <c r="B107" s="111" t="n">
        <v>2017</v>
      </c>
      <c r="C107" s="128" t="n">
        <v>0.0102628562112773</v>
      </c>
      <c r="D107" s="128" t="n">
        <v>0.000684112440227956</v>
      </c>
      <c r="E107" s="128" t="n">
        <v>0.00702011141307824</v>
      </c>
      <c r="F107" s="128" t="n">
        <v>0.00966160001444418</v>
      </c>
      <c r="G107" s="128" t="n">
        <v>0.000528483222256211</v>
      </c>
      <c r="H107" s="128" t="n">
        <v>0.0162369256572215</v>
      </c>
      <c r="I107" s="128" t="n">
        <v>0.0156379005322433</v>
      </c>
      <c r="J107" s="128" t="n">
        <v>0.00276714880493469</v>
      </c>
      <c r="K107" s="129" t="n">
        <v>0.00172129952860513</v>
      </c>
      <c r="L107" s="129" t="n">
        <v>0.000471364562460638</v>
      </c>
      <c r="M107" s="129" t="n">
        <v>0.00290593948372479</v>
      </c>
      <c r="N107" s="129" t="n">
        <v>0.00982746458674933</v>
      </c>
      <c r="O107" s="129" t="n">
        <v>0.00169318277702992</v>
      </c>
      <c r="P107" s="129" t="n">
        <v>0.000880593978403211</v>
      </c>
      <c r="Q107" s="129" t="n">
        <v>0.00101880933409591</v>
      </c>
      <c r="R107" s="129" t="n">
        <v>0.00732550025557765</v>
      </c>
    </row>
    <row r="108" customFormat="false" ht="12.8" hidden="false" customHeight="false" outlineLevel="0" collapsed="false">
      <c r="B108" s="111" t="n">
        <v>2018</v>
      </c>
      <c r="C108" s="131" t="n">
        <v>0</v>
      </c>
      <c r="D108" s="131" t="n">
        <v>0.00075631386805743</v>
      </c>
      <c r="E108" s="131" t="n">
        <v>0.00734452401730619</v>
      </c>
      <c r="F108" s="131" t="n">
        <v>0.00799150623036929</v>
      </c>
      <c r="G108" s="131" t="n">
        <v>0.000469975376524546</v>
      </c>
      <c r="H108" s="131" t="n">
        <v>0.0159674857167433</v>
      </c>
      <c r="I108" s="131" t="n">
        <v>0.0178786425763565</v>
      </c>
      <c r="J108" s="131" t="n">
        <v>0.00208292693837073</v>
      </c>
      <c r="K108" s="128" t="n">
        <v>0.00147773148713019</v>
      </c>
      <c r="L108" s="128" t="n">
        <v>0.000430015334349855</v>
      </c>
      <c r="M108" s="128" t="n">
        <v>0.00269794801353933</v>
      </c>
      <c r="N108" s="128" t="n">
        <v>0.00695203916219705</v>
      </c>
      <c r="O108" s="128" t="n">
        <v>0.00155582043184477</v>
      </c>
      <c r="P108" s="128" t="n">
        <v>0.00262234557625097</v>
      </c>
      <c r="Q108" s="128" t="n">
        <v>0.00134070786001073</v>
      </c>
      <c r="R108" s="128" t="n">
        <v>0.0115429938700718</v>
      </c>
    </row>
    <row r="109" customFormat="false" ht="12.8" hidden="false" customHeight="false" outlineLevel="0" collapsed="false">
      <c r="Q109" s="0" t="s">
        <v>152</v>
      </c>
    </row>
    <row r="112" customFormat="false" ht="12.8" hidden="false" customHeight="false" outlineLevel="0" collapsed="false">
      <c r="B112" s="132" t="s">
        <v>153</v>
      </c>
      <c r="C112" s="132"/>
      <c r="D112" s="133" t="n">
        <f aca="false">AVERAGE(D98:D108)</f>
        <v>0.000768098560450326</v>
      </c>
      <c r="E112" s="133" t="n">
        <f aca="false">AVERAGE(E98:E108)*0.2869</f>
        <v>0.00206276640583366</v>
      </c>
      <c r="F112" s="133" t="n">
        <f aca="false">AVERAGE(F98:F108)/3</f>
        <v>0.00303993235636533</v>
      </c>
      <c r="G112" s="133" t="n">
        <f aca="false">AVERAGE(G98:G108)</f>
        <v>0.000475831671359374</v>
      </c>
      <c r="H112" s="133" t="n">
        <f aca="false">AVERAGE(H98:H108)</f>
        <v>0.0164622626358892</v>
      </c>
      <c r="I112" s="133" t="n">
        <f aca="false">AVERAGE(I98:I108)</f>
        <v>0.0155521600563946</v>
      </c>
      <c r="J112" s="133" t="n">
        <f aca="false">AVERAGE(J98:J108)</f>
        <v>0.00268515933653875</v>
      </c>
      <c r="K112" s="134" t="n">
        <f aca="false">AVERAGE(K98:K108)</f>
        <v>0.00187337335105693</v>
      </c>
      <c r="L112" s="134" t="n">
        <f aca="false">L108</f>
        <v>0.000430015334349855</v>
      </c>
      <c r="M112" s="134" t="n">
        <f aca="false">AVERAGE(M98:M108)</f>
        <v>0.00263394994122863</v>
      </c>
      <c r="N112" s="134" t="n">
        <f aca="false">N108</f>
        <v>0.00695203916219705</v>
      </c>
      <c r="O112" s="134" t="n">
        <f aca="false">AVERAGE(O98:O108)</f>
        <v>0.00152813165458175</v>
      </c>
      <c r="P112" s="134" t="n">
        <f aca="false">P108</f>
        <v>0.00262234557625097</v>
      </c>
      <c r="Q112" s="134" t="n">
        <f aca="false">AVERAGE(Q106:Q108)</f>
        <v>0.00127666799738005</v>
      </c>
    </row>
    <row r="114" customFormat="false" ht="12.8" hidden="false" customHeight="false" outlineLevel="0" collapsed="false">
      <c r="D114" s="133" t="n">
        <f aca="false">SUM(D112:J112)-E112</f>
        <v>0.0389834446169977</v>
      </c>
      <c r="F114" s="109" t="s">
        <v>154</v>
      </c>
      <c r="G114" s="109"/>
      <c r="H114" s="109"/>
      <c r="I114" s="133" t="n">
        <v>0.006</v>
      </c>
      <c r="K114" s="134" t="n">
        <f aca="false">SUM(K112:Q112)</f>
        <v>0.0173165230170452</v>
      </c>
    </row>
    <row r="116" customFormat="false" ht="12.8" hidden="false" customHeight="false" outlineLevel="0" collapsed="false">
      <c r="I116" s="31"/>
    </row>
    <row r="117" customFormat="false" ht="12.8" hidden="false" customHeight="false" outlineLevel="0" collapsed="false">
      <c r="C117" s="0" t="s">
        <v>155</v>
      </c>
      <c r="D117" s="0" t="s">
        <v>156</v>
      </c>
      <c r="E117" s="0" t="s">
        <v>157</v>
      </c>
      <c r="F117" s="3" t="s">
        <v>158</v>
      </c>
      <c r="G117" s="0" t="s">
        <v>159</v>
      </c>
    </row>
    <row r="119" customFormat="false" ht="12.8" hidden="false" customHeight="false" outlineLevel="0" collapsed="false">
      <c r="B119" s="5" t="n">
        <v>2014</v>
      </c>
      <c r="C119" s="61" t="n">
        <f aca="false">(SUM('Central pensions'!Y4:Y7)/AVERAGE('Central scenario'!AG3:AG6))</f>
        <v>0.0100080003976103</v>
      </c>
      <c r="D119" s="61" t="n">
        <f aca="false">'Central scenario'!BM3+'Central scenario'!BN3+'Central scenario'!BL3-C119</f>
        <v>0.0636642641339578</v>
      </c>
      <c r="E119" s="61" t="n">
        <f aca="false">'Central scenario'!BK3</f>
        <v>0.0539797598100557</v>
      </c>
      <c r="F119" s="61" t="n">
        <f aca="false">SUM($C104:$J104)-$H104-$F104-SUM($K104:$Q104)</f>
        <v>0.0208507583843275</v>
      </c>
      <c r="G119" s="61" t="n">
        <f aca="false">E119+F119-D119-C119</f>
        <v>0.00115825366281494</v>
      </c>
    </row>
    <row r="120" customFormat="false" ht="12.8" hidden="false" customHeight="false" outlineLevel="0" collapsed="false">
      <c r="B120" s="0" t="n">
        <v>2015</v>
      </c>
      <c r="C120" s="31" t="n">
        <f aca="false">SUM('Central pensions'!Y14:Y17)/AVERAGE('Central scenario'!AG14:AG17)</f>
        <v>0.0107339784194634</v>
      </c>
      <c r="D120" s="31" t="n">
        <f aca="false">'Central scenario'!BM4+'Central scenario'!BN4+'Central scenario'!BL4-C120</f>
        <v>0.0829481034514564</v>
      </c>
      <c r="E120" s="31" t="n">
        <f aca="false">'Central scenario'!BK4</f>
        <v>0.0607890100036003</v>
      </c>
      <c r="F120" s="31" t="n">
        <f aca="false">SUM($C105:$J105)-$H105-$F105-SUM($K105:$Q105)</f>
        <v>0.0212417617908622</v>
      </c>
      <c r="G120" s="31" t="n">
        <f aca="false">E120+F120-D120-C120</f>
        <v>-0.0116513100764572</v>
      </c>
    </row>
    <row r="121" customFormat="false" ht="12.8" hidden="false" customHeight="false" outlineLevel="0" collapsed="false">
      <c r="B121" s="5" t="n">
        <v>2016</v>
      </c>
      <c r="C121" s="61" t="n">
        <f aca="false">SUM('Central pensions'!Y18:Y21)/AVERAGE('Central scenario'!AG18:AG21)</f>
        <v>0.0120915600774794</v>
      </c>
      <c r="D121" s="61" t="n">
        <f aca="false">'Central scenario'!BM5+'Central scenario'!BN5+'Central scenario'!BL5-C121</f>
        <v>0.0821174703482335</v>
      </c>
      <c r="E121" s="61" t="n">
        <f aca="false">'Central scenario'!BK5</f>
        <v>0.0613721775203611</v>
      </c>
      <c r="F121" s="61" t="n">
        <f aca="false">SUM($C106:$J106)-$H106-$F106-SUM($K106:$R106)</f>
        <v>0.0136114589454148</v>
      </c>
      <c r="G121" s="61" t="n">
        <f aca="false">E121+F121-D121-C121</f>
        <v>-0.019225393959937</v>
      </c>
    </row>
    <row r="122" customFormat="false" ht="12.8" hidden="false" customHeight="false" outlineLevel="0" collapsed="false">
      <c r="B122" s="0" t="n">
        <v>2017</v>
      </c>
      <c r="C122" s="31" t="n">
        <f aca="false">SUM('Central pensions'!Y22:Y25)/AVERAGE('Central scenario'!AG22:AG25)</f>
        <v>0.0155187056640414</v>
      </c>
      <c r="D122" s="31" t="n">
        <f aca="false">'Central scenario'!BM6+'Central scenario'!BN6+'Central scenario'!BL6-C122</f>
        <v>0.0847525809514075</v>
      </c>
      <c r="E122" s="31" t="n">
        <f aca="false">'Central scenario'!BK6</f>
        <v>0.0631912464013855</v>
      </c>
      <c r="F122" s="31" t="n">
        <f aca="false">SUM($C107:$J107)-$H107-$F107-SUM($K107:$R107)</f>
        <v>0.0110564581173711</v>
      </c>
      <c r="G122" s="31" t="n">
        <f aca="false">E122+F122-D122-C122</f>
        <v>-0.0260235820966923</v>
      </c>
    </row>
    <row r="123" customFormat="false" ht="12.8" hidden="false" customHeight="false" outlineLevel="0" collapsed="false">
      <c r="B123" s="5" t="n">
        <f aca="false">B122+1</f>
        <v>2018</v>
      </c>
      <c r="C123" s="61" t="n">
        <f aca="false">SUM('Central pensions'!Y26:Y29)/AVERAGE('Central scenario'!AG26:AG29)</f>
        <v>0.0143643444472167</v>
      </c>
      <c r="D123" s="61" t="n">
        <f aca="false">'Central scenario'!BM7+'Central scenario'!BN7+'Central scenario'!BL7-C123</f>
        <v>0.0820642873195171</v>
      </c>
      <c r="E123" s="61" t="n">
        <f aca="false">'Central scenario'!BK7</f>
        <v>0.059003517131234</v>
      </c>
      <c r="F123" s="61" t="n">
        <f aca="false">SUM($C108:$J108)-$F108-SUM($K108:$R108)</f>
        <v>0.015880266757964</v>
      </c>
      <c r="G123" s="61" t="n">
        <f aca="false">E123+F123-D123-C123</f>
        <v>-0.0215448478775358</v>
      </c>
    </row>
    <row r="124" customFormat="false" ht="12.8" hidden="false" customHeight="false" outlineLevel="0" collapsed="false">
      <c r="B124" s="0" t="n">
        <f aca="false">B123+1</f>
        <v>2019</v>
      </c>
      <c r="C124" s="31" t="n">
        <f aca="false">SUM('Central pensions'!Y30:Y33)/AVERAGE('Central scenario'!AG30:AG33)</f>
        <v>0.0136307839432169</v>
      </c>
      <c r="D124" s="31" t="n">
        <f aca="false">'Central scenario'!BM8+'Central scenario'!BN8+'Central scenario'!BL8-C124</f>
        <v>0.0767147567851072</v>
      </c>
      <c r="E124" s="31" t="n">
        <f aca="false">'Central scenario'!BK8</f>
        <v>0.0513659715196705</v>
      </c>
      <c r="F124" s="31" t="n">
        <f aca="false">SUM($D$112:$J$112)-SUM($K$112:$Q$112)-$I$112*12/15</f>
        <v>0.0112879599606704</v>
      </c>
      <c r="G124" s="31" t="n">
        <f aca="false">E124+F124-D124-C124</f>
        <v>-0.0276916092479832</v>
      </c>
    </row>
    <row r="125" customFormat="false" ht="12.8" hidden="false" customHeight="false" outlineLevel="0" collapsed="false">
      <c r="B125" s="5" t="n">
        <f aca="false">B124+1</f>
        <v>2020</v>
      </c>
      <c r="C125" s="61" t="n">
        <f aca="false">SUM('Central pensions'!Y34:Y37)/AVERAGE('Central scenario'!AG34:AG37)</f>
        <v>0.0160276769707763</v>
      </c>
      <c r="D125" s="61" t="n">
        <f aca="false">'Central scenario'!BM9+'Central scenario'!BN9+'Central scenario'!BL9-C125</f>
        <v>0.0948730058569795</v>
      </c>
      <c r="E125" s="61" t="n">
        <f aca="false">'Central scenario'!BK9</f>
        <v>0.0580102405862457</v>
      </c>
      <c r="F125" s="61" t="n">
        <f aca="false">SUM($D$112:$J$112)-SUM($K$112:$Q$112)-$I$112+$I$114</f>
        <v>0.0141775279493914</v>
      </c>
      <c r="G125" s="61" t="n">
        <f aca="false">E125+F125-D125-C125</f>
        <v>-0.0387129142921187</v>
      </c>
    </row>
    <row r="126" customFormat="false" ht="12.8" hidden="false" customHeight="false" outlineLevel="0" collapsed="false">
      <c r="B126" s="0" t="n">
        <f aca="false">B125+1</f>
        <v>2021</v>
      </c>
      <c r="C126" s="31" t="n">
        <f aca="false">SUM('Central pensions'!Y38:Y41)/AVERAGE('Central scenario'!AG38:AG41)</f>
        <v>0.0146728394173494</v>
      </c>
      <c r="D126" s="31" t="n">
        <f aca="false">'Central scenario'!BM10+'Central scenario'!BN10+'Central scenario'!BL10-C126</f>
        <v>0.0881182432627761</v>
      </c>
      <c r="E126" s="31" t="n">
        <f aca="false">'Central scenario'!BK10</f>
        <v>0.0567284306043999</v>
      </c>
      <c r="F126" s="31" t="n">
        <f aca="false">SUM($D$112:$J$112)-SUM($K$112:$Q$112)-$I$112+$I$114</f>
        <v>0.0141775279493914</v>
      </c>
      <c r="G126" s="31" t="n">
        <f aca="false">E126+F126-D126-C126</f>
        <v>-0.0318851241263342</v>
      </c>
    </row>
    <row r="127" customFormat="false" ht="12.8" hidden="false" customHeight="false" outlineLevel="0" collapsed="false">
      <c r="B127" s="5" t="n">
        <f aca="false">B126+1</f>
        <v>2022</v>
      </c>
      <c r="C127" s="61" t="n">
        <f aca="false">SUM('Central pensions'!Y42:Y45)/AVERAGE('Central scenario'!AG42:AG45)</f>
        <v>0.0157748489545212</v>
      </c>
      <c r="D127" s="61" t="n">
        <f aca="false">'Central scenario'!BM11+'Central scenario'!BN11+'Central scenario'!BL11-C127</f>
        <v>0.0947938130893324</v>
      </c>
      <c r="E127" s="61" t="n">
        <f aca="false">'Central scenario'!BK11</f>
        <v>0.0584274625608938</v>
      </c>
      <c r="F127" s="61" t="n">
        <f aca="false">SUM($D$112:$J$112)-SUM($K$112:$Q$112)-$I$112+$I$114</f>
        <v>0.0141775279493914</v>
      </c>
      <c r="G127" s="61" t="n">
        <f aca="false">E127+F127-D127-C127</f>
        <v>-0.0379636715335684</v>
      </c>
    </row>
    <row r="128" customFormat="false" ht="12.8" hidden="false" customHeight="false" outlineLevel="0" collapsed="false">
      <c r="B128" s="0" t="n">
        <f aca="false">B127+1</f>
        <v>2023</v>
      </c>
      <c r="C128" s="31" t="n">
        <f aca="false">SUM('Central pensions'!Y46:Y49)/AVERAGE('Central scenario'!AG46:AG49)</f>
        <v>0.0160834814841285</v>
      </c>
      <c r="D128" s="31" t="n">
        <f aca="false">'Central scenario'!BM12+'Central scenario'!BN12+'Central scenario'!BL12-C128</f>
        <v>0.0979038897004724</v>
      </c>
      <c r="E128" s="31" t="n">
        <f aca="false">'Central scenario'!BK12</f>
        <v>0.0589774083290736</v>
      </c>
      <c r="F128" s="31" t="n">
        <f aca="false">SUM($D$112:$J$112)-SUM($K$112:$Q$112)-$I$112+$I$114</f>
        <v>0.0141775279493914</v>
      </c>
      <c r="G128" s="31" t="n">
        <f aca="false">E128+F128-D128-C128</f>
        <v>-0.0408324349061358</v>
      </c>
    </row>
    <row r="129" customFormat="false" ht="12.8" hidden="false" customHeight="false" outlineLevel="0" collapsed="false">
      <c r="B129" s="5" t="n">
        <f aca="false">B128+1</f>
        <v>2024</v>
      </c>
      <c r="C129" s="61" t="n">
        <f aca="false">SUM('Central pensions'!Y50:Y53)/AVERAGE('Central scenario'!AG50:AG53)</f>
        <v>0.0163347332065327</v>
      </c>
      <c r="D129" s="61" t="n">
        <f aca="false">'Central scenario'!BM13+'Central scenario'!BN13+'Central scenario'!BL13-C129</f>
        <v>0.101174481624391</v>
      </c>
      <c r="E129" s="61" t="n">
        <f aca="false">'Central scenario'!BK13</f>
        <v>0.0603611542826401</v>
      </c>
      <c r="F129" s="61" t="n">
        <f aca="false">SUM($D$112:$J$112)-SUM($K$112:$Q$112)-$I$112+$I$114</f>
        <v>0.0141775279493914</v>
      </c>
      <c r="G129" s="61" t="n">
        <f aca="false">E129+F129-D129-C129</f>
        <v>-0.0429705325988922</v>
      </c>
    </row>
    <row r="130" customFormat="false" ht="12.8" hidden="false" customHeight="false" outlineLevel="0" collapsed="false">
      <c r="B130" s="0" t="n">
        <f aca="false">B129+1</f>
        <v>2025</v>
      </c>
      <c r="C130" s="31" t="n">
        <f aca="false">SUM('Central pensions'!Y54:Y57)/AVERAGE('Central scenario'!AG54:AG57)</f>
        <v>0.0200794118801048</v>
      </c>
      <c r="D130" s="31" t="n">
        <f aca="false">'Central scenario'!BM14+'Central scenario'!BN14+'Central scenario'!BL14-C130</f>
        <v>0.126862543648465</v>
      </c>
      <c r="E130" s="31" t="n">
        <f aca="false">'Central scenario'!BK14</f>
        <v>0.0750178915332391</v>
      </c>
      <c r="F130" s="31" t="n">
        <f aca="false">SUM($D$112:$J$112)-SUM($K$112:$Q$112)-$I$112+$I$114</f>
        <v>0.0141775279493914</v>
      </c>
      <c r="G130" s="31" t="n">
        <f aca="false">E130+F130-D130-C130</f>
        <v>-0.057746536045939</v>
      </c>
    </row>
    <row r="131" customFormat="false" ht="12.8" hidden="false" customHeight="false" outlineLevel="0" collapsed="false">
      <c r="B131" s="5" t="n">
        <f aca="false">B130+1</f>
        <v>2026</v>
      </c>
      <c r="C131" s="61" t="n">
        <f aca="false">SUM('Central pensions'!Y58:Y61)/AVERAGE('Central scenario'!AG58:AG61)</f>
        <v>0.020010879048316</v>
      </c>
      <c r="D131" s="61" t="n">
        <f aca="false">'Central scenario'!BM15+'Central scenario'!BN15+'Central scenario'!BL15-C131</f>
        <v>0.128828932140486</v>
      </c>
      <c r="E131" s="61" t="n">
        <f aca="false">'Central scenario'!BK15</f>
        <v>0.0757993359301396</v>
      </c>
      <c r="F131" s="61" t="n">
        <f aca="false">SUM($D$112:$J$112)-SUM($K$112:$Q$112)-$I$112+$I$114</f>
        <v>0.0141775279493914</v>
      </c>
      <c r="G131" s="61" t="n">
        <f aca="false">E131+F131-D131-C131</f>
        <v>-0.0588629473092707</v>
      </c>
    </row>
    <row r="132" customFormat="false" ht="12.8" hidden="false" customHeight="false" outlineLevel="0" collapsed="false">
      <c r="B132" s="0" t="n">
        <f aca="false">B131+1</f>
        <v>2027</v>
      </c>
      <c r="C132" s="31" t="n">
        <f aca="false">SUM('Central pensions'!Y62:Y65)/AVERAGE('Central scenario'!AG62:AG65)</f>
        <v>0.0198993647719566</v>
      </c>
      <c r="D132" s="31" t="n">
        <f aca="false">'Central scenario'!BM16+'Central scenario'!BN16+'Central scenario'!BL16-C132</f>
        <v>0.130880726073287</v>
      </c>
      <c r="E132" s="31" t="n">
        <f aca="false">'Central scenario'!BK16</f>
        <v>0.0761137134714529</v>
      </c>
      <c r="F132" s="31" t="n">
        <f aca="false">SUM($D$112:$J$112)-SUM($K$112:$Q$112)-$I$112+$I$114</f>
        <v>0.0141775279493914</v>
      </c>
      <c r="G132" s="31" t="n">
        <f aca="false">E132+F132-D132-C132</f>
        <v>-0.0604888494243992</v>
      </c>
    </row>
    <row r="133" customFormat="false" ht="12.8" hidden="false" customHeight="false" outlineLevel="0" collapsed="false">
      <c r="B133" s="5" t="n">
        <f aca="false">B132+1</f>
        <v>2028</v>
      </c>
      <c r="C133" s="61" t="n">
        <f aca="false">SUM('Central pensions'!Y66:Y69)/AVERAGE('Central scenario'!AG66:AG69)</f>
        <v>0.0192672393855034</v>
      </c>
      <c r="D133" s="61" t="n">
        <f aca="false">'Central scenario'!BM17+'Central scenario'!BN17+'Central scenario'!BL17-C133</f>
        <v>0.131264022410091</v>
      </c>
      <c r="E133" s="61" t="n">
        <f aca="false">'Central scenario'!BK17</f>
        <v>0.0765892184015943</v>
      </c>
      <c r="F133" s="61" t="n">
        <f aca="false">SUM($D$112:$J$112)-SUM($K$112:$Q$112)-$I$112+$I$114</f>
        <v>0.0141775279493914</v>
      </c>
      <c r="G133" s="61" t="n">
        <f aca="false">E133+F133-D133-C133</f>
        <v>-0.0597645154446091</v>
      </c>
    </row>
    <row r="134" customFormat="false" ht="12.8" hidden="false" customHeight="false" outlineLevel="0" collapsed="false">
      <c r="B134" s="0" t="n">
        <f aca="false">B133+1</f>
        <v>2029</v>
      </c>
      <c r="C134" s="31" t="n">
        <f aca="false">SUM('Central pensions'!Y70:Y73)/AVERAGE('Central scenario'!AG70:AG73)</f>
        <v>0.0190512326937201</v>
      </c>
      <c r="D134" s="31" t="n">
        <f aca="false">'Central scenario'!BM18+'Central scenario'!BN18+'Central scenario'!BL18-C134</f>
        <v>0.131677591189048</v>
      </c>
      <c r="E134" s="31" t="n">
        <f aca="false">'Central scenario'!BK18</f>
        <v>0.0769123266494728</v>
      </c>
      <c r="F134" s="31" t="n">
        <f aca="false">SUM($D$112:$J$112)-SUM($K$112:$Q$112)-$I$112+$I$114</f>
        <v>0.0141775279493914</v>
      </c>
      <c r="G134" s="31" t="n">
        <f aca="false">E134+F134-D134-C134</f>
        <v>-0.059638969283904</v>
      </c>
    </row>
    <row r="135" customFormat="false" ht="12.8" hidden="false" customHeight="false" outlineLevel="0" collapsed="false">
      <c r="B135" s="5" t="n">
        <f aca="false">B134+1</f>
        <v>2030</v>
      </c>
      <c r="C135" s="61" t="n">
        <f aca="false">SUM('Central pensions'!Y74:Y77)/AVERAGE('Central scenario'!AG74:AG77)</f>
        <v>0.0183829954166522</v>
      </c>
      <c r="D135" s="61" t="n">
        <f aca="false">'Central scenario'!BM19+'Central scenario'!BN19+'Central scenario'!BL19-C135</f>
        <v>0.131289115803855</v>
      </c>
      <c r="E135" s="61" t="n">
        <f aca="false">'Central scenario'!BK19</f>
        <v>0.0774617744719386</v>
      </c>
      <c r="F135" s="61" t="n">
        <f aca="false">SUM($D$112:$J$112)-SUM($K$112:$Q$112)-$I$112+$I$114</f>
        <v>0.0141775279493914</v>
      </c>
      <c r="G135" s="61" t="n">
        <f aca="false">E135+F135-D135-C135</f>
        <v>-0.0580328087991774</v>
      </c>
    </row>
    <row r="136" customFormat="false" ht="12.8" hidden="false" customHeight="false" outlineLevel="0" collapsed="false">
      <c r="B136" s="0" t="n">
        <f aca="false">B135+1</f>
        <v>2031</v>
      </c>
      <c r="C136" s="31" t="n">
        <f aca="false">SUM('Central pensions'!Y78:Y81)/AVERAGE('Central scenario'!AG78:AG81)</f>
        <v>0.0177700182595965</v>
      </c>
      <c r="D136" s="31" t="n">
        <f aca="false">'Central scenario'!BM20+'Central scenario'!BN20+'Central scenario'!BL20-C136</f>
        <v>0.131152270171444</v>
      </c>
      <c r="E136" s="31" t="n">
        <f aca="false">'Central scenario'!BK20</f>
        <v>0.07794214262068</v>
      </c>
      <c r="F136" s="31" t="n">
        <f aca="false">SUM($D$112:$J$112)-SUM($K$112:$Q$112)-$I$112+$I$114</f>
        <v>0.0141775279493914</v>
      </c>
      <c r="G136" s="31" t="n">
        <f aca="false">E136+F136-D136-C136</f>
        <v>-0.0568026178609686</v>
      </c>
    </row>
    <row r="137" customFormat="false" ht="12.8" hidden="false" customHeight="false" outlineLevel="0" collapsed="false">
      <c r="B137" s="5" t="n">
        <f aca="false">B136+1</f>
        <v>2032</v>
      </c>
      <c r="C137" s="61" t="n">
        <f aca="false">SUM('Central pensions'!Y82:Y85)/AVERAGE('Central scenario'!AG82:AG85)</f>
        <v>0.0172311798881269</v>
      </c>
      <c r="D137" s="61" t="n">
        <f aca="false">'Central scenario'!BM21+'Central scenario'!BN21+'Central scenario'!BL21-C137</f>
        <v>0.131282060170557</v>
      </c>
      <c r="E137" s="61" t="n">
        <f aca="false">'Central scenario'!BK21</f>
        <v>0.0784723343879726</v>
      </c>
      <c r="F137" s="61" t="n">
        <f aca="false">SUM($D$112:$J$112)-SUM($K$112:$Q$112)-$I$112+$I$114</f>
        <v>0.0141775279493914</v>
      </c>
      <c r="G137" s="61" t="n">
        <f aca="false">E137+F137-D137-C137</f>
        <v>-0.05586337772132</v>
      </c>
    </row>
    <row r="138" customFormat="false" ht="12.8" hidden="false" customHeight="false" outlineLevel="0" collapsed="false">
      <c r="B138" s="0" t="n">
        <f aca="false">B137+1</f>
        <v>2033</v>
      </c>
      <c r="C138" s="31" t="n">
        <f aca="false">SUM('Central pensions'!Y86:Y89)/AVERAGE('Central scenario'!AG86:AG89)</f>
        <v>0.016954749605663</v>
      </c>
      <c r="D138" s="31" t="n">
        <f aca="false">'Central scenario'!BM22+'Central scenario'!BN22+'Central scenario'!BL22-C138</f>
        <v>0.130672728507664</v>
      </c>
      <c r="E138" s="31" t="n">
        <f aca="false">'Central scenario'!BK22</f>
        <v>0.0787831307007454</v>
      </c>
      <c r="F138" s="31" t="n">
        <f aca="false">SUM($D$112:$J$112)-SUM($K$112:$Q$112)-$I$112+$I$114</f>
        <v>0.0141775279493914</v>
      </c>
      <c r="G138" s="31" t="n">
        <f aca="false">E138+F138-D138-C138</f>
        <v>-0.0546668194631899</v>
      </c>
    </row>
    <row r="139" customFormat="false" ht="12.8" hidden="false" customHeight="false" outlineLevel="0" collapsed="false">
      <c r="B139" s="5" t="n">
        <f aca="false">B138+1</f>
        <v>2034</v>
      </c>
      <c r="C139" s="61" t="n">
        <f aca="false">SUM('Central pensions'!Y90:Y93)/AVERAGE('Central scenario'!AG90:AG93)</f>
        <v>0.0163963885333846</v>
      </c>
      <c r="D139" s="61" t="n">
        <f aca="false">'Central scenario'!BM23+'Central scenario'!BN23+'Central scenario'!BL23-C139</f>
        <v>0.130632549711134</v>
      </c>
      <c r="E139" s="61" t="n">
        <f aca="false">'Central scenario'!BK23</f>
        <v>0.0789661598939498</v>
      </c>
      <c r="F139" s="61" t="n">
        <f aca="false">SUM($D$112:$J$112)-SUM($K$112:$Q$112)-$I$112+$I$114</f>
        <v>0.0141775279493914</v>
      </c>
      <c r="G139" s="61" t="n">
        <f aca="false">E139+F139-D139-C139</f>
        <v>-0.0538852504011772</v>
      </c>
    </row>
    <row r="140" customFormat="false" ht="12.8" hidden="false" customHeight="false" outlineLevel="0" collapsed="false">
      <c r="B140" s="0" t="n">
        <f aca="false">B139+1</f>
        <v>2035</v>
      </c>
      <c r="C140" s="31" t="n">
        <f aca="false">SUM('Central pensions'!Y94:Y97)/AVERAGE('Central scenario'!AG94:AG97)</f>
        <v>0.0161040320269342</v>
      </c>
      <c r="D140" s="31" t="n">
        <f aca="false">'Central scenario'!BM24+'Central scenario'!BN24+'Central scenario'!BL24-C140</f>
        <v>0.131381231227096</v>
      </c>
      <c r="E140" s="31" t="n">
        <f aca="false">'Central scenario'!BK24</f>
        <v>0.0791025441786041</v>
      </c>
      <c r="F140" s="31" t="n">
        <f aca="false">SUM($D$112:$J$112)-SUM($K$112:$Q$112)-$I$112+$I$114</f>
        <v>0.0141775279493914</v>
      </c>
      <c r="G140" s="31" t="n">
        <f aca="false">E140+F140-D140-C140</f>
        <v>-0.0542051911260343</v>
      </c>
    </row>
    <row r="141" customFormat="false" ht="12.8" hidden="false" customHeight="false" outlineLevel="0" collapsed="false">
      <c r="B141" s="5" t="n">
        <f aca="false">B140+1</f>
        <v>2036</v>
      </c>
      <c r="C141" s="61" t="n">
        <f aca="false">SUM('Central pensions'!Y98:Y101)/AVERAGE('Central scenario'!AG98:AG101)</f>
        <v>0.0159127123165752</v>
      </c>
      <c r="D141" s="61" t="n">
        <f aca="false">'Central scenario'!BM25+'Central scenario'!BN25+'Central scenario'!BL25-C141</f>
        <v>0.131654452018979</v>
      </c>
      <c r="E141" s="61" t="n">
        <f aca="false">'Central scenario'!BK25</f>
        <v>0.0791241360467401</v>
      </c>
      <c r="F141" s="61" t="n">
        <f aca="false">SUM($D$112:$J$112)-SUM($K$112:$Q$112)-$I$112+$I$114</f>
        <v>0.0141775279493914</v>
      </c>
      <c r="G141" s="61" t="n">
        <f aca="false">E141+F141-D141-C141</f>
        <v>-0.0542655003394232</v>
      </c>
    </row>
    <row r="142" customFormat="false" ht="12.8" hidden="false" customHeight="false" outlineLevel="0" collapsed="false">
      <c r="B142" s="0" t="n">
        <f aca="false">B141+1</f>
        <v>2037</v>
      </c>
      <c r="C142" s="31" t="n">
        <f aca="false">SUM('Central pensions'!Y102:Y105)/AVERAGE('Central scenario'!AG102:AG105)</f>
        <v>0.0152590382385255</v>
      </c>
      <c r="D142" s="31" t="n">
        <f aca="false">'Central scenario'!BM26+'Central scenario'!BN26+'Central scenario'!BL26-C142</f>
        <v>0.131021265050636</v>
      </c>
      <c r="E142" s="31" t="n">
        <f aca="false">'Central scenario'!BK26</f>
        <v>0.0795358439227936</v>
      </c>
      <c r="F142" s="31" t="n">
        <f aca="false">SUM($D$112:$J$112)-SUM($K$112:$Q$112)-$I$112+$I$114</f>
        <v>0.0141775279493914</v>
      </c>
      <c r="G142" s="31" t="n">
        <f aca="false">E142+F142-D142-C142</f>
        <v>-0.0525669314169763</v>
      </c>
    </row>
    <row r="143" customFormat="false" ht="12.8" hidden="false" customHeight="false" outlineLevel="0" collapsed="false">
      <c r="B143" s="5" t="n">
        <f aca="false">B142+1</f>
        <v>2038</v>
      </c>
      <c r="C143" s="61" t="n">
        <f aca="false">SUM('Central pensions'!Y106:Y109)/AVERAGE('Central scenario'!AG106:AG109)</f>
        <v>0.015335692941421</v>
      </c>
      <c r="D143" s="61" t="n">
        <f aca="false">'Central scenario'!BM27+'Central scenario'!BN27+'Central scenario'!BL27-C143</f>
        <v>0.132013935182949</v>
      </c>
      <c r="E143" s="61" t="n">
        <f aca="false">'Central scenario'!BK27</f>
        <v>0.079601863955825</v>
      </c>
      <c r="F143" s="61" t="n">
        <f aca="false">SUM($D$112:$J$112)-SUM($K$112:$Q$112)-$I$112+$I$114</f>
        <v>0.0141775279493914</v>
      </c>
      <c r="G143" s="61" t="n">
        <f aca="false">E143+F143-D143-C143</f>
        <v>-0.0535702362191536</v>
      </c>
    </row>
    <row r="144" customFormat="false" ht="12.8" hidden="false" customHeight="false" outlineLevel="0" collapsed="false">
      <c r="B144" s="0" t="n">
        <f aca="false">B143+1</f>
        <v>2039</v>
      </c>
      <c r="C144" s="31" t="n">
        <f aca="false">SUM('Central pensions'!Y110:Y113)/AVERAGE('Central scenario'!AG110:AG113)</f>
        <v>0.0149525084864532</v>
      </c>
      <c r="D144" s="31" t="n">
        <f aca="false">'Central scenario'!BM28+'Central scenario'!BN28+'Central scenario'!BL28-C144</f>
        <v>0.132248293428535</v>
      </c>
      <c r="E144" s="31" t="n">
        <f aca="false">'Central scenario'!BK28</f>
        <v>0.079894417477291</v>
      </c>
      <c r="F144" s="31" t="n">
        <f aca="false">SUM($D$112:$J$112)-SUM($K$112:$Q$112)-$I$112+$I$114</f>
        <v>0.0141775279493914</v>
      </c>
      <c r="G144" s="31" t="n">
        <f aca="false">E144+F144-D144-C144</f>
        <v>-0.0531288564883054</v>
      </c>
    </row>
    <row r="145" customFormat="false" ht="12.8" hidden="false" customHeight="false" outlineLevel="0" collapsed="false">
      <c r="B145" s="5" t="n">
        <f aca="false">B144+1</f>
        <v>2040</v>
      </c>
      <c r="C145" s="61" t="n">
        <f aca="false">SUM('Central pensions'!Y114:Y117)/AVERAGE('Central scenario'!AG114:AG117)</f>
        <v>0.0150117189134792</v>
      </c>
      <c r="D145" s="61" t="n">
        <f aca="false">'Central scenario'!BM29+'Central scenario'!BN29+'Central scenario'!BL29-C145</f>
        <v>0.132799043166072</v>
      </c>
      <c r="E145" s="61" t="n">
        <f aca="false">'Central scenario'!BK29</f>
        <v>0.0802551929213089</v>
      </c>
      <c r="F145" s="61" t="n">
        <f aca="false">SUM($D$112:$J$112)-SUM($K$112:$Q$112)-$I$112+$I$114</f>
        <v>0.0141775279493914</v>
      </c>
      <c r="G145" s="61" t="n">
        <f aca="false">E145+F145-D145-C145</f>
        <v>-0.0533780412088512</v>
      </c>
    </row>
    <row r="146" customFormat="false" ht="12.8" hidden="false" customHeight="false" outlineLevel="0" collapsed="false">
      <c r="C146" s="0" t="str">
        <f aca="false">C117</f>
        <v>Family benefits</v>
      </c>
      <c r="D146" s="0" t="str">
        <f aca="false">D117</f>
        <v>Pensions</v>
      </c>
      <c r="E146" s="0" t="str">
        <f aca="false">E117</f>
        <v>Social security contributions</v>
      </c>
      <c r="F146" s="0" t="str">
        <f aca="false">F117</f>
        <v>Fiscal income net of non-simulated expenses</v>
      </c>
      <c r="G146" s="0" t="str">
        <f aca="false">G117</f>
        <v>Economic result</v>
      </c>
    </row>
    <row r="147" customFormat="false" ht="12.8" hidden="false" customHeight="false" outlineLevel="0" collapsed="false">
      <c r="B147" s="5" t="n">
        <v>2014</v>
      </c>
      <c r="C147" s="61" t="n">
        <f aca="false">-C119</f>
        <v>-0.0100080003976103</v>
      </c>
      <c r="D147" s="61" t="n">
        <f aca="false">-D119</f>
        <v>-0.0636642641339578</v>
      </c>
      <c r="E147" s="61" t="n">
        <f aca="false">E119</f>
        <v>0.0539797598100557</v>
      </c>
      <c r="F147" s="61" t="n">
        <f aca="false">F119</f>
        <v>0.0208507583843275</v>
      </c>
      <c r="G147" s="61" t="n">
        <f aca="false">G119</f>
        <v>0.00115825366281494</v>
      </c>
    </row>
    <row r="148" customFormat="false" ht="12.8" hidden="false" customHeight="false" outlineLevel="0" collapsed="false">
      <c r="B148" s="0" t="n">
        <v>2015</v>
      </c>
      <c r="C148" s="31" t="n">
        <f aca="false">-C120</f>
        <v>-0.0107339784194634</v>
      </c>
      <c r="D148" s="31" t="n">
        <f aca="false">-D120</f>
        <v>-0.0829481034514564</v>
      </c>
      <c r="E148" s="31" t="n">
        <f aca="false">E120</f>
        <v>0.0607890100036003</v>
      </c>
      <c r="F148" s="31" t="n">
        <f aca="false">F120</f>
        <v>0.0212417617908622</v>
      </c>
      <c r="G148" s="31" t="n">
        <f aca="false">G120</f>
        <v>-0.0116513100764572</v>
      </c>
    </row>
    <row r="149" customFormat="false" ht="12.8" hidden="false" customHeight="false" outlineLevel="0" collapsed="false">
      <c r="B149" s="5" t="n">
        <v>2016</v>
      </c>
      <c r="C149" s="61" t="n">
        <f aca="false">-C121</f>
        <v>-0.0120915600774794</v>
      </c>
      <c r="D149" s="61" t="n">
        <f aca="false">-D121</f>
        <v>-0.0821174703482335</v>
      </c>
      <c r="E149" s="61" t="n">
        <f aca="false">E121</f>
        <v>0.0613721775203611</v>
      </c>
      <c r="F149" s="61" t="n">
        <f aca="false">F121</f>
        <v>0.0136114589454148</v>
      </c>
      <c r="G149" s="61" t="n">
        <f aca="false">G121</f>
        <v>-0.019225393959937</v>
      </c>
    </row>
    <row r="150" customFormat="false" ht="12.8" hidden="false" customHeight="false" outlineLevel="0" collapsed="false">
      <c r="B150" s="0" t="n">
        <v>2017</v>
      </c>
      <c r="C150" s="31" t="n">
        <f aca="false">-C122</f>
        <v>-0.0155187056640414</v>
      </c>
      <c r="D150" s="31" t="n">
        <f aca="false">-D122</f>
        <v>-0.0847525809514075</v>
      </c>
      <c r="E150" s="31" t="n">
        <f aca="false">E122</f>
        <v>0.0631912464013855</v>
      </c>
      <c r="F150" s="31" t="n">
        <f aca="false">F122</f>
        <v>0.0110564581173711</v>
      </c>
      <c r="G150" s="31" t="n">
        <f aca="false">G122</f>
        <v>-0.0260235820966923</v>
      </c>
    </row>
    <row r="151" customFormat="false" ht="12.8" hidden="false" customHeight="false" outlineLevel="0" collapsed="false">
      <c r="B151" s="5" t="n">
        <f aca="false">B150+1</f>
        <v>2018</v>
      </c>
      <c r="C151" s="61" t="n">
        <f aca="false">-C123</f>
        <v>-0.0143643444472167</v>
      </c>
      <c r="D151" s="61" t="n">
        <f aca="false">-D123</f>
        <v>-0.0820642873195171</v>
      </c>
      <c r="E151" s="61" t="n">
        <f aca="false">E123</f>
        <v>0.059003517131234</v>
      </c>
      <c r="F151" s="61" t="n">
        <f aca="false">F123</f>
        <v>0.015880266757964</v>
      </c>
      <c r="G151" s="61" t="n">
        <f aca="false">G123</f>
        <v>-0.0215448478775358</v>
      </c>
    </row>
    <row r="152" customFormat="false" ht="12.8" hidden="false" customHeight="false" outlineLevel="0" collapsed="false">
      <c r="B152" s="0" t="n">
        <f aca="false">B151+1</f>
        <v>2019</v>
      </c>
      <c r="C152" s="31" t="n">
        <f aca="false">-C124</f>
        <v>-0.0136307839432169</v>
      </c>
      <c r="D152" s="31" t="n">
        <f aca="false">-D124</f>
        <v>-0.0767147567851072</v>
      </c>
      <c r="E152" s="31" t="n">
        <f aca="false">E124</f>
        <v>0.0513659715196705</v>
      </c>
      <c r="F152" s="31" t="n">
        <f aca="false">F124</f>
        <v>0.0112879599606704</v>
      </c>
      <c r="G152" s="31" t="n">
        <f aca="false">G124</f>
        <v>-0.0276916092479832</v>
      </c>
    </row>
    <row r="153" customFormat="false" ht="12.8" hidden="false" customHeight="false" outlineLevel="0" collapsed="false">
      <c r="B153" s="5" t="n">
        <f aca="false">B152+1</f>
        <v>2020</v>
      </c>
      <c r="C153" s="61" t="n">
        <f aca="false">-C125</f>
        <v>-0.0160276769707763</v>
      </c>
      <c r="D153" s="61" t="n">
        <f aca="false">-D125</f>
        <v>-0.0948730058569795</v>
      </c>
      <c r="E153" s="61" t="n">
        <f aca="false">E125</f>
        <v>0.0580102405862457</v>
      </c>
      <c r="F153" s="61" t="n">
        <f aca="false">F125</f>
        <v>0.0141775279493914</v>
      </c>
      <c r="G153" s="61" t="n">
        <f aca="false">G125</f>
        <v>-0.0387129142921187</v>
      </c>
    </row>
    <row r="154" customFormat="false" ht="12.8" hidden="false" customHeight="false" outlineLevel="0" collapsed="false">
      <c r="B154" s="0" t="n">
        <f aca="false">B153+1</f>
        <v>2021</v>
      </c>
      <c r="C154" s="31" t="n">
        <f aca="false">-C126</f>
        <v>-0.0146728394173494</v>
      </c>
      <c r="D154" s="31" t="n">
        <f aca="false">-D126</f>
        <v>-0.0881182432627761</v>
      </c>
      <c r="E154" s="31" t="n">
        <f aca="false">E126</f>
        <v>0.0567284306043999</v>
      </c>
      <c r="F154" s="31" t="n">
        <f aca="false">F126</f>
        <v>0.0141775279493914</v>
      </c>
      <c r="G154" s="31" t="n">
        <f aca="false">G126</f>
        <v>-0.0318851241263342</v>
      </c>
    </row>
    <row r="155" customFormat="false" ht="12.8" hidden="false" customHeight="false" outlineLevel="0" collapsed="false">
      <c r="B155" s="5" t="n">
        <f aca="false">B154+1</f>
        <v>2022</v>
      </c>
      <c r="C155" s="61" t="n">
        <f aca="false">-C127</f>
        <v>-0.0157748489545212</v>
      </c>
      <c r="D155" s="61" t="n">
        <f aca="false">-D127</f>
        <v>-0.0947938130893324</v>
      </c>
      <c r="E155" s="61" t="n">
        <f aca="false">E127</f>
        <v>0.0584274625608938</v>
      </c>
      <c r="F155" s="61" t="n">
        <f aca="false">F127</f>
        <v>0.0141775279493914</v>
      </c>
      <c r="G155" s="61" t="n">
        <f aca="false">G127</f>
        <v>-0.0379636715335684</v>
      </c>
    </row>
    <row r="156" customFormat="false" ht="12.8" hidden="false" customHeight="false" outlineLevel="0" collapsed="false">
      <c r="B156" s="0" t="n">
        <f aca="false">B155+1</f>
        <v>2023</v>
      </c>
      <c r="C156" s="31" t="n">
        <f aca="false">-C128</f>
        <v>-0.0160834814841285</v>
      </c>
      <c r="D156" s="31" t="n">
        <f aca="false">-D128</f>
        <v>-0.0979038897004724</v>
      </c>
      <c r="E156" s="31" t="n">
        <f aca="false">E128</f>
        <v>0.0589774083290736</v>
      </c>
      <c r="F156" s="31" t="n">
        <f aca="false">F128</f>
        <v>0.0141775279493914</v>
      </c>
      <c r="G156" s="31" t="n">
        <f aca="false">G128</f>
        <v>-0.0408324349061358</v>
      </c>
    </row>
    <row r="157" customFormat="false" ht="12.8" hidden="false" customHeight="false" outlineLevel="0" collapsed="false">
      <c r="B157" s="5" t="n">
        <f aca="false">B156+1</f>
        <v>2024</v>
      </c>
      <c r="C157" s="61" t="n">
        <f aca="false">-C129</f>
        <v>-0.0163347332065327</v>
      </c>
      <c r="D157" s="61" t="n">
        <f aca="false">-D129</f>
        <v>-0.101174481624391</v>
      </c>
      <c r="E157" s="61" t="n">
        <f aca="false">E129</f>
        <v>0.0603611542826401</v>
      </c>
      <c r="F157" s="61" t="n">
        <f aca="false">F129</f>
        <v>0.0141775279493914</v>
      </c>
      <c r="G157" s="61" t="n">
        <f aca="false">G129</f>
        <v>-0.0429705325988922</v>
      </c>
    </row>
    <row r="158" customFormat="false" ht="12.8" hidden="false" customHeight="false" outlineLevel="0" collapsed="false">
      <c r="B158" s="0" t="n">
        <f aca="false">B157+1</f>
        <v>2025</v>
      </c>
      <c r="C158" s="31" t="n">
        <f aca="false">-C130</f>
        <v>-0.0200794118801048</v>
      </c>
      <c r="D158" s="31" t="n">
        <f aca="false">-D130</f>
        <v>-0.126862543648465</v>
      </c>
      <c r="E158" s="31" t="n">
        <f aca="false">E130</f>
        <v>0.0750178915332391</v>
      </c>
      <c r="F158" s="31" t="n">
        <f aca="false">F130</f>
        <v>0.0141775279493914</v>
      </c>
      <c r="G158" s="31" t="n">
        <f aca="false">G130</f>
        <v>-0.057746536045939</v>
      </c>
    </row>
    <row r="159" customFormat="false" ht="12.8" hidden="false" customHeight="false" outlineLevel="0" collapsed="false">
      <c r="B159" s="5" t="n">
        <f aca="false">B158+1</f>
        <v>2026</v>
      </c>
      <c r="C159" s="61" t="n">
        <f aca="false">-C131</f>
        <v>-0.020010879048316</v>
      </c>
      <c r="D159" s="61" t="n">
        <f aca="false">-D131</f>
        <v>-0.128828932140486</v>
      </c>
      <c r="E159" s="61" t="n">
        <f aca="false">E131</f>
        <v>0.0757993359301396</v>
      </c>
      <c r="F159" s="61" t="n">
        <f aca="false">F131</f>
        <v>0.0141775279493914</v>
      </c>
      <c r="G159" s="61" t="n">
        <f aca="false">G131</f>
        <v>-0.0588629473092707</v>
      </c>
    </row>
    <row r="160" customFormat="false" ht="12.8" hidden="false" customHeight="false" outlineLevel="0" collapsed="false">
      <c r="B160" s="0" t="n">
        <f aca="false">B159+1</f>
        <v>2027</v>
      </c>
      <c r="C160" s="31" t="n">
        <f aca="false">-C132</f>
        <v>-0.0198993647719566</v>
      </c>
      <c r="D160" s="31" t="n">
        <f aca="false">-D132</f>
        <v>-0.130880726073287</v>
      </c>
      <c r="E160" s="31" t="n">
        <f aca="false">E132</f>
        <v>0.0761137134714529</v>
      </c>
      <c r="F160" s="31" t="n">
        <f aca="false">F132</f>
        <v>0.0141775279493914</v>
      </c>
      <c r="G160" s="31" t="n">
        <f aca="false">G132</f>
        <v>-0.0604888494243992</v>
      </c>
    </row>
    <row r="161" customFormat="false" ht="12.8" hidden="false" customHeight="false" outlineLevel="0" collapsed="false">
      <c r="B161" s="5" t="n">
        <f aca="false">B160+1</f>
        <v>2028</v>
      </c>
      <c r="C161" s="61" t="n">
        <f aca="false">-C133</f>
        <v>-0.0192672393855034</v>
      </c>
      <c r="D161" s="61" t="n">
        <f aca="false">-D133</f>
        <v>-0.131264022410091</v>
      </c>
      <c r="E161" s="61" t="n">
        <f aca="false">E133</f>
        <v>0.0765892184015943</v>
      </c>
      <c r="F161" s="61" t="n">
        <f aca="false">F133</f>
        <v>0.0141775279493914</v>
      </c>
      <c r="G161" s="61" t="n">
        <f aca="false">G133</f>
        <v>-0.0597645154446091</v>
      </c>
    </row>
    <row r="162" customFormat="false" ht="12.8" hidden="false" customHeight="false" outlineLevel="0" collapsed="false">
      <c r="B162" s="0" t="n">
        <f aca="false">B161+1</f>
        <v>2029</v>
      </c>
      <c r="C162" s="31" t="n">
        <f aca="false">-C134</f>
        <v>-0.0190512326937201</v>
      </c>
      <c r="D162" s="31" t="n">
        <f aca="false">-D134</f>
        <v>-0.131677591189048</v>
      </c>
      <c r="E162" s="31" t="n">
        <f aca="false">E134</f>
        <v>0.0769123266494728</v>
      </c>
      <c r="F162" s="31" t="n">
        <f aca="false">F134</f>
        <v>0.0141775279493914</v>
      </c>
      <c r="G162" s="31" t="n">
        <f aca="false">G134</f>
        <v>-0.059638969283904</v>
      </c>
    </row>
    <row r="163" customFormat="false" ht="12.8" hidden="false" customHeight="false" outlineLevel="0" collapsed="false">
      <c r="B163" s="5" t="n">
        <f aca="false">B162+1</f>
        <v>2030</v>
      </c>
      <c r="C163" s="61" t="n">
        <f aca="false">-C135</f>
        <v>-0.0183829954166522</v>
      </c>
      <c r="D163" s="61" t="n">
        <f aca="false">-D135</f>
        <v>-0.131289115803855</v>
      </c>
      <c r="E163" s="61" t="n">
        <f aca="false">E135</f>
        <v>0.0774617744719386</v>
      </c>
      <c r="F163" s="61" t="n">
        <f aca="false">F135</f>
        <v>0.0141775279493914</v>
      </c>
      <c r="G163" s="61" t="n">
        <f aca="false">G135</f>
        <v>-0.0580328087991774</v>
      </c>
    </row>
    <row r="164" customFormat="false" ht="12.8" hidden="false" customHeight="false" outlineLevel="0" collapsed="false">
      <c r="B164" s="0" t="n">
        <f aca="false">B163+1</f>
        <v>2031</v>
      </c>
      <c r="C164" s="31" t="n">
        <f aca="false">-C136</f>
        <v>-0.0177700182595965</v>
      </c>
      <c r="D164" s="31" t="n">
        <f aca="false">-D136</f>
        <v>-0.131152270171444</v>
      </c>
      <c r="E164" s="31" t="n">
        <f aca="false">E136</f>
        <v>0.07794214262068</v>
      </c>
      <c r="F164" s="31" t="n">
        <f aca="false">F136</f>
        <v>0.0141775279493914</v>
      </c>
      <c r="G164" s="31" t="n">
        <f aca="false">G136</f>
        <v>-0.0568026178609686</v>
      </c>
    </row>
    <row r="165" customFormat="false" ht="12.8" hidden="false" customHeight="false" outlineLevel="0" collapsed="false">
      <c r="B165" s="5" t="n">
        <f aca="false">B164+1</f>
        <v>2032</v>
      </c>
      <c r="C165" s="61" t="n">
        <f aca="false">-C137</f>
        <v>-0.0172311798881269</v>
      </c>
      <c r="D165" s="61" t="n">
        <f aca="false">-D137</f>
        <v>-0.131282060170557</v>
      </c>
      <c r="E165" s="61" t="n">
        <f aca="false">E137</f>
        <v>0.0784723343879726</v>
      </c>
      <c r="F165" s="61" t="n">
        <f aca="false">F137</f>
        <v>0.0141775279493914</v>
      </c>
      <c r="G165" s="61" t="n">
        <f aca="false">G137</f>
        <v>-0.05586337772132</v>
      </c>
    </row>
    <row r="166" customFormat="false" ht="12.8" hidden="false" customHeight="false" outlineLevel="0" collapsed="false">
      <c r="B166" s="0" t="n">
        <f aca="false">B165+1</f>
        <v>2033</v>
      </c>
      <c r="C166" s="31" t="n">
        <f aca="false">-C138</f>
        <v>-0.016954749605663</v>
      </c>
      <c r="D166" s="31" t="n">
        <f aca="false">-D138</f>
        <v>-0.130672728507664</v>
      </c>
      <c r="E166" s="31" t="n">
        <f aca="false">E138</f>
        <v>0.0787831307007454</v>
      </c>
      <c r="F166" s="31" t="n">
        <f aca="false">F138</f>
        <v>0.0141775279493914</v>
      </c>
      <c r="G166" s="31" t="n">
        <f aca="false">G138</f>
        <v>-0.0546668194631899</v>
      </c>
    </row>
    <row r="167" customFormat="false" ht="12.8" hidden="false" customHeight="false" outlineLevel="0" collapsed="false">
      <c r="B167" s="5" t="n">
        <f aca="false">B166+1</f>
        <v>2034</v>
      </c>
      <c r="C167" s="61" t="n">
        <f aca="false">-C139</f>
        <v>-0.0163963885333846</v>
      </c>
      <c r="D167" s="61" t="n">
        <f aca="false">-D139</f>
        <v>-0.130632549711134</v>
      </c>
      <c r="E167" s="61" t="n">
        <f aca="false">E139</f>
        <v>0.0789661598939498</v>
      </c>
      <c r="F167" s="61" t="n">
        <f aca="false">F139</f>
        <v>0.0141775279493914</v>
      </c>
      <c r="G167" s="61" t="n">
        <f aca="false">G139</f>
        <v>-0.0538852504011772</v>
      </c>
    </row>
    <row r="168" customFormat="false" ht="12.8" hidden="false" customHeight="false" outlineLevel="0" collapsed="false">
      <c r="B168" s="0" t="n">
        <f aca="false">B167+1</f>
        <v>2035</v>
      </c>
      <c r="C168" s="31" t="n">
        <f aca="false">-C140</f>
        <v>-0.0161040320269342</v>
      </c>
      <c r="D168" s="31" t="n">
        <f aca="false">-D140</f>
        <v>-0.131381231227096</v>
      </c>
      <c r="E168" s="31" t="n">
        <f aca="false">E140</f>
        <v>0.0791025441786041</v>
      </c>
      <c r="F168" s="31" t="n">
        <f aca="false">F140</f>
        <v>0.0141775279493914</v>
      </c>
      <c r="G168" s="31" t="n">
        <f aca="false">G140</f>
        <v>-0.0542051911260343</v>
      </c>
    </row>
    <row r="169" customFormat="false" ht="12.8" hidden="false" customHeight="false" outlineLevel="0" collapsed="false">
      <c r="B169" s="5" t="n">
        <f aca="false">B168+1</f>
        <v>2036</v>
      </c>
      <c r="C169" s="61" t="n">
        <f aca="false">-C141</f>
        <v>-0.0159127123165752</v>
      </c>
      <c r="D169" s="61" t="n">
        <f aca="false">-D141</f>
        <v>-0.131654452018979</v>
      </c>
      <c r="E169" s="61" t="n">
        <f aca="false">E141</f>
        <v>0.0791241360467401</v>
      </c>
      <c r="F169" s="61" t="n">
        <f aca="false">F141</f>
        <v>0.0141775279493914</v>
      </c>
      <c r="G169" s="61" t="n">
        <f aca="false">G141</f>
        <v>-0.0542655003394232</v>
      </c>
    </row>
    <row r="170" customFormat="false" ht="12.8" hidden="false" customHeight="false" outlineLevel="0" collapsed="false">
      <c r="B170" s="0" t="n">
        <f aca="false">B169+1</f>
        <v>2037</v>
      </c>
      <c r="C170" s="31" t="n">
        <f aca="false">-C142</f>
        <v>-0.0152590382385255</v>
      </c>
      <c r="D170" s="31" t="n">
        <f aca="false">-D142</f>
        <v>-0.131021265050636</v>
      </c>
      <c r="E170" s="31" t="n">
        <f aca="false">E142</f>
        <v>0.0795358439227936</v>
      </c>
      <c r="F170" s="31" t="n">
        <f aca="false">F142</f>
        <v>0.0141775279493914</v>
      </c>
      <c r="G170" s="31" t="n">
        <f aca="false">G142</f>
        <v>-0.0525669314169763</v>
      </c>
    </row>
    <row r="171" customFormat="false" ht="12.8" hidden="false" customHeight="false" outlineLevel="0" collapsed="false">
      <c r="B171" s="5" t="n">
        <f aca="false">B170+1</f>
        <v>2038</v>
      </c>
      <c r="C171" s="61" t="n">
        <f aca="false">-C143</f>
        <v>-0.015335692941421</v>
      </c>
      <c r="D171" s="61" t="n">
        <f aca="false">-D143</f>
        <v>-0.132013935182949</v>
      </c>
      <c r="E171" s="61" t="n">
        <f aca="false">E143</f>
        <v>0.079601863955825</v>
      </c>
      <c r="F171" s="61" t="n">
        <f aca="false">F143</f>
        <v>0.0141775279493914</v>
      </c>
      <c r="G171" s="61" t="n">
        <f aca="false">G143</f>
        <v>-0.0535702362191536</v>
      </c>
    </row>
    <row r="172" customFormat="false" ht="12.8" hidden="false" customHeight="false" outlineLevel="0" collapsed="false">
      <c r="B172" s="0" t="n">
        <f aca="false">B171+1</f>
        <v>2039</v>
      </c>
      <c r="C172" s="31" t="n">
        <f aca="false">-C144</f>
        <v>-0.0149525084864532</v>
      </c>
      <c r="D172" s="31" t="n">
        <f aca="false">-D144</f>
        <v>-0.132248293428535</v>
      </c>
      <c r="E172" s="31" t="n">
        <f aca="false">E144</f>
        <v>0.079894417477291</v>
      </c>
      <c r="F172" s="31" t="n">
        <f aca="false">F144</f>
        <v>0.0141775279493914</v>
      </c>
      <c r="G172" s="31" t="n">
        <f aca="false">G144</f>
        <v>-0.0531288564883054</v>
      </c>
    </row>
    <row r="173" customFormat="false" ht="12.8" hidden="false" customHeight="false" outlineLevel="0" collapsed="false">
      <c r="B173" s="5" t="n">
        <f aca="false">B172+1</f>
        <v>2040</v>
      </c>
      <c r="C173" s="61" t="n">
        <f aca="false">-C145</f>
        <v>-0.0150117189134792</v>
      </c>
      <c r="D173" s="61" t="n">
        <f aca="false">-D145</f>
        <v>-0.132799043166072</v>
      </c>
      <c r="E173" s="61" t="n">
        <f aca="false">E145</f>
        <v>0.0802551929213089</v>
      </c>
      <c r="F173" s="61" t="n">
        <f aca="false">F145</f>
        <v>0.0141775279493914</v>
      </c>
      <c r="G173" s="61" t="n">
        <f aca="false">G145</f>
        <v>-0.0533780412088512</v>
      </c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1" sqref="A1:D105 N14"/>
    </sheetView>
  </sheetViews>
  <sheetFormatPr defaultColWidth="9.07421875" defaultRowHeight="12.8" zeroHeight="false" outlineLevelRow="0" outlineLevelCol="0"/>
  <cols>
    <col collapsed="false" customWidth="true" hidden="false" outlineLevel="0" max="7" min="6" style="58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58" width="8.83"/>
    <col collapsed="false" customWidth="true" hidden="false" outlineLevel="0" max="14" min="14" style="58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160</v>
      </c>
      <c r="G1" s="137" t="s">
        <v>161</v>
      </c>
      <c r="H1" s="135"/>
      <c r="I1" s="135"/>
      <c r="J1" s="138" t="s">
        <v>162</v>
      </c>
      <c r="K1" s="138" t="s">
        <v>163</v>
      </c>
      <c r="L1" s="135"/>
      <c r="M1" s="139"/>
      <c r="N1" s="140" t="s">
        <v>164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165</v>
      </c>
      <c r="G2" s="138" t="s">
        <v>166</v>
      </c>
      <c r="H2" s="135"/>
      <c r="I2" s="135"/>
      <c r="J2" s="140"/>
      <c r="K2" s="140"/>
      <c r="L2" s="135"/>
      <c r="M2" s="139"/>
      <c r="N2" s="140" t="s">
        <v>167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168</v>
      </c>
      <c r="B3" s="143"/>
      <c r="C3" s="142" t="s">
        <v>169</v>
      </c>
      <c r="D3" s="142" t="s">
        <v>170</v>
      </c>
      <c r="E3" s="142" t="s">
        <v>171</v>
      </c>
      <c r="F3" s="144" t="s">
        <v>172</v>
      </c>
      <c r="G3" s="144" t="s">
        <v>173</v>
      </c>
      <c r="H3" s="142" t="s">
        <v>174</v>
      </c>
      <c r="I3" s="142" t="s">
        <v>175</v>
      </c>
      <c r="J3" s="144" t="s">
        <v>176</v>
      </c>
      <c r="K3" s="144" t="s">
        <v>177</v>
      </c>
      <c r="L3" s="142" t="s">
        <v>178</v>
      </c>
      <c r="M3" s="145" t="s">
        <v>179</v>
      </c>
      <c r="N3" s="144" t="s">
        <v>180</v>
      </c>
      <c r="O3" s="142" t="s">
        <v>181</v>
      </c>
      <c r="P3" s="143" t="s">
        <v>182</v>
      </c>
      <c r="Q3" s="142" t="s">
        <v>183</v>
      </c>
      <c r="R3" s="142" t="s">
        <v>184</v>
      </c>
      <c r="S3" s="142" t="s">
        <v>185</v>
      </c>
      <c r="T3" s="142" t="s">
        <v>186</v>
      </c>
      <c r="U3" s="143" t="s">
        <v>187</v>
      </c>
      <c r="V3" s="142" t="s">
        <v>188</v>
      </c>
      <c r="W3" s="142" t="s">
        <v>189</v>
      </c>
      <c r="X3" s="142" t="s">
        <v>190</v>
      </c>
      <c r="Y3" s="142" t="s">
        <v>191</v>
      </c>
      <c r="Z3" s="142" t="s">
        <v>192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193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194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195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21428421.3166265</v>
      </c>
      <c r="G17" s="156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18797781.9121755</v>
      </c>
      <c r="G18" s="154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19382726.6633888</v>
      </c>
      <c r="G19" s="156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18504303.1925063</v>
      </c>
      <c r="G20" s="157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20255770.5244998</v>
      </c>
      <c r="G21" s="157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19378703.2560285</v>
      </c>
      <c r="G22" s="155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20711369.2321363</v>
      </c>
      <c r="G23" s="157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19898364.4949312</v>
      </c>
      <c r="G24" s="157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21659293.0983671</v>
      </c>
      <c r="G25" s="157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20174391.2627902</v>
      </c>
      <c r="G26" s="155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20313980.7774135</v>
      </c>
      <c r="G27" s="157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19050994.9160723</v>
      </c>
      <c r="G28" s="157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17490439.3900688</v>
      </c>
      <c r="G29" s="157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17349305.2240575</v>
      </c>
      <c r="G30" s="155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high_v2_m!J18</f>
        <v>195752.530770185</v>
      </c>
      <c r="K30" s="155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17520986.5839201</v>
      </c>
      <c r="G31" s="157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high_v2_m!J19</f>
        <v>200857.994505559</v>
      </c>
      <c r="K31" s="157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17904199.2173535</v>
      </c>
      <c r="G32" s="157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high_v2_m!J20</f>
        <v>191856.994735014</v>
      </c>
      <c r="K32" s="157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17688054.0091524</v>
      </c>
      <c r="G33" s="157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7" t="n">
        <f aca="false">high_v2_m!J21</f>
        <v>206664.82215155</v>
      </c>
      <c r="K33" s="157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7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20184106.3629713</v>
      </c>
      <c r="G34" s="155" t="n">
        <f aca="false">high_v2_m!E22+temporary_pension_bonus_high!B22</f>
        <v>19460564.4104158</v>
      </c>
      <c r="H34" s="8" t="n">
        <f aca="false">F34-J34</f>
        <v>19950478.2535549</v>
      </c>
      <c r="I34" s="8" t="n">
        <f aca="false">G34-K34</f>
        <v>19233945.1442819</v>
      </c>
      <c r="J34" s="155" t="n">
        <f aca="false">high_v2_m!J22</f>
        <v>233628.109416372</v>
      </c>
      <c r="K34" s="155" t="n">
        <f aca="false">high_v2_m!K22</f>
        <v>226619.266133881</v>
      </c>
      <c r="L34" s="8" t="n">
        <f aca="false">H34-I34</f>
        <v>716533.109273013</v>
      </c>
      <c r="M34" s="8" t="n">
        <f aca="false">J34-K34</f>
        <v>7008.84328249117</v>
      </c>
      <c r="N34" s="155" t="n">
        <f aca="false">SUM(high_v5_m!C22:J22)</f>
        <v>3828971.76732306</v>
      </c>
      <c r="O34" s="5"/>
      <c r="P34" s="5"/>
      <c r="Q34" s="8" t="n">
        <f aca="false">I34*5.5017049523</f>
        <v>105819491.252562</v>
      </c>
      <c r="R34" s="8"/>
      <c r="S34" s="8"/>
      <c r="T34" s="5"/>
      <c r="U34" s="5"/>
      <c r="V34" s="8" t="n">
        <f aca="false">K34*5.5017049523</f>
        <v>1246792.33877536</v>
      </c>
      <c r="W34" s="8" t="n">
        <f aca="false">M34*5.5017049523</f>
        <v>38560.5877971763</v>
      </c>
      <c r="X34" s="8" t="n">
        <f aca="false">N34*5.1890047538+L34*5.5017049523</f>
        <v>23810706.4585796</v>
      </c>
      <c r="Y34" s="8" t="n">
        <f aca="false">N34*5.1890047538</f>
        <v>19868552.7028054</v>
      </c>
      <c r="Z34" s="8" t="n">
        <f aca="false">L34*5.5017049523</f>
        <v>3942153.75577425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18738983.2132049</v>
      </c>
      <c r="G35" s="157" t="n">
        <f aca="false">high_v2_m!E23+temporary_pension_bonus_high!B23</f>
        <v>17999411.5065755</v>
      </c>
      <c r="H35" s="67" t="n">
        <f aca="false">F35-J35</f>
        <v>18457170.9314293</v>
      </c>
      <c r="I35" s="67" t="n">
        <f aca="false">G35-K35</f>
        <v>17726053.5932532</v>
      </c>
      <c r="J35" s="157" t="n">
        <f aca="false">high_v2_m!J23</f>
        <v>281812.281775581</v>
      </c>
      <c r="K35" s="157" t="n">
        <f aca="false">high_v2_m!K23</f>
        <v>273357.913322313</v>
      </c>
      <c r="L35" s="67" t="n">
        <f aca="false">H35-I35</f>
        <v>731117.338176072</v>
      </c>
      <c r="M35" s="67" t="n">
        <f aca="false">J35-K35</f>
        <v>8454.36845326744</v>
      </c>
      <c r="N35" s="157" t="n">
        <f aca="false">SUM(high_v5_m!C23:J23)</f>
        <v>3292945.47137921</v>
      </c>
      <c r="O35" s="7"/>
      <c r="P35" s="7"/>
      <c r="Q35" s="67" t="n">
        <f aca="false">I35*5.5017049523</f>
        <v>97523516.8387364</v>
      </c>
      <c r="R35" s="67"/>
      <c r="S35" s="67"/>
      <c r="T35" s="7"/>
      <c r="U35" s="7"/>
      <c r="V35" s="67" t="n">
        <f aca="false">K35*5.5017049523</f>
        <v>1503934.58547577</v>
      </c>
      <c r="W35" s="67" t="n">
        <f aca="false">M35*5.5017049523</f>
        <v>46513.4407879104</v>
      </c>
      <c r="X35" s="67" t="n">
        <f aca="false">N35*5.1890047538+L35*5.5017049523</f>
        <v>21109501.5851466</v>
      </c>
      <c r="Y35" s="67" t="n">
        <f aca="false">N35*5.1890047538</f>
        <v>17087109.7049909</v>
      </c>
      <c r="Z35" s="67" t="n">
        <f aca="false">L35*5.5017049523</f>
        <v>4022391.88015569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19010998.8746111</v>
      </c>
      <c r="G36" s="157" t="n">
        <f aca="false">high_v2_m!E24+temporary_pension_bonus_high!B24</f>
        <v>18258402.4589637</v>
      </c>
      <c r="H36" s="67" t="n">
        <f aca="false">F36-J36</f>
        <v>18717436.8861803</v>
      </c>
      <c r="I36" s="67" t="n">
        <f aca="false">G36-K36</f>
        <v>17973647.3301858</v>
      </c>
      <c r="J36" s="157" t="n">
        <f aca="false">high_v2_m!J24</f>
        <v>293561.988430787</v>
      </c>
      <c r="K36" s="157" t="n">
        <f aca="false">high_v2_m!K24</f>
        <v>284755.128777864</v>
      </c>
      <c r="L36" s="67" t="n">
        <f aca="false">H36-I36</f>
        <v>743789.555994477</v>
      </c>
      <c r="M36" s="67" t="n">
        <f aca="false">J36-K36</f>
        <v>8806.8596529236</v>
      </c>
      <c r="N36" s="157" t="n">
        <f aca="false">SUM(high_v5_m!C24:J24)</f>
        <v>3321439.31150743</v>
      </c>
      <c r="O36" s="7"/>
      <c r="P36" s="7"/>
      <c r="Q36" s="67" t="n">
        <f aca="false">I36*5.5017049523</f>
        <v>98885704.5273769</v>
      </c>
      <c r="R36" s="67"/>
      <c r="S36" s="67"/>
      <c r="T36" s="7"/>
      <c r="U36" s="7"/>
      <c r="V36" s="67" t="n">
        <f aca="false">K36*5.5017049523</f>
        <v>1566638.70219</v>
      </c>
      <c r="W36" s="67" t="n">
        <f aca="false">M36*5.5017049523</f>
        <v>48452.7433667008</v>
      </c>
      <c r="X36" s="67" t="n">
        <f aca="false">N36*5.1890047538+L36*5.5017049523</f>
        <v>21327075.0605541</v>
      </c>
      <c r="Y36" s="67" t="n">
        <f aca="false">N36*5.1890047538</f>
        <v>17234964.3768703</v>
      </c>
      <c r="Z36" s="67" t="n">
        <f aca="false">L36*5.5017049523</f>
        <v>4092110.68368383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19071620.663767</v>
      </c>
      <c r="G37" s="157" t="n">
        <f aca="false">high_v2_m!E25+temporary_pension_bonus_high!B25</f>
        <v>18315488.8949112</v>
      </c>
      <c r="H37" s="67" t="n">
        <f aca="false">F37-J37</f>
        <v>18746858.8742037</v>
      </c>
      <c r="I37" s="67" t="n">
        <f aca="false">G37-K37</f>
        <v>18000469.9590348</v>
      </c>
      <c r="J37" s="157" t="n">
        <f aca="false">high_v2_m!J25</f>
        <v>324761.789563362</v>
      </c>
      <c r="K37" s="157" t="n">
        <f aca="false">high_v2_m!K25</f>
        <v>315018.935876461</v>
      </c>
      <c r="L37" s="67" t="n">
        <f aca="false">H37-I37</f>
        <v>746388.915168896</v>
      </c>
      <c r="M37" s="67" t="n">
        <f aca="false">J37-K37</f>
        <v>9742.85368690081</v>
      </c>
      <c r="N37" s="157" t="n">
        <f aca="false">SUM(high_v5_m!C25:J25)</f>
        <v>3325529.36155868</v>
      </c>
      <c r="O37" s="7"/>
      <c r="P37" s="7"/>
      <c r="Q37" s="67" t="n">
        <f aca="false">I37*5.5017049523</f>
        <v>99033274.717349</v>
      </c>
      <c r="R37" s="67"/>
      <c r="S37" s="67"/>
      <c r="T37" s="7"/>
      <c r="U37" s="7"/>
      <c r="V37" s="67" t="n">
        <f aca="false">K37*5.5017049523</f>
        <v>1733141.2395798</v>
      </c>
      <c r="W37" s="67" t="n">
        <f aca="false">M37*5.5017049523</f>
        <v>53602.3063787565</v>
      </c>
      <c r="X37" s="67" t="n">
        <f aca="false">N37*5.1890047538+L37*5.5017049523</f>
        <v>21362599.256956</v>
      </c>
      <c r="Y37" s="67" t="n">
        <f aca="false">N37*5.1890047538</f>
        <v>17256187.6660295</v>
      </c>
      <c r="Z37" s="67" t="n">
        <f aca="false">L37*5.5017049523</f>
        <v>4106411.59092654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19235319.9304594</v>
      </c>
      <c r="G38" s="155" t="n">
        <f aca="false">high_v2_m!E26+temporary_pension_bonus_high!B26</f>
        <v>18469228.0486159</v>
      </c>
      <c r="H38" s="8" t="n">
        <f aca="false">F38-J38</f>
        <v>18882678.1989742</v>
      </c>
      <c r="I38" s="8" t="n">
        <f aca="false">G38-K38</f>
        <v>18127165.5690752</v>
      </c>
      <c r="J38" s="155" t="n">
        <f aca="false">high_v2_m!J26</f>
        <v>352641.73148523</v>
      </c>
      <c r="K38" s="155" t="n">
        <f aca="false">high_v2_m!K26</f>
        <v>342062.479540673</v>
      </c>
      <c r="L38" s="8" t="n">
        <f aca="false">H38-I38</f>
        <v>755512.629898939</v>
      </c>
      <c r="M38" s="8" t="n">
        <f aca="false">J38-K38</f>
        <v>10579.2519445568</v>
      </c>
      <c r="N38" s="155" t="n">
        <f aca="false">SUM(high_v5_m!C26:J26)</f>
        <v>3872271.48400106</v>
      </c>
      <c r="O38" s="5"/>
      <c r="P38" s="5"/>
      <c r="Q38" s="8" t="n">
        <f aca="false">I38*5.5017049523</f>
        <v>99730316.5825431</v>
      </c>
      <c r="R38" s="8"/>
      <c r="S38" s="8"/>
      <c r="T38" s="5"/>
      <c r="U38" s="5"/>
      <c r="V38" s="8" t="n">
        <f aca="false">K38*5.5017049523</f>
        <v>1881926.83768494</v>
      </c>
      <c r="W38" s="8" t="n">
        <f aca="false">M38*5.5017049523</f>
        <v>58203.9228149977</v>
      </c>
      <c r="X38" s="8" t="n">
        <f aca="false">N38*5.1890047538+L38*5.5017049523</f>
        <v>24249842.7159259</v>
      </c>
      <c r="Y38" s="8" t="n">
        <f aca="false">N38*5.1890047538</f>
        <v>20093235.1384857</v>
      </c>
      <c r="Z38" s="8" t="n">
        <f aca="false">L38*5.5017049523</f>
        <v>4156607.57744019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19596270.7994918</v>
      </c>
      <c r="G39" s="157" t="n">
        <f aca="false">high_v2_m!E27+temporary_pension_bonus_high!B27</f>
        <v>18814604.6518995</v>
      </c>
      <c r="H39" s="67" t="n">
        <f aca="false">F39-J39</f>
        <v>19230808.6993734</v>
      </c>
      <c r="I39" s="67" t="n">
        <f aca="false">G39-K39</f>
        <v>18460106.4147846</v>
      </c>
      <c r="J39" s="157" t="n">
        <f aca="false">high_v2_m!J27</f>
        <v>365462.100118443</v>
      </c>
      <c r="K39" s="157" t="n">
        <f aca="false">high_v2_m!K27</f>
        <v>354498.237114889</v>
      </c>
      <c r="L39" s="67" t="n">
        <f aca="false">H39-I39</f>
        <v>770702.28458881</v>
      </c>
      <c r="M39" s="67" t="n">
        <f aca="false">J39-K39</f>
        <v>10963.8630035532</v>
      </c>
      <c r="N39" s="157" t="n">
        <f aca="false">SUM(high_v5_m!C27:J27)</f>
        <v>3248800.17709279</v>
      </c>
      <c r="O39" s="7"/>
      <c r="P39" s="7"/>
      <c r="Q39" s="67" t="n">
        <f aca="false">I39*5.5017049523</f>
        <v>101562058.882205</v>
      </c>
      <c r="R39" s="67"/>
      <c r="S39" s="67"/>
      <c r="T39" s="7"/>
      <c r="U39" s="7"/>
      <c r="V39" s="67" t="n">
        <f aca="false">K39*5.5017049523</f>
        <v>1950344.70671661</v>
      </c>
      <c r="W39" s="67" t="n">
        <f aca="false">M39*5.5017049523</f>
        <v>60319.9393829876</v>
      </c>
      <c r="X39" s="67" t="n">
        <f aca="false">N39*5.1890047538+L39*5.5017049523</f>
        <v>21098216.1389519</v>
      </c>
      <c r="Y39" s="67" t="n">
        <f aca="false">N39*5.1890047538</f>
        <v>16858039.5630808</v>
      </c>
      <c r="Z39" s="67" t="n">
        <f aca="false">L39*5.5017049523</f>
        <v>4240176.57587118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20103787.928638</v>
      </c>
      <c r="G40" s="157" t="n">
        <f aca="false">high_v2_m!E28+temporary_pension_bonus_high!B28</f>
        <v>19300457.6239878</v>
      </c>
      <c r="H40" s="67" t="n">
        <f aca="false">F40-J40</f>
        <v>19708320.2088535</v>
      </c>
      <c r="I40" s="67" t="n">
        <f aca="false">G40-K40</f>
        <v>18916853.9357968</v>
      </c>
      <c r="J40" s="157" t="n">
        <f aca="false">high_v2_m!J28</f>
        <v>395467.719784482</v>
      </c>
      <c r="K40" s="157" t="n">
        <f aca="false">high_v2_m!K28</f>
        <v>383603.688190948</v>
      </c>
      <c r="L40" s="67" t="n">
        <f aca="false">H40-I40</f>
        <v>791466.273056686</v>
      </c>
      <c r="M40" s="67" t="n">
        <f aca="false">J40-K40</f>
        <v>11864.0315935345</v>
      </c>
      <c r="N40" s="157" t="n">
        <f aca="false">SUM(high_v5_m!C28:J28)</f>
        <v>3280942.83330509</v>
      </c>
      <c r="O40" s="7"/>
      <c r="P40" s="7"/>
      <c r="Q40" s="67" t="n">
        <f aca="false">I40*5.5017049523</f>
        <v>104074948.980509</v>
      </c>
      <c r="R40" s="67"/>
      <c r="S40" s="67"/>
      <c r="T40" s="7"/>
      <c r="U40" s="7"/>
      <c r="V40" s="67" t="n">
        <f aca="false">K40*5.5017049523</f>
        <v>2110474.31104068</v>
      </c>
      <c r="W40" s="67" t="n">
        <f aca="false">M40*5.5017049523</f>
        <v>65272.4013723922</v>
      </c>
      <c r="X40" s="67" t="n">
        <f aca="false">N40*5.1890047538+L40*5.5017049523</f>
        <v>21379241.8730205</v>
      </c>
      <c r="Y40" s="67" t="n">
        <f aca="false">N40*5.1890047538</f>
        <v>17024827.9589661</v>
      </c>
      <c r="Z40" s="67" t="n">
        <f aca="false">L40*5.5017049523</f>
        <v>4354413.91405439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21094782.2663747</v>
      </c>
      <c r="G41" s="157" t="n">
        <f aca="false">high_v2_m!E29+temporary_pension_bonus_high!B29</f>
        <v>20249865.9271119</v>
      </c>
      <c r="H41" s="67" t="n">
        <f aca="false">F41-J41</f>
        <v>20643412.678527</v>
      </c>
      <c r="I41" s="67" t="n">
        <f aca="false">G41-K41</f>
        <v>19812037.4268995</v>
      </c>
      <c r="J41" s="157" t="n">
        <f aca="false">high_v2_m!J29</f>
        <v>451369.587847768</v>
      </c>
      <c r="K41" s="157" t="n">
        <f aca="false">high_v2_m!K29</f>
        <v>437828.500212335</v>
      </c>
      <c r="L41" s="67" t="n">
        <f aca="false">H41-I41</f>
        <v>831375.251627441</v>
      </c>
      <c r="M41" s="67" t="n">
        <f aca="false">J41-K41</f>
        <v>13541.087635433</v>
      </c>
      <c r="N41" s="157" t="n">
        <f aca="false">SUM(high_v5_m!C29:J29)</f>
        <v>3416117.0826216</v>
      </c>
      <c r="O41" s="7"/>
      <c r="P41" s="7"/>
      <c r="Q41" s="67" t="n">
        <f aca="false">I41*5.5017049523</f>
        <v>108999984.426726</v>
      </c>
      <c r="R41" s="67"/>
      <c r="S41" s="67"/>
      <c r="T41" s="7"/>
      <c r="U41" s="7"/>
      <c r="V41" s="67" t="n">
        <f aca="false">K41*5.5017049523</f>
        <v>2408803.22787628</v>
      </c>
      <c r="W41" s="67" t="n">
        <f aca="false">M41*5.5017049523</f>
        <v>74499.0689033901</v>
      </c>
      <c r="X41" s="67" t="n">
        <f aca="false">N41*5.1890047538+L41*5.5017049523</f>
        <v>22300229.1203592</v>
      </c>
      <c r="Y41" s="67" t="n">
        <f aca="false">N41*5.1890047538</f>
        <v>17726247.7812609</v>
      </c>
      <c r="Z41" s="67" t="n">
        <f aca="false">L41*5.5017049523</f>
        <v>4573981.33909835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21967708.3886222</v>
      </c>
      <c r="G42" s="155" t="n">
        <f aca="false">high_v2_m!E30+temporary_pension_bonus_high!B30</f>
        <v>21085898.5448438</v>
      </c>
      <c r="H42" s="8" t="n">
        <f aca="false">F42-J42</f>
        <v>21478229.0485829</v>
      </c>
      <c r="I42" s="8" t="n">
        <f aca="false">G42-K42</f>
        <v>20611103.5850056</v>
      </c>
      <c r="J42" s="155" t="n">
        <f aca="false">high_v2_m!J30</f>
        <v>489479.340039305</v>
      </c>
      <c r="K42" s="155" t="n">
        <f aca="false">high_v2_m!K30</f>
        <v>474794.959838125</v>
      </c>
      <c r="L42" s="8" t="n">
        <f aca="false">H42-I42</f>
        <v>867125.463577211</v>
      </c>
      <c r="M42" s="8" t="n">
        <f aca="false">J42-K42</f>
        <v>14684.3802011792</v>
      </c>
      <c r="N42" s="155" t="n">
        <f aca="false">SUM(high_v5_m!C30:J30)</f>
        <v>4341585.31673871</v>
      </c>
      <c r="O42" s="5"/>
      <c r="P42" s="5"/>
      <c r="Q42" s="8" t="n">
        <f aca="false">I42*5.5017049523</f>
        <v>113396210.665994</v>
      </c>
      <c r="R42" s="8"/>
      <c r="S42" s="8"/>
      <c r="T42" s="5"/>
      <c r="U42" s="5"/>
      <c r="V42" s="8" t="n">
        <f aca="false">K42*5.5017049523</f>
        <v>2612181.78186849</v>
      </c>
      <c r="W42" s="8" t="n">
        <f aca="false">M42*5.5017049523</f>
        <v>80789.1272742836</v>
      </c>
      <c r="X42" s="8" t="n">
        <f aca="false">N42*5.1890047538+L42*5.5017049523</f>
        <v>27299175.3048136</v>
      </c>
      <c r="Y42" s="8" t="n">
        <f aca="false">N42*5.1890047538</f>
        <v>22528506.8475855</v>
      </c>
      <c r="Z42" s="8" t="n">
        <f aca="false">L42*5.5017049523</f>
        <v>4770668.45722817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22689152.9651444</v>
      </c>
      <c r="G43" s="157" t="n">
        <f aca="false">high_v2_m!E31+temporary_pension_bonus_high!B31</f>
        <v>21776395.6516142</v>
      </c>
      <c r="H43" s="67" t="n">
        <f aca="false">F43-J43</f>
        <v>22163154.4811959</v>
      </c>
      <c r="I43" s="67" t="n">
        <f aca="false">G43-K43</f>
        <v>21266177.1221841</v>
      </c>
      <c r="J43" s="157" t="n">
        <f aca="false">high_v2_m!J31</f>
        <v>525998.4839485</v>
      </c>
      <c r="K43" s="157" t="n">
        <f aca="false">high_v2_m!K31</f>
        <v>510218.529430045</v>
      </c>
      <c r="L43" s="67" t="n">
        <f aca="false">H43-I43</f>
        <v>896977.359011777</v>
      </c>
      <c r="M43" s="67" t="n">
        <f aca="false">J43-K43</f>
        <v>15779.954518455</v>
      </c>
      <c r="N43" s="157" t="n">
        <f aca="false">SUM(high_v5_m!C31:J31)</f>
        <v>3732772.95508447</v>
      </c>
      <c r="O43" s="7"/>
      <c r="P43" s="7"/>
      <c r="Q43" s="67" t="n">
        <f aca="false">I43*5.5017049523</f>
        <v>117000231.98961</v>
      </c>
      <c r="R43" s="67"/>
      <c r="S43" s="67"/>
      <c r="T43" s="7"/>
      <c r="U43" s="7"/>
      <c r="V43" s="67" t="n">
        <f aca="false">K43*5.5017049523</f>
        <v>2807071.8101205</v>
      </c>
      <c r="W43" s="67" t="n">
        <f aca="false">M43*5.5017049523</f>
        <v>86816.6539212528</v>
      </c>
      <c r="X43" s="67" t="n">
        <f aca="false">N43*5.1890047538+L43*5.5017049523</f>
        <v>24304281.3869655</v>
      </c>
      <c r="Y43" s="67" t="n">
        <f aca="false">N43*5.1890047538</f>
        <v>19369376.6087894</v>
      </c>
      <c r="Z43" s="67" t="n">
        <f aca="false">L43*5.5017049523</f>
        <v>4934904.77817607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23177350.9057957</v>
      </c>
      <c r="G44" s="157" t="n">
        <f aca="false">high_v2_m!E32+temporary_pension_bonus_high!B32</f>
        <v>22242844.7055696</v>
      </c>
      <c r="H44" s="67" t="n">
        <f aca="false">F44-J44</f>
        <v>22619186.2689791</v>
      </c>
      <c r="I44" s="67" t="n">
        <f aca="false">G44-K44</f>
        <v>21701425.0078574</v>
      </c>
      <c r="J44" s="157" t="n">
        <f aca="false">high_v2_m!J32</f>
        <v>558164.636816683</v>
      </c>
      <c r="K44" s="157" t="n">
        <f aca="false">high_v2_m!K32</f>
        <v>541419.697712183</v>
      </c>
      <c r="L44" s="67" t="n">
        <f aca="false">H44-I44</f>
        <v>917761.26112162</v>
      </c>
      <c r="M44" s="67" t="n">
        <f aca="false">J44-K44</f>
        <v>16744.9391045005</v>
      </c>
      <c r="N44" s="157" t="n">
        <f aca="false">SUM(high_v5_m!C32:J32)</f>
        <v>3744824.57814538</v>
      </c>
      <c r="O44" s="7"/>
      <c r="P44" s="7"/>
      <c r="Q44" s="67" t="n">
        <f aca="false">I44*5.5017049523</f>
        <v>119394837.437696</v>
      </c>
      <c r="R44" s="67"/>
      <c r="S44" s="67"/>
      <c r="T44" s="7"/>
      <c r="U44" s="7"/>
      <c r="V44" s="67" t="n">
        <f aca="false">K44*5.5017049523</f>
        <v>2978731.43217588</v>
      </c>
      <c r="W44" s="67" t="n">
        <f aca="false">M44*5.5017049523</f>
        <v>92125.7143971921</v>
      </c>
      <c r="X44" s="67" t="n">
        <f aca="false">N44*5.1890047538+L44*5.5017049523</f>
        <v>24481164.2134854</v>
      </c>
      <c r="Y44" s="67" t="n">
        <f aca="false">N44*5.1890047538</f>
        <v>19431912.5381435</v>
      </c>
      <c r="Z44" s="67" t="n">
        <f aca="false">L44*5.5017049523</f>
        <v>5049251.67534191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23669030.9940569</v>
      </c>
      <c r="G45" s="157" t="n">
        <f aca="false">high_v2_m!E33+temporary_pension_bonus_high!B33</f>
        <v>22712583.634197</v>
      </c>
      <c r="H45" s="67" t="n">
        <f aca="false">F45-J45</f>
        <v>23084759.7503897</v>
      </c>
      <c r="I45" s="67" t="n">
        <f aca="false">G45-K45</f>
        <v>22145840.5278399</v>
      </c>
      <c r="J45" s="157" t="n">
        <f aca="false">high_v2_m!J33</f>
        <v>584271.243667132</v>
      </c>
      <c r="K45" s="157" t="n">
        <f aca="false">high_v2_m!K33</f>
        <v>566743.106357118</v>
      </c>
      <c r="L45" s="67" t="n">
        <f aca="false">H45-I45</f>
        <v>938919.222549819</v>
      </c>
      <c r="M45" s="67" t="n">
        <f aca="false">J45-K45</f>
        <v>17528.137310014</v>
      </c>
      <c r="N45" s="157" t="n">
        <f aca="false">SUM(high_v5_m!C33:J33)</f>
        <v>3859171.09257101</v>
      </c>
      <c r="O45" s="7"/>
      <c r="P45" s="7"/>
      <c r="Q45" s="67" t="n">
        <f aca="false">I45*5.5017049523</f>
        <v>121839880.504863</v>
      </c>
      <c r="R45" s="67"/>
      <c r="S45" s="67"/>
      <c r="T45" s="7"/>
      <c r="U45" s="7"/>
      <c r="V45" s="67" t="n">
        <f aca="false">K45*5.5017049523</f>
        <v>3118053.35492684</v>
      </c>
      <c r="W45" s="67" t="n">
        <f aca="false">M45*5.5017049523</f>
        <v>96434.6398430984</v>
      </c>
      <c r="X45" s="67" t="n">
        <f aca="false">N45*5.1890047538+L45*5.5017049523</f>
        <v>25190913.6815905</v>
      </c>
      <c r="Y45" s="67" t="n">
        <f aca="false">N45*5.1890047538</f>
        <v>20025257.1450785</v>
      </c>
      <c r="Z45" s="67" t="n">
        <f aca="false">L45*5.5017049523</f>
        <v>5165656.536512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24042320.0394801</v>
      </c>
      <c r="G46" s="155" t="n">
        <f aca="false">high_v2_m!E34+temporary_pension_bonus_high!B34</f>
        <v>23068469.5609656</v>
      </c>
      <c r="H46" s="8" t="n">
        <f aca="false">F46-J46</f>
        <v>23443240.4432097</v>
      </c>
      <c r="I46" s="8" t="n">
        <f aca="false">G46-K46</f>
        <v>22487362.3525833</v>
      </c>
      <c r="J46" s="155" t="n">
        <f aca="false">high_v2_m!J34</f>
        <v>599079.596270347</v>
      </c>
      <c r="K46" s="155" t="n">
        <f aca="false">high_v2_m!K34</f>
        <v>581107.208382237</v>
      </c>
      <c r="L46" s="8" t="n">
        <f aca="false">H46-I46</f>
        <v>955878.090626422</v>
      </c>
      <c r="M46" s="8" t="n">
        <f aca="false">J46-K46</f>
        <v>17972.3878881104</v>
      </c>
      <c r="N46" s="155" t="n">
        <f aca="false">SUM(high_v5_m!C34:J34)</f>
        <v>4722116.54258465</v>
      </c>
      <c r="O46" s="5"/>
      <c r="P46" s="5"/>
      <c r="Q46" s="8" t="n">
        <f aca="false">I46*5.5017049523</f>
        <v>123718832.819372</v>
      </c>
      <c r="R46" s="8"/>
      <c r="S46" s="8"/>
      <c r="T46" s="5"/>
      <c r="U46" s="5"/>
      <c r="V46" s="8" t="n">
        <f aca="false">K46*5.5017049523</f>
        <v>3197080.40617378</v>
      </c>
      <c r="W46" s="8" t="n">
        <f aca="false">M46*5.5017049523</f>
        <v>98878.7754486733</v>
      </c>
      <c r="X46" s="8" t="n">
        <f aca="false">N46*5.1890047538+L46*5.5017049523</f>
        <v>29762044.4124638</v>
      </c>
      <c r="Y46" s="8" t="n">
        <f aca="false">N46*5.1890047538</f>
        <v>24503085.1874694</v>
      </c>
      <c r="Z46" s="8" t="n">
        <f aca="false">L46*5.5017049523</f>
        <v>5258959.22499446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24344080.1822743</v>
      </c>
      <c r="G47" s="157" t="n">
        <f aca="false">high_v2_m!E35+temporary_pension_bonus_high!B35</f>
        <v>23356366.0707419</v>
      </c>
      <c r="H47" s="67" t="n">
        <f aca="false">F47-J47</f>
        <v>23727336.3516914</v>
      </c>
      <c r="I47" s="67" t="n">
        <f aca="false">G47-K47</f>
        <v>22758124.5550765</v>
      </c>
      <c r="J47" s="157" t="n">
        <f aca="false">high_v2_m!J35</f>
        <v>616743.830582913</v>
      </c>
      <c r="K47" s="157" t="n">
        <f aca="false">high_v2_m!K35</f>
        <v>598241.515665426</v>
      </c>
      <c r="L47" s="67" t="n">
        <f aca="false">H47-I47</f>
        <v>969211.796614904</v>
      </c>
      <c r="M47" s="67" t="n">
        <f aca="false">J47-K47</f>
        <v>18502.3149174873</v>
      </c>
      <c r="N47" s="157" t="n">
        <f aca="false">SUM(high_v5_m!C35:J35)</f>
        <v>3919889.28218238</v>
      </c>
      <c r="O47" s="7"/>
      <c r="P47" s="7"/>
      <c r="Q47" s="67" t="n">
        <f aca="false">I47*5.5017049523</f>
        <v>125208486.569725</v>
      </c>
      <c r="R47" s="67"/>
      <c r="S47" s="67"/>
      <c r="T47" s="7"/>
      <c r="U47" s="7"/>
      <c r="V47" s="67" t="n">
        <f aca="false">K47*5.5017049523</f>
        <v>3291348.30940793</v>
      </c>
      <c r="W47" s="67" t="n">
        <f aca="false">M47*5.5017049523</f>
        <v>101794.277610554</v>
      </c>
      <c r="X47" s="67" t="n">
        <f aca="false">N47*5.1890047538+L47*5.5017049523</f>
        <v>25672641.4608779</v>
      </c>
      <c r="Y47" s="67" t="n">
        <f aca="false">N47*5.1890047538</f>
        <v>20340324.1196141</v>
      </c>
      <c r="Z47" s="67" t="n">
        <f aca="false">L47*5.5017049523</f>
        <v>5332317.3412638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24577066.0449481</v>
      </c>
      <c r="G48" s="157" t="n">
        <f aca="false">high_v2_m!E36+temporary_pension_bonus_high!B36</f>
        <v>23579368.7808379</v>
      </c>
      <c r="H48" s="67" t="n">
        <f aca="false">F48-J48</f>
        <v>23919595.5037186</v>
      </c>
      <c r="I48" s="67" t="n">
        <f aca="false">G48-K48</f>
        <v>22941622.3558453</v>
      </c>
      <c r="J48" s="157" t="n">
        <f aca="false">high_v2_m!J36</f>
        <v>657470.541229478</v>
      </c>
      <c r="K48" s="157" t="n">
        <f aca="false">high_v2_m!K36</f>
        <v>637746.424992594</v>
      </c>
      <c r="L48" s="67" t="n">
        <f aca="false">H48-I48</f>
        <v>977973.147873294</v>
      </c>
      <c r="M48" s="67" t="n">
        <f aca="false">J48-K48</f>
        <v>19724.1162368843</v>
      </c>
      <c r="N48" s="157" t="n">
        <f aca="false">SUM(high_v5_m!C36:J36)</f>
        <v>3933458.26609444</v>
      </c>
      <c r="O48" s="7"/>
      <c r="P48" s="7"/>
      <c r="Q48" s="67" t="n">
        <f aca="false">I48*5.5017049523</f>
        <v>126218037.328951</v>
      </c>
      <c r="R48" s="67"/>
      <c r="S48" s="67"/>
      <c r="T48" s="7"/>
      <c r="U48" s="7"/>
      <c r="V48" s="67" t="n">
        <f aca="false">K48*5.5017049523</f>
        <v>3508692.66469337</v>
      </c>
      <c r="W48" s="67" t="n">
        <f aca="false">M48*5.5017049523</f>
        <v>108516.267980207</v>
      </c>
      <c r="X48" s="67" t="n">
        <f aca="false">N48*5.1890047538+L48*5.5017049523</f>
        <v>25791253.3525089</v>
      </c>
      <c r="Y48" s="67" t="n">
        <f aca="false">N48*5.1890047538</f>
        <v>20410733.641638</v>
      </c>
      <c r="Z48" s="67" t="n">
        <f aca="false">L48*5.5017049523</f>
        <v>5380519.71087092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24903095.9630583</v>
      </c>
      <c r="G49" s="157" t="n">
        <f aca="false">high_v2_m!E37+temporary_pension_bonus_high!B37</f>
        <v>23890208.5896492</v>
      </c>
      <c r="H49" s="67" t="n">
        <f aca="false">F49-J49</f>
        <v>24232710.1072649</v>
      </c>
      <c r="I49" s="67" t="n">
        <f aca="false">G49-K49</f>
        <v>23239934.3095296</v>
      </c>
      <c r="J49" s="157" t="n">
        <f aca="false">high_v2_m!J37</f>
        <v>670385.855793441</v>
      </c>
      <c r="K49" s="157" t="n">
        <f aca="false">high_v2_m!K37</f>
        <v>650274.280119638</v>
      </c>
      <c r="L49" s="67" t="n">
        <f aca="false">H49-I49</f>
        <v>992775.797735285</v>
      </c>
      <c r="M49" s="67" t="n">
        <f aca="false">J49-K49</f>
        <v>20111.5756738031</v>
      </c>
      <c r="N49" s="157" t="n">
        <f aca="false">SUM(high_v5_m!C37:J37)</f>
        <v>3975611.55574437</v>
      </c>
      <c r="O49" s="7"/>
      <c r="P49" s="7"/>
      <c r="Q49" s="67" t="n">
        <f aca="false">I49*5.5017049523</f>
        <v>127859261.681866</v>
      </c>
      <c r="R49" s="67"/>
      <c r="S49" s="67"/>
      <c r="T49" s="7"/>
      <c r="U49" s="7"/>
      <c r="V49" s="67" t="n">
        <f aca="false">K49*5.5017049523</f>
        <v>3577617.22728753</v>
      </c>
      <c r="W49" s="67" t="n">
        <f aca="false">M49*5.5017049523</f>
        <v>110647.955483119</v>
      </c>
      <c r="X49" s="67" t="n">
        <f aca="false">N49*5.1890047538+L49*5.5017049523</f>
        <v>26091426.7849435</v>
      </c>
      <c r="Y49" s="67" t="n">
        <f aca="false">N49*5.1890047538</f>
        <v>20629467.2620197</v>
      </c>
      <c r="Z49" s="67" t="n">
        <f aca="false">L49*5.5017049523</f>
        <v>5461959.5229238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25352796.6376368</v>
      </c>
      <c r="G50" s="155" t="n">
        <f aca="false">high_v2_m!E38+temporary_pension_bonus_high!B38</f>
        <v>24320329.4314498</v>
      </c>
      <c r="H50" s="8" t="n">
        <f aca="false">F50-J50</f>
        <v>24643147.7901621</v>
      </c>
      <c r="I50" s="8" t="n">
        <f aca="false">G50-K50</f>
        <v>23631970.0493993</v>
      </c>
      <c r="J50" s="155" t="n">
        <f aca="false">high_v2_m!J38</f>
        <v>709648.847474763</v>
      </c>
      <c r="K50" s="155" t="n">
        <f aca="false">high_v2_m!K38</f>
        <v>688359.38205052</v>
      </c>
      <c r="L50" s="8" t="n">
        <f aca="false">H50-I50</f>
        <v>1011177.74076276</v>
      </c>
      <c r="M50" s="8" t="n">
        <f aca="false">J50-K50</f>
        <v>21289.4654242429</v>
      </c>
      <c r="N50" s="155" t="n">
        <f aca="false">SUM(high_v5_m!C38:J38)</f>
        <v>4927241.49822817</v>
      </c>
      <c r="O50" s="5"/>
      <c r="P50" s="5"/>
      <c r="Q50" s="8" t="n">
        <f aca="false">I50*5.5017049523</f>
        <v>130016126.653385</v>
      </c>
      <c r="R50" s="8"/>
      <c r="S50" s="8"/>
      <c r="T50" s="5"/>
      <c r="U50" s="5"/>
      <c r="V50" s="8" t="n">
        <f aca="false">K50*5.5017049523</f>
        <v>3787150.22118951</v>
      </c>
      <c r="W50" s="8" t="n">
        <f aca="false">M50*5.5017049523</f>
        <v>117128.357356377</v>
      </c>
      <c r="X50" s="8" t="n">
        <f aca="false">N50*5.1890047538+L50*5.5017049523</f>
        <v>31130681.1414366</v>
      </c>
      <c r="Y50" s="8" t="n">
        <f aca="false">N50*5.1890047538</f>
        <v>25567479.5574266</v>
      </c>
      <c r="Z50" s="8" t="n">
        <f aca="false">L50*5.5017049523</f>
        <v>5563201.58401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25770294.8348995</v>
      </c>
      <c r="G51" s="157" t="n">
        <f aca="false">high_v2_m!E39+temporary_pension_bonus_high!B39</f>
        <v>24719133.9754676</v>
      </c>
      <c r="H51" s="67" t="n">
        <f aca="false">F51-J51</f>
        <v>25044584.1992582</v>
      </c>
      <c r="I51" s="67" t="n">
        <f aca="false">G51-K51</f>
        <v>24015194.6588956</v>
      </c>
      <c r="J51" s="157" t="n">
        <f aca="false">high_v2_m!J39</f>
        <v>725710.635641239</v>
      </c>
      <c r="K51" s="157" t="n">
        <f aca="false">high_v2_m!K39</f>
        <v>703939.316572002</v>
      </c>
      <c r="L51" s="67" t="n">
        <f aca="false">H51-I51</f>
        <v>1029389.54036261</v>
      </c>
      <c r="M51" s="67" t="n">
        <f aca="false">J51-K51</f>
        <v>21771.3190692371</v>
      </c>
      <c r="N51" s="157" t="n">
        <f aca="false">SUM(high_v5_m!C39:J39)</f>
        <v>4116363.83476069</v>
      </c>
      <c r="O51" s="7"/>
      <c r="P51" s="7"/>
      <c r="Q51" s="67" t="n">
        <f aca="false">I51*5.5017049523</f>
        <v>132124515.385294</v>
      </c>
      <c r="R51" s="67"/>
      <c r="S51" s="67"/>
      <c r="T51" s="7"/>
      <c r="U51" s="7"/>
      <c r="V51" s="67" t="n">
        <f aca="false">K51*5.5017049523</f>
        <v>3872866.42410286</v>
      </c>
      <c r="W51" s="67" t="n">
        <f aca="false">M51*5.5017049523</f>
        <v>119779.373941325</v>
      </c>
      <c r="X51" s="67" t="n">
        <f aca="false">N51*5.1890047538+L51*5.5017049523</f>
        <v>27023229.0390024</v>
      </c>
      <c r="Y51" s="67" t="n">
        <f aca="false">N51*5.1890047538</f>
        <v>21359831.5069436</v>
      </c>
      <c r="Z51" s="67" t="n">
        <f aca="false">L51*5.5017049523</f>
        <v>5663397.5320588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26078684.4149101</v>
      </c>
      <c r="G52" s="157" t="n">
        <f aca="false">high_v2_m!E40+temporary_pension_bonus_high!B40</f>
        <v>25012837.6946052</v>
      </c>
      <c r="H52" s="67" t="n">
        <f aca="false">F52-J52</f>
        <v>25320979.3473716</v>
      </c>
      <c r="I52" s="67" t="n">
        <f aca="false">G52-K52</f>
        <v>24277863.7790929</v>
      </c>
      <c r="J52" s="157" t="n">
        <f aca="false">high_v2_m!J40</f>
        <v>757705.067538468</v>
      </c>
      <c r="K52" s="157" t="n">
        <f aca="false">high_v2_m!K40</f>
        <v>734973.915512314</v>
      </c>
      <c r="L52" s="67" t="n">
        <f aca="false">H52-I52</f>
        <v>1043115.56827872</v>
      </c>
      <c r="M52" s="67" t="n">
        <f aca="false">J52-K52</f>
        <v>22731.1520261542</v>
      </c>
      <c r="N52" s="157" t="n">
        <f aca="false">SUM(high_v5_m!C40:J40)</f>
        <v>4109033.4312722</v>
      </c>
      <c r="O52" s="7"/>
      <c r="P52" s="7"/>
      <c r="Q52" s="67" t="n">
        <f aca="false">I52*5.5017049523</f>
        <v>133569643.3847</v>
      </c>
      <c r="R52" s="67"/>
      <c r="S52" s="67"/>
      <c r="T52" s="7"/>
      <c r="U52" s="7"/>
      <c r="V52" s="67" t="n">
        <f aca="false">K52*5.5017049523</f>
        <v>4043609.63078542</v>
      </c>
      <c r="W52" s="67" t="n">
        <f aca="false">M52*5.5017049523</f>
        <v>125060.091673777</v>
      </c>
      <c r="X52" s="67" t="n">
        <f aca="false">N52*5.1890047538+L52*5.5017049523</f>
        <v>27060708.0962148</v>
      </c>
      <c r="Y52" s="67" t="n">
        <f aca="false">N52*5.1890047538</f>
        <v>21321794.0083946</v>
      </c>
      <c r="Z52" s="67" t="n">
        <f aca="false">L52*5.5017049523</f>
        <v>5738914.08782026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26304998.6021129</v>
      </c>
      <c r="G53" s="157" t="n">
        <f aca="false">high_v2_m!E41+temporary_pension_bonus_high!B41</f>
        <v>25229205.7726591</v>
      </c>
      <c r="H53" s="67" t="n">
        <f aca="false">F53-J53</f>
        <v>25470400.7348583</v>
      </c>
      <c r="I53" s="67" t="n">
        <f aca="false">G53-K53</f>
        <v>24419645.8414222</v>
      </c>
      <c r="J53" s="157" t="n">
        <f aca="false">high_v2_m!J41</f>
        <v>834597.86725456</v>
      </c>
      <c r="K53" s="157" t="n">
        <f aca="false">high_v2_m!K41</f>
        <v>809559.931236924</v>
      </c>
      <c r="L53" s="67" t="n">
        <f aca="false">H53-I53</f>
        <v>1050754.89343616</v>
      </c>
      <c r="M53" s="67" t="n">
        <f aca="false">J53-K53</f>
        <v>25037.9360176368</v>
      </c>
      <c r="N53" s="157" t="n">
        <f aca="false">SUM(high_v5_m!C41:J41)</f>
        <v>4161479.64501513</v>
      </c>
      <c r="O53" s="7"/>
      <c r="P53" s="7"/>
      <c r="Q53" s="67" t="n">
        <f aca="false">I53*5.5017049523</f>
        <v>134349686.459164</v>
      </c>
      <c r="R53" s="67"/>
      <c r="S53" s="67"/>
      <c r="T53" s="7"/>
      <c r="U53" s="7"/>
      <c r="V53" s="67" t="n">
        <f aca="false">K53*5.5017049523</f>
        <v>4453959.88286983</v>
      </c>
      <c r="W53" s="67" t="n">
        <f aca="false">M53*5.5017049523</f>
        <v>137751.336583603</v>
      </c>
      <c r="X53" s="67" t="n">
        <f aca="false">N53*5.1890047538+L53*5.5017049523</f>
        <v>27374881.0616966</v>
      </c>
      <c r="Y53" s="67" t="n">
        <f aca="false">N53*5.1890047538</f>
        <v>21593937.6608254</v>
      </c>
      <c r="Z53" s="67" t="n">
        <f aca="false">L53*5.5017049523</f>
        <v>5780943.40087116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26643366.9668654</v>
      </c>
      <c r="G54" s="155" t="n">
        <f aca="false">high_v2_m!E42+temporary_pension_bonus_high!B42</f>
        <v>25552199.2814883</v>
      </c>
      <c r="H54" s="8" t="n">
        <f aca="false">F54-J54</f>
        <v>25719274.0235747</v>
      </c>
      <c r="I54" s="8" t="n">
        <f aca="false">G54-K54</f>
        <v>24655829.1264963</v>
      </c>
      <c r="J54" s="155" t="n">
        <f aca="false">high_v2_m!J42</f>
        <v>924092.943290714</v>
      </c>
      <c r="K54" s="155" t="n">
        <f aca="false">high_v2_m!K42</f>
        <v>896370.154991993</v>
      </c>
      <c r="L54" s="8" t="n">
        <f aca="false">H54-I54</f>
        <v>1063444.89707835</v>
      </c>
      <c r="M54" s="8" t="n">
        <f aca="false">J54-K54</f>
        <v>27722.7882987214</v>
      </c>
      <c r="N54" s="155" t="n">
        <f aca="false">SUM(high_v5_m!C42:J42)</f>
        <v>5103130.4522196</v>
      </c>
      <c r="O54" s="5"/>
      <c r="P54" s="5"/>
      <c r="Q54" s="8" t="n">
        <f aca="false">I54*5.5017049523</f>
        <v>135649097.208307</v>
      </c>
      <c r="R54" s="8"/>
      <c r="S54" s="8"/>
      <c r="T54" s="5"/>
      <c r="U54" s="5"/>
      <c r="V54" s="8" t="n">
        <f aca="false">K54*5.5017049523</f>
        <v>4931564.12081336</v>
      </c>
      <c r="W54" s="8" t="n">
        <f aca="false">M54*5.5017049523</f>
        <v>152522.60167464</v>
      </c>
      <c r="X54" s="8" t="n">
        <f aca="false">N54*5.1890047538+L54*5.5017049523</f>
        <v>32330928.2325832</v>
      </c>
      <c r="Y54" s="8" t="n">
        <f aca="false">N54*5.1890047538</f>
        <v>26480168.175829</v>
      </c>
      <c r="Z54" s="8" t="n">
        <f aca="false">L54*5.5017049523</f>
        <v>5850760.05675414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26957682.7112268</v>
      </c>
      <c r="G55" s="157" t="n">
        <f aca="false">high_v2_m!E43+temporary_pension_bonus_high!B43</f>
        <v>25852746.1940496</v>
      </c>
      <c r="H55" s="67" t="n">
        <f aca="false">F55-J55</f>
        <v>25948931.60781</v>
      </c>
      <c r="I55" s="67" t="n">
        <f aca="false">G55-K55</f>
        <v>24874257.6237353</v>
      </c>
      <c r="J55" s="157" t="n">
        <f aca="false">high_v2_m!J43</f>
        <v>1008751.10341681</v>
      </c>
      <c r="K55" s="157" t="n">
        <f aca="false">high_v2_m!K43</f>
        <v>978488.570314302</v>
      </c>
      <c r="L55" s="67" t="n">
        <f aca="false">H55-I55</f>
        <v>1074673.98407467</v>
      </c>
      <c r="M55" s="67" t="n">
        <f aca="false">J55-K55</f>
        <v>30262.5331025041</v>
      </c>
      <c r="N55" s="157" t="n">
        <f aca="false">SUM(high_v5_m!C43:J43)</f>
        <v>4228012.02051503</v>
      </c>
      <c r="O55" s="7"/>
      <c r="P55" s="7"/>
      <c r="Q55" s="67" t="n">
        <f aca="false">I55*5.5017049523</f>
        <v>136850826.35329</v>
      </c>
      <c r="R55" s="67"/>
      <c r="S55" s="67"/>
      <c r="T55" s="7"/>
      <c r="U55" s="7"/>
      <c r="V55" s="67" t="n">
        <f aca="false">K55*5.5017049523</f>
        <v>5383355.41306714</v>
      </c>
      <c r="W55" s="67" t="n">
        <f aca="false">M55*5.5017049523</f>
        <v>166495.528239189</v>
      </c>
      <c r="X55" s="67" t="n">
        <f aca="false">N55*5.1890047538+L55*5.5017049523</f>
        <v>27851713.6538676</v>
      </c>
      <c r="Y55" s="67" t="n">
        <f aca="false">N55*5.1890047538</f>
        <v>21939174.4735761</v>
      </c>
      <c r="Z55" s="67" t="n">
        <f aca="false">L55*5.5017049523</f>
        <v>5912539.18029157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27366704.9853309</v>
      </c>
      <c r="G56" s="157" t="n">
        <f aca="false">high_v2_m!E44+temporary_pension_bonus_high!B44</f>
        <v>26243538.7735375</v>
      </c>
      <c r="H56" s="67" t="n">
        <f aca="false">F56-J56</f>
        <v>26280016.5733905</v>
      </c>
      <c r="I56" s="67" t="n">
        <f aca="false">G56-K56</f>
        <v>25189451.0139553</v>
      </c>
      <c r="J56" s="157" t="n">
        <f aca="false">high_v2_m!J44</f>
        <v>1086688.41194041</v>
      </c>
      <c r="K56" s="157" t="n">
        <f aca="false">high_v2_m!K44</f>
        <v>1054087.7595822</v>
      </c>
      <c r="L56" s="67" t="n">
        <f aca="false">H56-I56</f>
        <v>1090565.55943516</v>
      </c>
      <c r="M56" s="67" t="n">
        <f aca="false">J56-K56</f>
        <v>32600.6523582125</v>
      </c>
      <c r="N56" s="157" t="n">
        <f aca="false">SUM(high_v5_m!C44:J44)</f>
        <v>4230390.07086859</v>
      </c>
      <c r="O56" s="7"/>
      <c r="P56" s="7"/>
      <c r="Q56" s="67" t="n">
        <f aca="false">I56*5.5017049523</f>
        <v>138584927.389196</v>
      </c>
      <c r="R56" s="67"/>
      <c r="S56" s="67"/>
      <c r="T56" s="7"/>
      <c r="U56" s="7"/>
      <c r="V56" s="67" t="n">
        <f aca="false">K56*5.5017049523</f>
        <v>5799279.8470522</v>
      </c>
      <c r="W56" s="67" t="n">
        <f aca="false">M56*5.5017049523</f>
        <v>179359.170527388</v>
      </c>
      <c r="X56" s="67" t="n">
        <f aca="false">N56*5.1890047538+L56*5.5017049523</f>
        <v>27951484.1273177</v>
      </c>
      <c r="Y56" s="67" t="n">
        <f aca="false">N56*5.1890047538</f>
        <v>21951514.1881654</v>
      </c>
      <c r="Z56" s="67" t="n">
        <f aca="false">L56*5.5017049523</f>
        <v>5999969.93915226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27555408.6539987</v>
      </c>
      <c r="G57" s="157" t="n">
        <f aca="false">high_v2_m!E45+temporary_pension_bonus_high!B45</f>
        <v>26422738.4332239</v>
      </c>
      <c r="H57" s="67" t="n">
        <f aca="false">F57-J57</f>
        <v>26364126.0370119</v>
      </c>
      <c r="I57" s="67" t="n">
        <f aca="false">G57-K57</f>
        <v>25267194.2947467</v>
      </c>
      <c r="J57" s="157" t="n">
        <f aca="false">high_v2_m!J45</f>
        <v>1191282.61698685</v>
      </c>
      <c r="K57" s="157" t="n">
        <f aca="false">high_v2_m!K45</f>
        <v>1155544.13847725</v>
      </c>
      <c r="L57" s="67" t="n">
        <f aca="false">H57-I57</f>
        <v>1096931.74226521</v>
      </c>
      <c r="M57" s="67" t="n">
        <f aca="false">J57-K57</f>
        <v>35738.4785096059</v>
      </c>
      <c r="N57" s="157" t="n">
        <f aca="false">SUM(high_v5_m!C45:J45)</f>
        <v>4186571.66305044</v>
      </c>
      <c r="O57" s="7"/>
      <c r="P57" s="7"/>
      <c r="Q57" s="67" t="n">
        <f aca="false">I57*5.5017049523</f>
        <v>139012647.982134</v>
      </c>
      <c r="R57" s="67"/>
      <c r="S57" s="67"/>
      <c r="T57" s="7"/>
      <c r="U57" s="7"/>
      <c r="V57" s="67" t="n">
        <f aca="false">K57*5.5017049523</f>
        <v>6357462.90926151</v>
      </c>
      <c r="W57" s="67" t="n">
        <f aca="false">M57*5.5017049523</f>
        <v>196622.564203966</v>
      </c>
      <c r="X57" s="67" t="n">
        <f aca="false">N57*5.1890047538+L57*5.5017049523</f>
        <v>27759135.0604487</v>
      </c>
      <c r="Y57" s="67" t="n">
        <f aca="false">N57*5.1890047538</f>
        <v>21724140.2616931</v>
      </c>
      <c r="Z57" s="67" t="n">
        <f aca="false">L57*5.5017049523</f>
        <v>6034994.79875557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28122653.5074933</v>
      </c>
      <c r="G58" s="155" t="n">
        <f aca="false">high_v2_m!E46+temporary_pension_bonus_high!B46</f>
        <v>26966187.1313295</v>
      </c>
      <c r="H58" s="8" t="n">
        <f aca="false">F58-J58</f>
        <v>26797899.3834065</v>
      </c>
      <c r="I58" s="8" t="n">
        <f aca="false">G58-K58</f>
        <v>25681175.6309653</v>
      </c>
      <c r="J58" s="155" t="n">
        <f aca="false">high_v2_m!J46</f>
        <v>1324754.12408689</v>
      </c>
      <c r="K58" s="155" t="n">
        <f aca="false">high_v2_m!K46</f>
        <v>1285011.50036428</v>
      </c>
      <c r="L58" s="8" t="n">
        <f aca="false">H58-I58</f>
        <v>1116723.75244119</v>
      </c>
      <c r="M58" s="8" t="n">
        <f aca="false">J58-K58</f>
        <v>39742.6237226068</v>
      </c>
      <c r="N58" s="155" t="n">
        <f aca="false">SUM(high_v5_m!C46:J46)</f>
        <v>5174197.26624718</v>
      </c>
      <c r="O58" s="5"/>
      <c r="P58" s="5"/>
      <c r="Q58" s="8" t="n">
        <f aca="false">I58*5.5017049523</f>
        <v>141290251.149768</v>
      </c>
      <c r="R58" s="8"/>
      <c r="S58" s="8"/>
      <c r="T58" s="5"/>
      <c r="U58" s="5"/>
      <c r="V58" s="8" t="n">
        <f aca="false">K58*5.5017049523</f>
        <v>7069754.13531662</v>
      </c>
      <c r="W58" s="8" t="n">
        <f aca="false">M58*5.5017049523</f>
        <v>218652.189752061</v>
      </c>
      <c r="X58" s="8" t="n">
        <f aca="false">N58*5.1890047538+L58*5.5017049523</f>
        <v>32992818.8108123</v>
      </c>
      <c r="Y58" s="8" t="n">
        <f aca="false">N58*5.1890047538</f>
        <v>26848934.2116556</v>
      </c>
      <c r="Z58" s="8" t="n">
        <f aca="false">L58*5.5017049523</f>
        <v>6143884.59915674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28830284.9266234</v>
      </c>
      <c r="G59" s="157" t="n">
        <f aca="false">high_v2_m!E47+temporary_pension_bonus_high!B47</f>
        <v>27643287.4938313</v>
      </c>
      <c r="H59" s="67" t="n">
        <f aca="false">F59-J59</f>
        <v>27373479.9554111</v>
      </c>
      <c r="I59" s="67" t="n">
        <f aca="false">G59-K59</f>
        <v>26230186.6717554</v>
      </c>
      <c r="J59" s="157" t="n">
        <f aca="false">high_v2_m!J47</f>
        <v>1456804.9712123</v>
      </c>
      <c r="K59" s="157" t="n">
        <f aca="false">high_v2_m!K47</f>
        <v>1413100.82207593</v>
      </c>
      <c r="L59" s="67" t="n">
        <f aca="false">H59-I59</f>
        <v>1143293.28365575</v>
      </c>
      <c r="M59" s="67" t="n">
        <f aca="false">J59-K59</f>
        <v>43704.1491363689</v>
      </c>
      <c r="N59" s="157" t="n">
        <f aca="false">SUM(high_v5_m!C47:J47)</f>
        <v>4445521.63279688</v>
      </c>
      <c r="O59" s="7"/>
      <c r="P59" s="7"/>
      <c r="Q59" s="67" t="n">
        <f aca="false">I59*5.5017049523</f>
        <v>144310747.91175</v>
      </c>
      <c r="R59" s="67"/>
      <c r="S59" s="67"/>
      <c r="T59" s="7"/>
      <c r="U59" s="7"/>
      <c r="V59" s="67" t="n">
        <f aca="false">K59*5.5017049523</f>
        <v>7774463.79091436</v>
      </c>
      <c r="W59" s="67" t="n">
        <f aca="false">M59*5.5017049523</f>
        <v>240447.333739618</v>
      </c>
      <c r="X59" s="67" t="n">
        <f aca="false">N59*5.1890047538+L59*5.5017049523</f>
        <v>29357895.2063239</v>
      </c>
      <c r="Y59" s="67" t="n">
        <f aca="false">N59*5.1890047538</f>
        <v>23067832.8857038</v>
      </c>
      <c r="Z59" s="67" t="n">
        <f aca="false">L59*5.5017049523</f>
        <v>6290062.32062016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29187363.0891835</v>
      </c>
      <c r="G60" s="157" t="n">
        <f aca="false">high_v2_m!E48+temporary_pension_bonus_high!B48</f>
        <v>27984677.7792974</v>
      </c>
      <c r="H60" s="67" t="n">
        <f aca="false">F60-J60</f>
        <v>27635729.9981432</v>
      </c>
      <c r="I60" s="67" t="n">
        <f aca="false">G60-K60</f>
        <v>26479593.6809882</v>
      </c>
      <c r="J60" s="157" t="n">
        <f aca="false">high_v2_m!J48</f>
        <v>1551633.09104039</v>
      </c>
      <c r="K60" s="157" t="n">
        <f aca="false">high_v2_m!K48</f>
        <v>1505084.09830917</v>
      </c>
      <c r="L60" s="67" t="n">
        <f aca="false">H60-I60</f>
        <v>1156136.31715493</v>
      </c>
      <c r="M60" s="67" t="n">
        <f aca="false">J60-K60</f>
        <v>46548.9927312115</v>
      </c>
      <c r="N60" s="157" t="n">
        <f aca="false">SUM(high_v5_m!C48:J48)</f>
        <v>4360931.00646734</v>
      </c>
      <c r="O60" s="7"/>
      <c r="P60" s="7"/>
      <c r="Q60" s="67" t="n">
        <f aca="false">I60*5.5017049523</f>
        <v>145682911.689585</v>
      </c>
      <c r="R60" s="67"/>
      <c r="S60" s="67"/>
      <c r="T60" s="7"/>
      <c r="U60" s="7"/>
      <c r="V60" s="67" t="n">
        <f aca="false">K60*5.5017049523</f>
        <v>8280528.63729557</v>
      </c>
      <c r="W60" s="67" t="n">
        <f aca="false">M60*5.5017049523</f>
        <v>256098.823833883</v>
      </c>
      <c r="X60" s="67" t="n">
        <f aca="false">N60*5.1890047538+L60*5.5017049523</f>
        <v>28989612.625178</v>
      </c>
      <c r="Y60" s="67" t="n">
        <f aca="false">N60*5.1890047538</f>
        <v>22628891.7235529</v>
      </c>
      <c r="Z60" s="67" t="n">
        <f aca="false">L60*5.5017049523</f>
        <v>6360720.90162518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29538469.0800146</v>
      </c>
      <c r="G61" s="157" t="n">
        <f aca="false">high_v2_m!E49+temporary_pension_bonus_high!B49</f>
        <v>28319727.0963891</v>
      </c>
      <c r="H61" s="67" t="n">
        <f aca="false">F61-J61</f>
        <v>27942304.6848882</v>
      </c>
      <c r="I61" s="67" t="n">
        <f aca="false">G61-K61</f>
        <v>26771447.6331165</v>
      </c>
      <c r="J61" s="157" t="n">
        <f aca="false">high_v2_m!J49</f>
        <v>1596164.39512637</v>
      </c>
      <c r="K61" s="157" t="n">
        <f aca="false">high_v2_m!K49</f>
        <v>1548279.46327258</v>
      </c>
      <c r="L61" s="67" t="n">
        <f aca="false">H61-I61</f>
        <v>1170857.05177173</v>
      </c>
      <c r="M61" s="67" t="n">
        <f aca="false">J61-K61</f>
        <v>47884.9318537905</v>
      </c>
      <c r="N61" s="157" t="n">
        <f aca="false">SUM(high_v5_m!C49:J49)</f>
        <v>4389520.61553498</v>
      </c>
      <c r="O61" s="7"/>
      <c r="P61" s="7"/>
      <c r="Q61" s="67" t="n">
        <f aca="false">I61*5.5017049523</f>
        <v>147288606.023357</v>
      </c>
      <c r="R61" s="67"/>
      <c r="S61" s="67"/>
      <c r="T61" s="7"/>
      <c r="U61" s="7"/>
      <c r="V61" s="67" t="n">
        <f aca="false">K61*5.5017049523</f>
        <v>8518176.79063112</v>
      </c>
      <c r="W61" s="67" t="n">
        <f aca="false">M61*5.5017049523</f>
        <v>263448.766720547</v>
      </c>
      <c r="X61" s="67" t="n">
        <f aca="false">N61*5.1890047538+L61*5.5017049523</f>
        <v>29218953.381082</v>
      </c>
      <c r="Y61" s="67" t="n">
        <f aca="false">N61*5.1890047538</f>
        <v>22777243.3409141</v>
      </c>
      <c r="Z61" s="67" t="n">
        <f aca="false">L61*5.5017049523</f>
        <v>6441710.04016791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29818939.683364</v>
      </c>
      <c r="G62" s="155" t="n">
        <f aca="false">high_v2_m!E50+temporary_pension_bonus_high!B50</f>
        <v>28588021.3746335</v>
      </c>
      <c r="H62" s="8" t="n">
        <f aca="false">F62-J62</f>
        <v>28091102.8828787</v>
      </c>
      <c r="I62" s="8" t="n">
        <f aca="false">G62-K62</f>
        <v>26912019.6781628</v>
      </c>
      <c r="J62" s="155" t="n">
        <f aca="false">high_v2_m!J50</f>
        <v>1727836.80048527</v>
      </c>
      <c r="K62" s="155" t="n">
        <f aca="false">high_v2_m!K50</f>
        <v>1676001.69647072</v>
      </c>
      <c r="L62" s="8" t="n">
        <f aca="false">H62-I62</f>
        <v>1179083.20471596</v>
      </c>
      <c r="M62" s="8" t="n">
        <f aca="false">J62-K62</f>
        <v>51835.1040145585</v>
      </c>
      <c r="N62" s="155" t="n">
        <f aca="false">SUM(high_v5_m!C50:J50)</f>
        <v>5408961.67680613</v>
      </c>
      <c r="O62" s="5"/>
      <c r="P62" s="5"/>
      <c r="Q62" s="8" t="n">
        <f aca="false">I62*5.5017049523</f>
        <v>148061991.939743</v>
      </c>
      <c r="R62" s="8"/>
      <c r="S62" s="8"/>
      <c r="T62" s="5"/>
      <c r="U62" s="5"/>
      <c r="V62" s="8" t="n">
        <f aca="false">K62*5.5017049523</f>
        <v>9220866.83353614</v>
      </c>
      <c r="W62" s="8" t="n">
        <f aca="false">M62*5.5017049523</f>
        <v>285181.448459882</v>
      </c>
      <c r="X62" s="8" t="n">
        <f aca="false">N62*5.1890047538+L62*5.5017049523</f>
        <v>34554095.7606286</v>
      </c>
      <c r="Y62" s="8" t="n">
        <f aca="false">N62*5.1890047538</f>
        <v>28067127.854069</v>
      </c>
      <c r="Z62" s="8" t="n">
        <f aca="false">L62*5.5017049523</f>
        <v>6486967.90655953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30038478.9329899</v>
      </c>
      <c r="G63" s="157" t="n">
        <f aca="false">high_v2_m!E51+temporary_pension_bonus_high!B51</f>
        <v>28798164.9194061</v>
      </c>
      <c r="H63" s="67" t="n">
        <f aca="false">F63-J63</f>
        <v>28247106.9043937</v>
      </c>
      <c r="I63" s="67" t="n">
        <f aca="false">G63-K63</f>
        <v>27060534.0516678</v>
      </c>
      <c r="J63" s="157" t="n">
        <f aca="false">high_v2_m!J51</f>
        <v>1791372.02859627</v>
      </c>
      <c r="K63" s="157" t="n">
        <f aca="false">high_v2_m!K51</f>
        <v>1737630.86773838</v>
      </c>
      <c r="L63" s="67" t="n">
        <f aca="false">H63-I63</f>
        <v>1186572.8527259</v>
      </c>
      <c r="M63" s="67" t="n">
        <f aca="false">J63-K63</f>
        <v>53741.1608578882</v>
      </c>
      <c r="N63" s="157" t="n">
        <f aca="false">SUM(high_v5_m!C51:J51)</f>
        <v>4466026.45450403</v>
      </c>
      <c r="O63" s="7"/>
      <c r="P63" s="7"/>
      <c r="Q63" s="67" t="n">
        <f aca="false">I63*5.5017049523</f>
        <v>148879074.203943</v>
      </c>
      <c r="R63" s="67"/>
      <c r="S63" s="67"/>
      <c r="T63" s="7"/>
      <c r="U63" s="7"/>
      <c r="V63" s="67" t="n">
        <f aca="false">K63*5.5017049523</f>
        <v>9559932.35030557</v>
      </c>
      <c r="W63" s="67" t="n">
        <f aca="false">M63*5.5017049523</f>
        <v>295668.010834194</v>
      </c>
      <c r="X63" s="67" t="n">
        <f aca="false">N63*5.1890047538+L63*5.5017049523</f>
        <v>29702406.2431248</v>
      </c>
      <c r="Y63" s="67" t="n">
        <f aca="false">N63*5.1890047538</f>
        <v>23174232.503018</v>
      </c>
      <c r="Z63" s="67" t="n">
        <f aca="false">L63*5.5017049523</f>
        <v>6528173.74010681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30270351.1761127</v>
      </c>
      <c r="G64" s="157" t="n">
        <f aca="false">high_v2_m!E52+temporary_pension_bonus_high!B52</f>
        <v>29019670.9367581</v>
      </c>
      <c r="H64" s="67" t="n">
        <f aca="false">F64-J64</f>
        <v>28388539.7263295</v>
      </c>
      <c r="I64" s="67" t="n">
        <f aca="false">G64-K64</f>
        <v>27194313.8304683</v>
      </c>
      <c r="J64" s="157" t="n">
        <f aca="false">high_v2_m!J52</f>
        <v>1881811.44978325</v>
      </c>
      <c r="K64" s="157" t="n">
        <f aca="false">high_v2_m!K52</f>
        <v>1825357.10628975</v>
      </c>
      <c r="L64" s="67" t="n">
        <f aca="false">H64-I64</f>
        <v>1194225.89586116</v>
      </c>
      <c r="M64" s="67" t="n">
        <f aca="false">J64-K64</f>
        <v>56454.3434934975</v>
      </c>
      <c r="N64" s="157" t="n">
        <f aca="false">SUM(high_v5_m!C52:J52)</f>
        <v>4409032.38099837</v>
      </c>
      <c r="O64" s="7"/>
      <c r="P64" s="7"/>
      <c r="Q64" s="67" t="n">
        <f aca="false">I64*5.5017049523</f>
        <v>149615091.075488</v>
      </c>
      <c r="R64" s="67"/>
      <c r="S64" s="67"/>
      <c r="T64" s="7"/>
      <c r="U64" s="7"/>
      <c r="V64" s="67" t="n">
        <f aca="false">K64*5.5017049523</f>
        <v>10042576.2313903</v>
      </c>
      <c r="W64" s="67" t="n">
        <f aca="false">M64*5.5017049523</f>
        <v>310595.14117702</v>
      </c>
      <c r="X64" s="67" t="n">
        <f aca="false">N64*5.1890047538+L64*5.5017049523</f>
        <v>29448768.5100829</v>
      </c>
      <c r="Y64" s="67" t="n">
        <f aca="false">N64*5.1890047538</f>
        <v>22878489.9846587</v>
      </c>
      <c r="Z64" s="67" t="n">
        <f aca="false">L64*5.5017049523</f>
        <v>6570278.52542427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30523574.0930175</v>
      </c>
      <c r="G65" s="157" t="n">
        <f aca="false">high_v2_m!E53+temporary_pension_bonus_high!B53</f>
        <v>29261785.6948809</v>
      </c>
      <c r="H65" s="67" t="n">
        <f aca="false">F65-J65</f>
        <v>28543763.1341481</v>
      </c>
      <c r="I65" s="67" t="n">
        <f aca="false">G65-K65</f>
        <v>27341369.0647775</v>
      </c>
      <c r="J65" s="157" t="n">
        <f aca="false">high_v2_m!J53</f>
        <v>1979810.95886945</v>
      </c>
      <c r="K65" s="157" t="n">
        <f aca="false">high_v2_m!K53</f>
        <v>1920416.63010336</v>
      </c>
      <c r="L65" s="67" t="n">
        <f aca="false">H65-I65</f>
        <v>1202394.06937054</v>
      </c>
      <c r="M65" s="67" t="n">
        <f aca="false">J65-K65</f>
        <v>59394.3287660836</v>
      </c>
      <c r="N65" s="157" t="n">
        <f aca="false">SUM(high_v5_m!C53:J53)</f>
        <v>4420660.15642036</v>
      </c>
      <c r="O65" s="7"/>
      <c r="P65" s="7"/>
      <c r="Q65" s="67" t="n">
        <f aca="false">I65*5.5017049523</f>
        <v>150424145.586349</v>
      </c>
      <c r="R65" s="67"/>
      <c r="S65" s="67"/>
      <c r="T65" s="7"/>
      <c r="U65" s="7"/>
      <c r="V65" s="67" t="n">
        <f aca="false">K65*5.5017049523</f>
        <v>10565565.684319</v>
      </c>
      <c r="W65" s="67" t="n">
        <f aca="false">M65*5.5017049523</f>
        <v>326770.072710896</v>
      </c>
      <c r="X65" s="67" t="n">
        <f aca="false">N65*5.1890047538+L65*5.5017049523</f>
        <v>29554043.9726715</v>
      </c>
      <c r="Y65" s="67" t="n">
        <f aca="false">N65*5.1890047538</f>
        <v>22938826.5665995</v>
      </c>
      <c r="Z65" s="67" t="n">
        <f aca="false">L65*5.5017049523</f>
        <v>6615217.40607206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30811816.022191</v>
      </c>
      <c r="G66" s="155" t="n">
        <f aca="false">high_v2_m!E54+temporary_pension_bonus_high!B54</f>
        <v>29536847.7213509</v>
      </c>
      <c r="H66" s="8" t="n">
        <f aca="false">F66-J66</f>
        <v>28744142.6577882</v>
      </c>
      <c r="I66" s="8" t="n">
        <f aca="false">G66-K66</f>
        <v>27531204.5578802</v>
      </c>
      <c r="J66" s="155" t="n">
        <f aca="false">high_v2_m!J54</f>
        <v>2067673.36440281</v>
      </c>
      <c r="K66" s="155" t="n">
        <f aca="false">high_v2_m!K54</f>
        <v>2005643.16347073</v>
      </c>
      <c r="L66" s="8" t="n">
        <f aca="false">H66-I66</f>
        <v>1212938.09990798</v>
      </c>
      <c r="M66" s="8" t="n">
        <f aca="false">J66-K66</f>
        <v>62030.2009320848</v>
      </c>
      <c r="N66" s="155" t="n">
        <f aca="false">SUM(high_v5_m!C54:J54)</f>
        <v>5347662.42239484</v>
      </c>
      <c r="O66" s="5"/>
      <c r="P66" s="5"/>
      <c r="Q66" s="8" t="n">
        <f aca="false">I66*5.5017049523</f>
        <v>151468564.458874</v>
      </c>
      <c r="R66" s="8"/>
      <c r="S66" s="8"/>
      <c r="T66" s="5"/>
      <c r="U66" s="5"/>
      <c r="V66" s="8" t="n">
        <f aca="false">K66*5.5017049523</f>
        <v>11034456.9250135</v>
      </c>
      <c r="W66" s="8" t="n">
        <f aca="false">M66*5.5017049523</f>
        <v>341271.863660215</v>
      </c>
      <c r="X66" s="8" t="n">
        <f aca="false">N66*5.1890047538+L66*5.5017049523</f>
        <v>34422273.2826215</v>
      </c>
      <c r="Y66" s="8" t="n">
        <f aca="false">N66*5.1890047538</f>
        <v>27749045.7315245</v>
      </c>
      <c r="Z66" s="8" t="n">
        <f aca="false">L66*5.5017049523</f>
        <v>6673227.55109706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31028183.7762169</v>
      </c>
      <c r="G67" s="157" t="n">
        <f aca="false">high_v2_m!E55+temporary_pension_bonus_high!B55</f>
        <v>29743690.4739271</v>
      </c>
      <c r="H67" s="67" t="n">
        <f aca="false">F67-J67</f>
        <v>28851951.0443517</v>
      </c>
      <c r="I67" s="67" t="n">
        <f aca="false">G67-K67</f>
        <v>27632744.7240178</v>
      </c>
      <c r="J67" s="157" t="n">
        <f aca="false">high_v2_m!J55</f>
        <v>2176232.73186525</v>
      </c>
      <c r="K67" s="157" t="n">
        <f aca="false">high_v2_m!K55</f>
        <v>2110945.74990929</v>
      </c>
      <c r="L67" s="67" t="n">
        <f aca="false">H67-I67</f>
        <v>1219206.3203339</v>
      </c>
      <c r="M67" s="67" t="n">
        <f aca="false">J67-K67</f>
        <v>65286.9819559571</v>
      </c>
      <c r="N67" s="157" t="n">
        <f aca="false">SUM(high_v5_m!C55:J55)</f>
        <v>4458482.93299968</v>
      </c>
      <c r="O67" s="7"/>
      <c r="P67" s="7"/>
      <c r="Q67" s="67" t="n">
        <f aca="false">I67*5.5017049523</f>
        <v>152027208.49377</v>
      </c>
      <c r="R67" s="67"/>
      <c r="S67" s="67"/>
      <c r="T67" s="7"/>
      <c r="U67" s="7"/>
      <c r="V67" s="67" t="n">
        <f aca="false">K67*5.5017049523</f>
        <v>11613800.6863126</v>
      </c>
      <c r="W67" s="67" t="n">
        <f aca="false">M67*5.5017049523</f>
        <v>359189.71194781</v>
      </c>
      <c r="X67" s="67" t="n">
        <f aca="false">N67*5.1890047538+L67*5.5017049523</f>
        <v>29842802.584528</v>
      </c>
      <c r="Y67" s="67" t="n">
        <f aca="false">N67*5.1890047538</f>
        <v>23135089.1340715</v>
      </c>
      <c r="Z67" s="67" t="n">
        <f aca="false">L67*5.5017049523</f>
        <v>6707713.45045647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31277818.4715239</v>
      </c>
      <c r="G68" s="157" t="n">
        <f aca="false">high_v2_m!E56+temporary_pension_bonus_high!B56</f>
        <v>29982631.747616</v>
      </c>
      <c r="H68" s="67" t="n">
        <f aca="false">F68-J68</f>
        <v>29037562.6028458</v>
      </c>
      <c r="I68" s="67" t="n">
        <f aca="false">G68-K68</f>
        <v>27809583.5549981</v>
      </c>
      <c r="J68" s="157" t="n">
        <f aca="false">high_v2_m!J56</f>
        <v>2240255.86867816</v>
      </c>
      <c r="K68" s="157" t="n">
        <f aca="false">high_v2_m!K56</f>
        <v>2173048.19261782</v>
      </c>
      <c r="L68" s="67" t="n">
        <f aca="false">H68-I68</f>
        <v>1227979.04784761</v>
      </c>
      <c r="M68" s="67" t="n">
        <f aca="false">J68-K68</f>
        <v>67207.676060345</v>
      </c>
      <c r="N68" s="157" t="n">
        <f aca="false">SUM(high_v5_m!C56:J56)</f>
        <v>4405164.07653196</v>
      </c>
      <c r="O68" s="7"/>
      <c r="P68" s="7"/>
      <c r="Q68" s="67" t="n">
        <f aca="false">I68*5.5017049523</f>
        <v>153000123.565934</v>
      </c>
      <c r="R68" s="67"/>
      <c r="S68" s="67"/>
      <c r="T68" s="7"/>
      <c r="U68" s="7"/>
      <c r="V68" s="67" t="n">
        <f aca="false">K68*5.5017049523</f>
        <v>11955470.002912</v>
      </c>
      <c r="W68" s="67" t="n">
        <f aca="false">M68*5.5017049523</f>
        <v>369756.804213774</v>
      </c>
      <c r="X68" s="67" t="n">
        <f aca="false">N68*5.1890047538+L68*5.5017049523</f>
        <v>29614395.7432572</v>
      </c>
      <c r="Y68" s="67" t="n">
        <f aca="false">N68*5.1890047538</f>
        <v>22858417.3343933</v>
      </c>
      <c r="Z68" s="67" t="n">
        <f aca="false">L68*5.5017049523</f>
        <v>6755978.40886381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31506635.694718</v>
      </c>
      <c r="G69" s="157" t="n">
        <f aca="false">high_v2_m!E57+temporary_pension_bonus_high!B57</f>
        <v>30201138.0563973</v>
      </c>
      <c r="H69" s="67" t="n">
        <f aca="false">F69-J69</f>
        <v>29148302.3381845</v>
      </c>
      <c r="I69" s="67" t="n">
        <f aca="false">G69-K69</f>
        <v>27913554.7005598</v>
      </c>
      <c r="J69" s="157" t="n">
        <f aca="false">high_v2_m!J57</f>
        <v>2358333.35653347</v>
      </c>
      <c r="K69" s="157" t="n">
        <f aca="false">high_v2_m!K57</f>
        <v>2287583.35583746</v>
      </c>
      <c r="L69" s="67" t="n">
        <f aca="false">H69-I69</f>
        <v>1234747.63762466</v>
      </c>
      <c r="M69" s="67" t="n">
        <f aca="false">J69-K69</f>
        <v>70750.0006960039</v>
      </c>
      <c r="N69" s="157" t="n">
        <f aca="false">SUM(high_v5_m!C57:J57)</f>
        <v>4421849.62013501</v>
      </c>
      <c r="O69" s="7"/>
      <c r="P69" s="7"/>
      <c r="Q69" s="67" t="n">
        <f aca="false">I69*5.5017049523</f>
        <v>153572142.132367</v>
      </c>
      <c r="R69" s="67"/>
      <c r="S69" s="67"/>
      <c r="T69" s="7"/>
      <c r="U69" s="7"/>
      <c r="V69" s="67" t="n">
        <f aca="false">K69*5.5017049523</f>
        <v>12585608.67761</v>
      </c>
      <c r="W69" s="67" t="n">
        <f aca="false">M69*5.5017049523</f>
        <v>389245.629204433</v>
      </c>
      <c r="X69" s="67" t="n">
        <f aca="false">N69*5.1890047538+L69*5.5017049523</f>
        <v>29738215.8922296</v>
      </c>
      <c r="Y69" s="67" t="n">
        <f aca="false">N69*5.1890047538</f>
        <v>22944998.6994693</v>
      </c>
      <c r="Z69" s="67" t="n">
        <f aca="false">L69*5.5017049523</f>
        <v>6793217.19276033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31757078.7478739</v>
      </c>
      <c r="G70" s="155" t="n">
        <f aca="false">high_v2_m!E58+temporary_pension_bonus_high!B58</f>
        <v>30439810.7903605</v>
      </c>
      <c r="H70" s="8" t="n">
        <f aca="false">F70-J70</f>
        <v>29301168.2060896</v>
      </c>
      <c r="I70" s="8" t="n">
        <f aca="false">G70-K70</f>
        <v>28057577.5648298</v>
      </c>
      <c r="J70" s="155" t="n">
        <f aca="false">high_v2_m!J58</f>
        <v>2455910.54178427</v>
      </c>
      <c r="K70" s="155" t="n">
        <f aca="false">high_v2_m!K58</f>
        <v>2382233.22553074</v>
      </c>
      <c r="L70" s="8" t="n">
        <f aca="false">H70-I70</f>
        <v>1243590.64125981</v>
      </c>
      <c r="M70" s="8" t="n">
        <f aca="false">J70-K70</f>
        <v>73677.316253528</v>
      </c>
      <c r="N70" s="155" t="n">
        <f aca="false">SUM(high_v5_m!C58:J58)</f>
        <v>5444595.78683525</v>
      </c>
      <c r="O70" s="5"/>
      <c r="P70" s="5"/>
      <c r="Q70" s="8" t="n">
        <f aca="false">I70*5.5017049523</f>
        <v>154364513.437966</v>
      </c>
      <c r="R70" s="8"/>
      <c r="S70" s="8"/>
      <c r="T70" s="5"/>
      <c r="U70" s="5"/>
      <c r="V70" s="8" t="n">
        <f aca="false">K70*5.5017049523</f>
        <v>13106344.3344361</v>
      </c>
      <c r="W70" s="8" t="n">
        <f aca="false">M70*5.5017049523</f>
        <v>405350.855704208</v>
      </c>
      <c r="X70" s="8" t="n">
        <f aca="false">N70*5.1890047538+L70*5.5017049523</f>
        <v>35093902.2100606</v>
      </c>
      <c r="Y70" s="8" t="n">
        <f aca="false">N70*5.1890047538</f>
        <v>28252033.4204076</v>
      </c>
      <c r="Z70" s="8" t="n">
        <f aca="false">L70*5.5017049523</f>
        <v>6841868.78965302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31977150.0570508</v>
      </c>
      <c r="G71" s="157" t="n">
        <f aca="false">high_v2_m!E59+temporary_pension_bonus_high!B59</f>
        <v>30650579.6155007</v>
      </c>
      <c r="H71" s="67" t="n">
        <f aca="false">F71-J71</f>
        <v>29431987.8099973</v>
      </c>
      <c r="I71" s="67" t="n">
        <f aca="false">G71-K71</f>
        <v>28181772.2358588</v>
      </c>
      <c r="J71" s="157" t="n">
        <f aca="false">high_v2_m!J59</f>
        <v>2545162.2470535</v>
      </c>
      <c r="K71" s="157" t="n">
        <f aca="false">high_v2_m!K59</f>
        <v>2468807.37964189</v>
      </c>
      <c r="L71" s="67" t="n">
        <f aca="false">H71-I71</f>
        <v>1250215.57413857</v>
      </c>
      <c r="M71" s="67" t="n">
        <f aca="false">J71-K71</f>
        <v>76354.8674116046</v>
      </c>
      <c r="N71" s="157" t="n">
        <f aca="false">SUM(high_v5_m!C59:J59)</f>
        <v>4462204.46940549</v>
      </c>
      <c r="O71" s="7"/>
      <c r="P71" s="7"/>
      <c r="Q71" s="67" t="n">
        <f aca="false">I71*5.5017049523</f>
        <v>155047795.874615</v>
      </c>
      <c r="R71" s="67"/>
      <c r="S71" s="67"/>
      <c r="T71" s="7"/>
      <c r="U71" s="7"/>
      <c r="V71" s="67" t="n">
        <f aca="false">K71*5.5017049523</f>
        <v>13582649.7868506</v>
      </c>
      <c r="W71" s="67" t="n">
        <f aca="false">M71*5.5017049523</f>
        <v>420081.952170635</v>
      </c>
      <c r="X71" s="67" t="n">
        <f aca="false">N71*5.1890047538+L71*5.5017049523</f>
        <v>30032717.4198535</v>
      </c>
      <c r="Y71" s="67" t="n">
        <f aca="false">N71*5.1890047538</f>
        <v>23154400.2041727</v>
      </c>
      <c r="Z71" s="67" t="n">
        <f aca="false">L71*5.5017049523</f>
        <v>6878317.21568078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32210822.5697515</v>
      </c>
      <c r="G72" s="157" t="n">
        <f aca="false">high_v2_m!E60+temporary_pension_bonus_high!B60</f>
        <v>30874229.3061704</v>
      </c>
      <c r="H72" s="67" t="n">
        <f aca="false">F72-J72</f>
        <v>29578641.0949392</v>
      </c>
      <c r="I72" s="67" t="n">
        <f aca="false">G72-K72</f>
        <v>28321013.2756024</v>
      </c>
      <c r="J72" s="157" t="n">
        <f aca="false">high_v2_m!J60</f>
        <v>2632181.47481237</v>
      </c>
      <c r="K72" s="157" t="n">
        <f aca="false">high_v2_m!K60</f>
        <v>2553216.030568</v>
      </c>
      <c r="L72" s="67" t="n">
        <f aca="false">H72-I72</f>
        <v>1257627.81933681</v>
      </c>
      <c r="M72" s="67" t="n">
        <f aca="false">J72-K72</f>
        <v>78965.4442443713</v>
      </c>
      <c r="N72" s="157" t="n">
        <f aca="false">SUM(high_v5_m!C60:J60)</f>
        <v>4425885.91286705</v>
      </c>
      <c r="O72" s="7"/>
      <c r="P72" s="7"/>
      <c r="Q72" s="67" t="n">
        <f aca="false">I72*5.5017049523</f>
        <v>155813858.992536</v>
      </c>
      <c r="R72" s="67"/>
      <c r="S72" s="67"/>
      <c r="T72" s="7"/>
      <c r="U72" s="7"/>
      <c r="V72" s="67" t="n">
        <f aca="false">K72*5.5017049523</f>
        <v>14047041.2796677</v>
      </c>
      <c r="W72" s="67" t="n">
        <f aca="false">M72*5.5017049523</f>
        <v>434444.575659827</v>
      </c>
      <c r="X72" s="67" t="n">
        <f aca="false">N72*5.1890047538+L72*5.5017049523</f>
        <v>29885040.2434391</v>
      </c>
      <c r="Y72" s="67" t="n">
        <f aca="false">N72*5.1890047538</f>
        <v>22965943.0416435</v>
      </c>
      <c r="Z72" s="67" t="n">
        <f aca="false">L72*5.5017049523</f>
        <v>6919097.20179557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32328380.2638916</v>
      </c>
      <c r="G73" s="157" t="n">
        <f aca="false">high_v2_m!E61+temporary_pension_bonus_high!B61</f>
        <v>30986849.8820172</v>
      </c>
      <c r="H73" s="67" t="n">
        <f aca="false">F73-J73</f>
        <v>29574562.3398843</v>
      </c>
      <c r="I73" s="67" t="n">
        <f aca="false">G73-K73</f>
        <v>28315646.4957301</v>
      </c>
      <c r="J73" s="157" t="n">
        <f aca="false">high_v2_m!J61</f>
        <v>2753817.92400727</v>
      </c>
      <c r="K73" s="157" t="n">
        <f aca="false">high_v2_m!K61</f>
        <v>2671203.38628705</v>
      </c>
      <c r="L73" s="67" t="n">
        <f aca="false">H73-I73</f>
        <v>1258915.8441542</v>
      </c>
      <c r="M73" s="67" t="n">
        <f aca="false">J73-K73</f>
        <v>82614.5377202183</v>
      </c>
      <c r="N73" s="157" t="n">
        <f aca="false">SUM(high_v5_m!C61:J61)</f>
        <v>4384673.09346401</v>
      </c>
      <c r="O73" s="7"/>
      <c r="P73" s="7"/>
      <c r="Q73" s="67" t="n">
        <f aca="false">I73*5.5017049523</f>
        <v>155784332.553134</v>
      </c>
      <c r="R73" s="67"/>
      <c r="S73" s="67"/>
      <c r="T73" s="7"/>
      <c r="U73" s="7"/>
      <c r="V73" s="67" t="n">
        <f aca="false">K73*5.5017049523</f>
        <v>14696172.898936</v>
      </c>
      <c r="W73" s="67" t="n">
        <f aca="false">M73*5.5017049523</f>
        <v>454520.8113073</v>
      </c>
      <c r="X73" s="67" t="n">
        <f aca="false">N73*5.1890047538+L73*5.5017049523</f>
        <v>29678273.0601558</v>
      </c>
      <c r="Y73" s="67" t="n">
        <f aca="false">N73*5.1890047538</f>
        <v>22752089.5258437</v>
      </c>
      <c r="Z73" s="67" t="n">
        <f aca="false">L73*5.5017049523</f>
        <v>6926183.53431211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32507579.8060787</v>
      </c>
      <c r="G74" s="155" t="n">
        <f aca="false">high_v2_m!E62+temporary_pension_bonus_high!B62</f>
        <v>31158416.7948325</v>
      </c>
      <c r="H74" s="8" t="n">
        <f aca="false">F74-J74</f>
        <v>29690779.9381997</v>
      </c>
      <c r="I74" s="8" t="n">
        <f aca="false">G74-K74</f>
        <v>28426120.9229899</v>
      </c>
      <c r="J74" s="155" t="n">
        <f aca="false">high_v2_m!J62</f>
        <v>2816799.86787906</v>
      </c>
      <c r="K74" s="155" t="n">
        <f aca="false">high_v2_m!K62</f>
        <v>2732295.87184269</v>
      </c>
      <c r="L74" s="8" t="n">
        <f aca="false">H74-I74</f>
        <v>1264659.01520982</v>
      </c>
      <c r="M74" s="8" t="n">
        <f aca="false">J74-K74</f>
        <v>84503.9960363731</v>
      </c>
      <c r="N74" s="155" t="n">
        <f aca="false">SUM(high_v5_m!C62:J62)</f>
        <v>5366818.22968385</v>
      </c>
      <c r="O74" s="5"/>
      <c r="P74" s="5"/>
      <c r="Q74" s="8" t="n">
        <f aca="false">I74*5.5017049523</f>
        <v>156392130.256692</v>
      </c>
      <c r="R74" s="8"/>
      <c r="S74" s="8"/>
      <c r="T74" s="5"/>
      <c r="U74" s="5"/>
      <c r="V74" s="8" t="n">
        <f aca="false">K74*5.5017049523</f>
        <v>15032285.7292658</v>
      </c>
      <c r="W74" s="8" t="n">
        <f aca="false">M74*5.5017049523</f>
        <v>464916.053482453</v>
      </c>
      <c r="X74" s="8" t="n">
        <f aca="false">N74*5.1890047538+L74*5.5017049523</f>
        <v>34806226.0735607</v>
      </c>
      <c r="Y74" s="8" t="n">
        <f aca="false">N74*5.1890047538</f>
        <v>27848445.30661</v>
      </c>
      <c r="Z74" s="8" t="n">
        <f aca="false">L74*5.5017049523</f>
        <v>6957780.76695069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32747334.7934918</v>
      </c>
      <c r="G75" s="157" t="n">
        <f aca="false">high_v2_m!E63+temporary_pension_bonus_high!B63</f>
        <v>31386879.0220447</v>
      </c>
      <c r="H75" s="67" t="n">
        <f aca="false">F75-J75</f>
        <v>29854959.9890838</v>
      </c>
      <c r="I75" s="67" t="n">
        <f aca="false">G75-K75</f>
        <v>28581275.4617689</v>
      </c>
      <c r="J75" s="157" t="n">
        <f aca="false">high_v2_m!J63</f>
        <v>2892374.80440804</v>
      </c>
      <c r="K75" s="157" t="n">
        <f aca="false">high_v2_m!K63</f>
        <v>2805603.5602758</v>
      </c>
      <c r="L75" s="67" t="n">
        <f aca="false">H75-I75</f>
        <v>1273684.52731488</v>
      </c>
      <c r="M75" s="67" t="n">
        <f aca="false">J75-K75</f>
        <v>86771.2441322412</v>
      </c>
      <c r="N75" s="157" t="n">
        <f aca="false">SUM(high_v5_m!C63:J63)</f>
        <v>4480063.99071782</v>
      </c>
      <c r="O75" s="7"/>
      <c r="P75" s="7"/>
      <c r="Q75" s="67" t="n">
        <f aca="false">I75*5.5017049523</f>
        <v>157245744.751065</v>
      </c>
      <c r="R75" s="67"/>
      <c r="S75" s="67"/>
      <c r="T75" s="7"/>
      <c r="U75" s="7"/>
      <c r="V75" s="67" t="n">
        <f aca="false">K75*5.5017049523</f>
        <v>15435603.0017599</v>
      </c>
      <c r="W75" s="67" t="n">
        <f aca="false">M75*5.5017049523</f>
        <v>477389.783559584</v>
      </c>
      <c r="X75" s="67" t="n">
        <f aca="false">N75*5.1890047538+L75*5.5017049523</f>
        <v>30254509.8167591</v>
      </c>
      <c r="Y75" s="67" t="n">
        <f aca="false">N75*5.1890047538</f>
        <v>23247073.345163</v>
      </c>
      <c r="Z75" s="67" t="n">
        <f aca="false">L75*5.5017049523</f>
        <v>7007436.47159613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33055979.6808169</v>
      </c>
      <c r="G76" s="157" t="n">
        <f aca="false">high_v2_m!E64+temporary_pension_bonus_high!B64</f>
        <v>31681177.4824349</v>
      </c>
      <c r="H76" s="67" t="n">
        <f aca="false">F76-J76</f>
        <v>30099389.2342567</v>
      </c>
      <c r="I76" s="67" t="n">
        <f aca="false">G76-K76</f>
        <v>28813284.7492715</v>
      </c>
      <c r="J76" s="157" t="n">
        <f aca="false">high_v2_m!J64</f>
        <v>2956590.4465602</v>
      </c>
      <c r="K76" s="157" t="n">
        <f aca="false">high_v2_m!K64</f>
        <v>2867892.73316339</v>
      </c>
      <c r="L76" s="67" t="n">
        <f aca="false">H76-I76</f>
        <v>1286104.48498518</v>
      </c>
      <c r="M76" s="67" t="n">
        <f aca="false">J76-K76</f>
        <v>88697.7133968053</v>
      </c>
      <c r="N76" s="157" t="n">
        <f aca="false">SUM(high_v5_m!C64:J64)</f>
        <v>4391931.28969796</v>
      </c>
      <c r="O76" s="7"/>
      <c r="P76" s="7"/>
      <c r="Q76" s="67" t="n">
        <f aca="false">I76*5.5017049523</f>
        <v>158522191.397097</v>
      </c>
      <c r="R76" s="67"/>
      <c r="S76" s="67"/>
      <c r="T76" s="7"/>
      <c r="U76" s="7"/>
      <c r="V76" s="67" t="n">
        <f aca="false">K76*5.5017049523</f>
        <v>15778299.6527102</v>
      </c>
      <c r="W76" s="67" t="n">
        <f aca="false">M76*5.5017049523</f>
        <v>487988.64905289</v>
      </c>
      <c r="X76" s="67" t="n">
        <f aca="false">N76*5.1890047538+L76*5.5017049523</f>
        <v>29865519.7548239</v>
      </c>
      <c r="Y76" s="67" t="n">
        <f aca="false">N76*5.1890047538</f>
        <v>22789752.3406057</v>
      </c>
      <c r="Z76" s="67" t="n">
        <f aca="false">L76*5.5017049523</f>
        <v>7075767.41421823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33312947.3137955</v>
      </c>
      <c r="G77" s="157" t="n">
        <f aca="false">high_v2_m!E65+temporary_pension_bonus_high!B65</f>
        <v>31926961.0140355</v>
      </c>
      <c r="H77" s="67" t="n">
        <f aca="false">F77-J77</f>
        <v>30276877.1401868</v>
      </c>
      <c r="I77" s="67" t="n">
        <f aca="false">G77-K77</f>
        <v>28981972.9456351</v>
      </c>
      <c r="J77" s="157" t="n">
        <f aca="false">high_v2_m!J65</f>
        <v>3036070.17360872</v>
      </c>
      <c r="K77" s="157" t="n">
        <f aca="false">high_v2_m!K65</f>
        <v>2944988.06840045</v>
      </c>
      <c r="L77" s="67" t="n">
        <f aca="false">H77-I77</f>
        <v>1294904.19455174</v>
      </c>
      <c r="M77" s="67" t="n">
        <f aca="false">J77-K77</f>
        <v>91082.1052082614</v>
      </c>
      <c r="N77" s="157" t="n">
        <f aca="false">SUM(high_v5_m!C65:J65)</f>
        <v>4370346.99436645</v>
      </c>
      <c r="O77" s="7"/>
      <c r="P77" s="7"/>
      <c r="Q77" s="67" t="n">
        <f aca="false">I77*5.5017049523</f>
        <v>159450264.082425</v>
      </c>
      <c r="R77" s="67"/>
      <c r="S77" s="67"/>
      <c r="T77" s="7"/>
      <c r="U77" s="7"/>
      <c r="V77" s="67" t="n">
        <f aca="false">K77*5.5017049523</f>
        <v>16202455.4403832</v>
      </c>
      <c r="W77" s="67" t="n">
        <f aca="false">M77*5.5017049523</f>
        <v>501106.869290201</v>
      </c>
      <c r="X77" s="67" t="n">
        <f aca="false">N77*5.1890047538+L77*5.5017049523</f>
        <v>29801932.1494424</v>
      </c>
      <c r="Y77" s="67" t="n">
        <f aca="false">N77*5.1890047538</f>
        <v>22677751.329523</v>
      </c>
      <c r="Z77" s="67" t="n">
        <f aca="false">L77*5.5017049523</f>
        <v>7124180.81991933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33509388.7012065</v>
      </c>
      <c r="G78" s="155" t="n">
        <f aca="false">high_v2_m!E66+temporary_pension_bonus_high!B66</f>
        <v>32115302.0604191</v>
      </c>
      <c r="H78" s="8" t="n">
        <f aca="false">F78-J78</f>
        <v>30399763.4168786</v>
      </c>
      <c r="I78" s="8" t="n">
        <f aca="false">G78-K78</f>
        <v>29098965.534621</v>
      </c>
      <c r="J78" s="155" t="n">
        <f aca="false">high_v2_m!J66</f>
        <v>3109625.28432792</v>
      </c>
      <c r="K78" s="155" t="n">
        <f aca="false">high_v2_m!K66</f>
        <v>3016336.52579808</v>
      </c>
      <c r="L78" s="8" t="n">
        <f aca="false">H78-I78</f>
        <v>1300797.88225763</v>
      </c>
      <c r="M78" s="8" t="n">
        <f aca="false">J78-K78</f>
        <v>93288.7585298382</v>
      </c>
      <c r="N78" s="155" t="n">
        <f aca="false">SUM(high_v5_m!C66:J66)</f>
        <v>5301702.51902496</v>
      </c>
      <c r="O78" s="5"/>
      <c r="P78" s="5"/>
      <c r="Q78" s="8" t="n">
        <f aca="false">I78*5.5017049523</f>
        <v>160093922.788631</v>
      </c>
      <c r="R78" s="8"/>
      <c r="S78" s="8"/>
      <c r="T78" s="5"/>
      <c r="U78" s="5"/>
      <c r="V78" s="8" t="n">
        <f aca="false">K78*5.5017049523</f>
        <v>16594993.6017867</v>
      </c>
      <c r="W78" s="8" t="n">
        <f aca="false">M78*5.5017049523</f>
        <v>513247.22479753</v>
      </c>
      <c r="X78" s="8" t="n">
        <f aca="false">N78*5.1890047538+L78*5.5017049523</f>
        <v>34667165.7252121</v>
      </c>
      <c r="Y78" s="8" t="n">
        <f aca="false">N78*5.1890047538</f>
        <v>27510559.5744539</v>
      </c>
      <c r="Z78" s="8" t="n">
        <f aca="false">L78*5.5017049523</f>
        <v>7156606.15075817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33528093.459863</v>
      </c>
      <c r="G79" s="157" t="n">
        <f aca="false">high_v2_m!E67+temporary_pension_bonus_high!B67</f>
        <v>32132677.2315263</v>
      </c>
      <c r="H79" s="67" t="n">
        <f aca="false">F79-J79</f>
        <v>30361556.7831634</v>
      </c>
      <c r="I79" s="67" t="n">
        <f aca="false">G79-K79</f>
        <v>29061136.6551276</v>
      </c>
      <c r="J79" s="157" t="n">
        <f aca="false">high_v2_m!J67</f>
        <v>3166536.67669965</v>
      </c>
      <c r="K79" s="157" t="n">
        <f aca="false">high_v2_m!K67</f>
        <v>3071540.57639866</v>
      </c>
      <c r="L79" s="67" t="n">
        <f aca="false">H79-I79</f>
        <v>1300420.12803572</v>
      </c>
      <c r="M79" s="67" t="n">
        <f aca="false">J79-K79</f>
        <v>94996.1003009886</v>
      </c>
      <c r="N79" s="157" t="n">
        <f aca="false">SUM(high_v5_m!C67:J67)</f>
        <v>4350885.79983032</v>
      </c>
      <c r="O79" s="7"/>
      <c r="P79" s="7"/>
      <c r="Q79" s="67" t="n">
        <f aca="false">I79*5.5017049523</f>
        <v>159885799.454983</v>
      </c>
      <c r="R79" s="67"/>
      <c r="S79" s="67"/>
      <c r="T79" s="7"/>
      <c r="U79" s="7"/>
      <c r="V79" s="67" t="n">
        <f aca="false">K79*5.5017049523</f>
        <v>16898710.0003629</v>
      </c>
      <c r="W79" s="67" t="n">
        <f aca="false">M79*5.5017049523</f>
        <v>522640.515475137</v>
      </c>
      <c r="X79" s="67" t="n">
        <f aca="false">N79*5.1890047538+L79*5.5017049523</f>
        <v>29731294.9570452</v>
      </c>
      <c r="Y79" s="67" t="n">
        <f aca="false">N79*5.1890047538</f>
        <v>22576767.0985605</v>
      </c>
      <c r="Z79" s="67" t="n">
        <f aca="false">L79*5.5017049523</f>
        <v>7154527.85848474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33773744.7517608</v>
      </c>
      <c r="G80" s="157" t="n">
        <f aca="false">high_v2_m!E68+temporary_pension_bonus_high!B68</f>
        <v>32367685.3173798</v>
      </c>
      <c r="H80" s="67" t="n">
        <f aca="false">F80-J80</f>
        <v>30508224.2692843</v>
      </c>
      <c r="I80" s="67" t="n">
        <f aca="false">G80-K80</f>
        <v>29200130.4493776</v>
      </c>
      <c r="J80" s="157" t="n">
        <f aca="false">high_v2_m!J68</f>
        <v>3265520.48247651</v>
      </c>
      <c r="K80" s="157" t="n">
        <f aca="false">high_v2_m!K68</f>
        <v>3167554.86800221</v>
      </c>
      <c r="L80" s="67" t="n">
        <f aca="false">H80-I80</f>
        <v>1308093.81990672</v>
      </c>
      <c r="M80" s="67" t="n">
        <f aca="false">J80-K80</f>
        <v>97965.6144742952</v>
      </c>
      <c r="N80" s="157" t="n">
        <f aca="false">SUM(high_v5_m!C68:J68)</f>
        <v>4417592.00875886</v>
      </c>
      <c r="O80" s="7"/>
      <c r="P80" s="7"/>
      <c r="Q80" s="67" t="n">
        <f aca="false">I80*5.5017049523</f>
        <v>160650502.301147</v>
      </c>
      <c r="R80" s="67"/>
      <c r="S80" s="67"/>
      <c r="T80" s="7"/>
      <c r="U80" s="7"/>
      <c r="V80" s="67" t="n">
        <f aca="false">K80*5.5017049523</f>
        <v>17426952.3039697</v>
      </c>
      <c r="W80" s="67" t="n">
        <f aca="false">M80*5.5017049523</f>
        <v>538977.906308342</v>
      </c>
      <c r="X80" s="67" t="n">
        <f aca="false">N80*5.1890047538+L80*5.5017049523</f>
        <v>30119652.1808524</v>
      </c>
      <c r="Y80" s="67" t="n">
        <f aca="false">N80*5.1890047538</f>
        <v>22922905.9337986</v>
      </c>
      <c r="Z80" s="67" t="n">
        <f aca="false">L80*5.5017049523</f>
        <v>7196746.24705384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33983210.604928</v>
      </c>
      <c r="G81" s="157" t="n">
        <f aca="false">high_v2_m!E69+temporary_pension_bonus_high!B69</f>
        <v>32568454.2100358</v>
      </c>
      <c r="H81" s="67" t="n">
        <f aca="false">F81-J81</f>
        <v>30589318.7137859</v>
      </c>
      <c r="I81" s="67" t="n">
        <f aca="false">G81-K81</f>
        <v>29276379.075628</v>
      </c>
      <c r="J81" s="157" t="n">
        <f aca="false">high_v2_m!J69</f>
        <v>3393891.89114206</v>
      </c>
      <c r="K81" s="157" t="n">
        <f aca="false">high_v2_m!K69</f>
        <v>3292075.1344078</v>
      </c>
      <c r="L81" s="67" t="n">
        <f aca="false">H81-I81</f>
        <v>1312939.63815789</v>
      </c>
      <c r="M81" s="67" t="n">
        <f aca="false">J81-K81</f>
        <v>101816.756734262</v>
      </c>
      <c r="N81" s="157" t="n">
        <f aca="false">SUM(high_v5_m!C69:J69)</f>
        <v>4365875.43857297</v>
      </c>
      <c r="O81" s="7"/>
      <c r="P81" s="7"/>
      <c r="Q81" s="67" t="n">
        <f aca="false">I81*5.5017049523</f>
        <v>161069999.745795</v>
      </c>
      <c r="R81" s="67"/>
      <c r="S81" s="67"/>
      <c r="T81" s="7"/>
      <c r="U81" s="7"/>
      <c r="V81" s="67" t="n">
        <f aca="false">K81*5.5017049523</f>
        <v>18112026.0703151</v>
      </c>
      <c r="W81" s="67" t="n">
        <f aca="false">M81*5.5017049523</f>
        <v>560165.754752012</v>
      </c>
      <c r="X81" s="67" t="n">
        <f aca="false">N81*5.1890047538+L81*5.5017049523</f>
        <v>29877954.914578</v>
      </c>
      <c r="Y81" s="67" t="n">
        <f aca="false">N81*5.1890047538</f>
        <v>22654548.4052538</v>
      </c>
      <c r="Z81" s="67" t="n">
        <f aca="false">L81*5.5017049523</f>
        <v>7223406.50932421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34212782.7321556</v>
      </c>
      <c r="G82" s="155" t="n">
        <f aca="false">high_v2_m!E70+temporary_pension_bonus_high!B70</f>
        <v>32788572.5299738</v>
      </c>
      <c r="H82" s="8" t="n">
        <f aca="false">F82-J82</f>
        <v>30704949.8035188</v>
      </c>
      <c r="I82" s="8" t="n">
        <f aca="false">G82-K82</f>
        <v>29385974.5891961</v>
      </c>
      <c r="J82" s="155" t="n">
        <f aca="false">high_v2_m!J70</f>
        <v>3507832.92863679</v>
      </c>
      <c r="K82" s="155" t="n">
        <f aca="false">high_v2_m!K70</f>
        <v>3402597.94077769</v>
      </c>
      <c r="L82" s="8" t="n">
        <f aca="false">H82-I82</f>
        <v>1318975.21432271</v>
      </c>
      <c r="M82" s="8" t="n">
        <f aca="false">J82-K82</f>
        <v>105234.987859103</v>
      </c>
      <c r="N82" s="155" t="n">
        <f aca="false">SUM(high_v5_m!C70:J70)</f>
        <v>5319948.35874444</v>
      </c>
      <c r="O82" s="5"/>
      <c r="P82" s="5"/>
      <c r="Q82" s="8" t="n">
        <f aca="false">I82*5.5017049523</f>
        <v>161672961.925542</v>
      </c>
      <c r="R82" s="8"/>
      <c r="S82" s="8"/>
      <c r="T82" s="5"/>
      <c r="U82" s="5"/>
      <c r="V82" s="8" t="n">
        <f aca="false">K82*5.5017049523</f>
        <v>18720089.9414624</v>
      </c>
      <c r="W82" s="8" t="n">
        <f aca="false">M82*5.5017049523</f>
        <v>578971.853859659</v>
      </c>
      <c r="X82" s="8" t="n">
        <f aca="false">N82*5.1890047538+L82*5.5017049523</f>
        <v>34861849.7920956</v>
      </c>
      <c r="Y82" s="8" t="n">
        <f aca="false">N82*5.1890047538</f>
        <v>27605237.3234954</v>
      </c>
      <c r="Z82" s="8" t="n">
        <f aca="false">L82*5.5017049523</f>
        <v>7256612.46860018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34393400.4485902</v>
      </c>
      <c r="G83" s="157" t="n">
        <f aca="false">high_v2_m!E71+temporary_pension_bonus_high!B71</f>
        <v>32962774.0114766</v>
      </c>
      <c r="H83" s="67" t="n">
        <f aca="false">F83-J83</f>
        <v>30819627.0894402</v>
      </c>
      <c r="I83" s="67" t="n">
        <f aca="false">G83-K83</f>
        <v>29496213.853101</v>
      </c>
      <c r="J83" s="157" t="n">
        <f aca="false">high_v2_m!J71</f>
        <v>3573773.35915002</v>
      </c>
      <c r="K83" s="157" t="n">
        <f aca="false">high_v2_m!K71</f>
        <v>3466560.15837552</v>
      </c>
      <c r="L83" s="67" t="n">
        <f aca="false">H83-I83</f>
        <v>1323413.23633919</v>
      </c>
      <c r="M83" s="67" t="n">
        <f aca="false">J83-K83</f>
        <v>107213.200774501</v>
      </c>
      <c r="N83" s="157" t="n">
        <f aca="false">SUM(high_v5_m!C71:J71)</f>
        <v>4345719.0811971</v>
      </c>
      <c r="O83" s="7"/>
      <c r="P83" s="7"/>
      <c r="Q83" s="67" t="n">
        <f aca="false">I83*5.5017049523</f>
        <v>162279465.829706</v>
      </c>
      <c r="R83" s="67"/>
      <c r="S83" s="67"/>
      <c r="T83" s="7"/>
      <c r="U83" s="7"/>
      <c r="V83" s="67" t="n">
        <f aca="false">K83*5.5017049523</f>
        <v>19071991.1907805</v>
      </c>
      <c r="W83" s="67" t="n">
        <f aca="false">M83*5.5017049523</f>
        <v>589855.397653004</v>
      </c>
      <c r="X83" s="67" t="n">
        <f aca="false">N83*5.1890047538+L83*5.5017049523</f>
        <v>29830986.1273178</v>
      </c>
      <c r="Y83" s="67" t="n">
        <f aca="false">N83*5.1890047538</f>
        <v>22549956.9710111</v>
      </c>
      <c r="Z83" s="67" t="n">
        <f aca="false">L83*5.5017049523</f>
        <v>7281029.15630671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34602502.8533735</v>
      </c>
      <c r="G84" s="157" t="n">
        <f aca="false">high_v2_m!E72+temporary_pension_bonus_high!B72</f>
        <v>33162930.4169387</v>
      </c>
      <c r="H84" s="67" t="n">
        <f aca="false">F84-J84</f>
        <v>30873743.1181799</v>
      </c>
      <c r="I84" s="67" t="n">
        <f aca="false">G84-K84</f>
        <v>29546033.4738009</v>
      </c>
      <c r="J84" s="157" t="n">
        <f aca="false">high_v2_m!J72</f>
        <v>3728759.73519357</v>
      </c>
      <c r="K84" s="157" t="n">
        <f aca="false">high_v2_m!K72</f>
        <v>3616896.94313776</v>
      </c>
      <c r="L84" s="67" t="n">
        <f aca="false">H84-I84</f>
        <v>1327709.64437901</v>
      </c>
      <c r="M84" s="67" t="n">
        <f aca="false">J84-K84</f>
        <v>111862.792055808</v>
      </c>
      <c r="N84" s="157" t="n">
        <f aca="false">SUM(high_v5_m!C72:J72)</f>
        <v>4356260.35585015</v>
      </c>
      <c r="O84" s="7"/>
      <c r="P84" s="7"/>
      <c r="Q84" s="67" t="n">
        <f aca="false">I84*5.5017049523</f>
        <v>162553558.683632</v>
      </c>
      <c r="R84" s="67"/>
      <c r="S84" s="67"/>
      <c r="T84" s="7"/>
      <c r="U84" s="7"/>
      <c r="V84" s="67" t="n">
        <f aca="false">K84*5.5017049523</f>
        <v>19899099.8240197</v>
      </c>
      <c r="W84" s="67" t="n">
        <f aca="false">M84*5.5017049523</f>
        <v>615436.077031544</v>
      </c>
      <c r="X84" s="67" t="n">
        <f aca="false">N84*5.1890047538+L84*5.5017049523</f>
        <v>29909322.4209934</v>
      </c>
      <c r="Y84" s="67" t="n">
        <f aca="false">N84*5.1890047538</f>
        <v>22604655.6952969</v>
      </c>
      <c r="Z84" s="67" t="n">
        <f aca="false">L84*5.5017049523</f>
        <v>7304666.72569648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34884583.5530214</v>
      </c>
      <c r="G85" s="157" t="n">
        <f aca="false">high_v2_m!E73+temporary_pension_bonus_high!B73</f>
        <v>33433111.255526</v>
      </c>
      <c r="H85" s="67" t="n">
        <f aca="false">F85-J85</f>
        <v>31025372.0215722</v>
      </c>
      <c r="I85" s="67" t="n">
        <f aca="false">G85-K85</f>
        <v>29689676.0700203</v>
      </c>
      <c r="J85" s="157" t="n">
        <f aca="false">high_v2_m!J73</f>
        <v>3859211.53144918</v>
      </c>
      <c r="K85" s="157" t="n">
        <f aca="false">high_v2_m!K73</f>
        <v>3743435.18550571</v>
      </c>
      <c r="L85" s="67" t="n">
        <f aca="false">H85-I85</f>
        <v>1335695.95155189</v>
      </c>
      <c r="M85" s="67" t="n">
        <f aca="false">J85-K85</f>
        <v>115776.345943476</v>
      </c>
      <c r="N85" s="157" t="n">
        <f aca="false">SUM(high_v5_m!C73:J73)</f>
        <v>4291628.19048433</v>
      </c>
      <c r="O85" s="7"/>
      <c r="P85" s="7"/>
      <c r="Q85" s="67" t="n">
        <f aca="false">I85*5.5017049523</f>
        <v>163343837.866614</v>
      </c>
      <c r="R85" s="67"/>
      <c r="S85" s="67"/>
      <c r="T85" s="7"/>
      <c r="U85" s="7"/>
      <c r="V85" s="67" t="n">
        <f aca="false">K85*5.5017049523</f>
        <v>20595275.8987108</v>
      </c>
      <c r="W85" s="67" t="n">
        <f aca="false">M85*5.5017049523</f>
        <v>636967.295836418</v>
      </c>
      <c r="X85" s="67" t="n">
        <f aca="false">N85*5.1890047538+L85*5.5017049523</f>
        <v>29617884.1133854</v>
      </c>
      <c r="Y85" s="67" t="n">
        <f aca="false">N85*5.1890047538</f>
        <v>22269279.0819653</v>
      </c>
      <c r="Z85" s="67" t="n">
        <f aca="false">L85*5.5017049523</f>
        <v>7348605.0314201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35053192.0568703</v>
      </c>
      <c r="G86" s="155" t="n">
        <f aca="false">high_v2_m!E74+temporary_pension_bonus_high!B74</f>
        <v>33594730.9821788</v>
      </c>
      <c r="H86" s="8" t="n">
        <f aca="false">F86-J86</f>
        <v>31139944.9451425</v>
      </c>
      <c r="I86" s="8" t="n">
        <f aca="false">G86-K86</f>
        <v>29798881.2838028</v>
      </c>
      <c r="J86" s="155" t="n">
        <f aca="false">high_v2_m!J74</f>
        <v>3913247.11172782</v>
      </c>
      <c r="K86" s="155" t="n">
        <f aca="false">high_v2_m!K74</f>
        <v>3795849.69837598</v>
      </c>
      <c r="L86" s="8" t="n">
        <f aca="false">H86-I86</f>
        <v>1341063.66133968</v>
      </c>
      <c r="M86" s="8" t="n">
        <f aca="false">J86-K86</f>
        <v>117397.413351834</v>
      </c>
      <c r="N86" s="155" t="n">
        <f aca="false">SUM(high_v5_m!C74:J74)</f>
        <v>5254906.68980999</v>
      </c>
      <c r="O86" s="5"/>
      <c r="P86" s="5"/>
      <c r="Q86" s="8" t="n">
        <f aca="false">I86*5.5017049523</f>
        <v>163944652.732098</v>
      </c>
      <c r="R86" s="8"/>
      <c r="S86" s="8"/>
      <c r="T86" s="5"/>
      <c r="U86" s="5"/>
      <c r="V86" s="8" t="n">
        <f aca="false">K86*5.5017049523</f>
        <v>20883645.0837416</v>
      </c>
      <c r="W86" s="8" t="n">
        <f aca="false">M86*5.5017049523</f>
        <v>645885.930424997</v>
      </c>
      <c r="X86" s="8" t="n">
        <f aca="false">N86*5.1890047538+L86*5.5017049523</f>
        <v>34645872.3811416</v>
      </c>
      <c r="Y86" s="8" t="n">
        <f aca="false">N86*5.1890047538</f>
        <v>27267735.7941995</v>
      </c>
      <c r="Z86" s="8" t="n">
        <f aca="false">L86*5.5017049523</f>
        <v>7378136.5869421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35247391.5732104</v>
      </c>
      <c r="G87" s="157" t="n">
        <f aca="false">high_v2_m!E75+temporary_pension_bonus_high!B75</f>
        <v>33780614.8617085</v>
      </c>
      <c r="H87" s="67" t="n">
        <f aca="false">F87-J87</f>
        <v>31209935.2024185</v>
      </c>
      <c r="I87" s="67" t="n">
        <f aca="false">G87-K87</f>
        <v>29864282.1820404</v>
      </c>
      <c r="J87" s="157" t="n">
        <f aca="false">high_v2_m!J75</f>
        <v>4037456.37079186</v>
      </c>
      <c r="K87" s="157" t="n">
        <f aca="false">high_v2_m!K75</f>
        <v>3916332.6796681</v>
      </c>
      <c r="L87" s="67" t="n">
        <f aca="false">H87-I87</f>
        <v>1345653.02037807</v>
      </c>
      <c r="M87" s="67" t="n">
        <f aca="false">J87-K87</f>
        <v>121123.691123755</v>
      </c>
      <c r="N87" s="157" t="n">
        <f aca="false">SUM(high_v5_m!C75:J75)</f>
        <v>4286046.13092172</v>
      </c>
      <c r="O87" s="7"/>
      <c r="P87" s="7"/>
      <c r="Q87" s="67" t="n">
        <f aca="false">I87*5.5017049523</f>
        <v>164304469.177816</v>
      </c>
      <c r="R87" s="67"/>
      <c r="S87" s="67"/>
      <c r="T87" s="7"/>
      <c r="U87" s="7"/>
      <c r="V87" s="67" t="n">
        <f aca="false">K87*5.5017049523</f>
        <v>21546506.8985843</v>
      </c>
      <c r="W87" s="67" t="n">
        <f aca="false">M87*5.5017049523</f>
        <v>666386.811296419</v>
      </c>
      <c r="X87" s="67" t="n">
        <f aca="false">N87*5.1890047538+L87*5.5017049523</f>
        <v>29643699.6346504</v>
      </c>
      <c r="Y87" s="67" t="n">
        <f aca="false">N87*5.1890047538</f>
        <v>22240313.7483589</v>
      </c>
      <c r="Z87" s="67" t="n">
        <f aca="false">L87*5.5017049523</f>
        <v>7403385.88629147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35469915.5123666</v>
      </c>
      <c r="G88" s="157" t="n">
        <f aca="false">high_v2_m!E76+temporary_pension_bonus_high!B76</f>
        <v>33993998.1529229</v>
      </c>
      <c r="H88" s="67" t="n">
        <f aca="false">F88-J88</f>
        <v>31292438.4240393</v>
      </c>
      <c r="I88" s="67" t="n">
        <f aca="false">G88-K88</f>
        <v>29941845.3772454</v>
      </c>
      <c r="J88" s="157" t="n">
        <f aca="false">high_v2_m!J76</f>
        <v>4177477.08832731</v>
      </c>
      <c r="K88" s="157" t="n">
        <f aca="false">high_v2_m!K76</f>
        <v>4052152.77567749</v>
      </c>
      <c r="L88" s="67" t="n">
        <f aca="false">H88-I88</f>
        <v>1350593.04679387</v>
      </c>
      <c r="M88" s="67" t="n">
        <f aca="false">J88-K88</f>
        <v>125324.31264982</v>
      </c>
      <c r="N88" s="157" t="n">
        <f aca="false">SUM(high_v5_m!C76:J76)</f>
        <v>4356532.50548921</v>
      </c>
      <c r="O88" s="7"/>
      <c r="P88" s="7"/>
      <c r="Q88" s="67" t="n">
        <f aca="false">I88*5.5017049523</f>
        <v>164731198.992992</v>
      </c>
      <c r="R88" s="67"/>
      <c r="S88" s="67"/>
      <c r="T88" s="7"/>
      <c r="U88" s="7"/>
      <c r="V88" s="67" t="n">
        <f aca="false">K88*5.5017049523</f>
        <v>22293748.993421</v>
      </c>
      <c r="W88" s="67" t="n">
        <f aca="false">M88*5.5017049523</f>
        <v>689497.391549108</v>
      </c>
      <c r="X88" s="67" t="n">
        <f aca="false">N88*5.1890047538+L88*5.5017049523</f>
        <v>30036632.3351556</v>
      </c>
      <c r="Y88" s="67" t="n">
        <f aca="false">N88*5.1890047538</f>
        <v>22606067.8810677</v>
      </c>
      <c r="Z88" s="67" t="n">
        <f aca="false">L88*5.5017049523</f>
        <v>7430564.4540878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35567451.4593753</v>
      </c>
      <c r="G89" s="157" t="n">
        <f aca="false">high_v2_m!E77+temporary_pension_bonus_high!B77</f>
        <v>34088041.3066415</v>
      </c>
      <c r="H89" s="67" t="n">
        <f aca="false">F89-J89</f>
        <v>31269713.266147</v>
      </c>
      <c r="I89" s="67" t="n">
        <f aca="false">G89-K89</f>
        <v>29919235.25921</v>
      </c>
      <c r="J89" s="157" t="n">
        <f aca="false">high_v2_m!J77</f>
        <v>4297738.19322836</v>
      </c>
      <c r="K89" s="157" t="n">
        <f aca="false">high_v2_m!K77</f>
        <v>4168806.0474315</v>
      </c>
      <c r="L89" s="67" t="n">
        <f aca="false">H89-I89</f>
        <v>1350478.00693694</v>
      </c>
      <c r="M89" s="67" t="n">
        <f aca="false">J89-K89</f>
        <v>128932.145796851</v>
      </c>
      <c r="N89" s="157" t="n">
        <f aca="false">SUM(high_v5_m!C77:J77)</f>
        <v>4266167.36254892</v>
      </c>
      <c r="O89" s="7"/>
      <c r="P89" s="7"/>
      <c r="Q89" s="67" t="n">
        <f aca="false">I89*5.5017049523</f>
        <v>164606804.794625</v>
      </c>
      <c r="R89" s="67"/>
      <c r="S89" s="67"/>
      <c r="T89" s="7"/>
      <c r="U89" s="7"/>
      <c r="V89" s="67" t="n">
        <f aca="false">K89*5.5017049523</f>
        <v>22935540.8763321</v>
      </c>
      <c r="W89" s="67" t="n">
        <f aca="false">M89*5.5017049523</f>
        <v>709346.6250412</v>
      </c>
      <c r="X89" s="67" t="n">
        <f aca="false">N89*5.1890047538+L89*5.5017049523</f>
        <v>29567094.26351</v>
      </c>
      <c r="Y89" s="67" t="n">
        <f aca="false">N89*5.1890047538</f>
        <v>22137162.7247728</v>
      </c>
      <c r="Z89" s="67" t="n">
        <f aca="false">L89*5.5017049523</f>
        <v>7429931.5387372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35853604.9551467</v>
      </c>
      <c r="G90" s="155" t="n">
        <f aca="false">high_v2_m!E78+temporary_pension_bonus_high!B78</f>
        <v>34362363.2368794</v>
      </c>
      <c r="H90" s="8" t="n">
        <f aca="false">F90-J90</f>
        <v>31492477.4948887</v>
      </c>
      <c r="I90" s="8" t="n">
        <f aca="false">G90-K90</f>
        <v>30132069.6004292</v>
      </c>
      <c r="J90" s="155" t="n">
        <f aca="false">high_v2_m!J78</f>
        <v>4361127.46025801</v>
      </c>
      <c r="K90" s="155" t="n">
        <f aca="false">high_v2_m!K78</f>
        <v>4230293.63645027</v>
      </c>
      <c r="L90" s="8" t="n">
        <f aca="false">H90-I90</f>
        <v>1360407.89445958</v>
      </c>
      <c r="M90" s="8" t="n">
        <f aca="false">J90-K90</f>
        <v>130833.823807741</v>
      </c>
      <c r="N90" s="155" t="n">
        <f aca="false">SUM(high_v5_m!C78:J78)</f>
        <v>5171010.55058855</v>
      </c>
      <c r="O90" s="5"/>
      <c r="P90" s="5"/>
      <c r="Q90" s="8" t="n">
        <f aca="false">I90*5.5017049523</f>
        <v>165777756.543729</v>
      </c>
      <c r="R90" s="8"/>
      <c r="S90" s="8"/>
      <c r="T90" s="5"/>
      <c r="U90" s="5"/>
      <c r="V90" s="8" t="n">
        <f aca="false">K90*5.5017049523</f>
        <v>23273827.4493416</v>
      </c>
      <c r="W90" s="8" t="n">
        <f aca="false">M90*5.5017049523</f>
        <v>719809.096371392</v>
      </c>
      <c r="X90" s="8" t="n">
        <f aca="false">N90*5.1890047538+L90*5.5017049523</f>
        <v>34316961.1790502</v>
      </c>
      <c r="Y90" s="8" t="n">
        <f aca="false">N90*5.1890047538</f>
        <v>26832398.3289539</v>
      </c>
      <c r="Z90" s="8" t="n">
        <f aca="false">L90*5.5017049523</f>
        <v>7484562.85009626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36013706.3908325</v>
      </c>
      <c r="G91" s="157" t="n">
        <f aca="false">high_v2_m!E79+temporary_pension_bonus_high!B79</f>
        <v>34516771.3712208</v>
      </c>
      <c r="H91" s="67" t="n">
        <f aca="false">F91-J91</f>
        <v>31512856.1119095</v>
      </c>
      <c r="I91" s="67" t="n">
        <f aca="false">G91-K91</f>
        <v>30150946.6006655</v>
      </c>
      <c r="J91" s="157" t="n">
        <f aca="false">high_v2_m!J79</f>
        <v>4500850.27892304</v>
      </c>
      <c r="K91" s="157" t="n">
        <f aca="false">high_v2_m!K79</f>
        <v>4365824.77055535</v>
      </c>
      <c r="L91" s="67" t="n">
        <f aca="false">H91-I91</f>
        <v>1361909.51124404</v>
      </c>
      <c r="M91" s="67" t="n">
        <f aca="false">J91-K91</f>
        <v>135025.508367691</v>
      </c>
      <c r="N91" s="157" t="n">
        <f aca="false">SUM(high_v5_m!C79:J79)</f>
        <v>4243573.9196524</v>
      </c>
      <c r="O91" s="7"/>
      <c r="P91" s="7"/>
      <c r="Q91" s="67" t="n">
        <f aca="false">I91*5.5017049523</f>
        <v>165881612.229414</v>
      </c>
      <c r="R91" s="67"/>
      <c r="S91" s="67"/>
      <c r="T91" s="7"/>
      <c r="U91" s="7"/>
      <c r="V91" s="67" t="n">
        <f aca="false">K91*5.5017049523</f>
        <v>24019479.7610384</v>
      </c>
      <c r="W91" s="67" t="n">
        <f aca="false">M91*5.5017049523</f>
        <v>742870.508073352</v>
      </c>
      <c r="X91" s="67" t="n">
        <f aca="false">N91*5.1890047538+L91*5.5017049523</f>
        <v>29512749.5447738</v>
      </c>
      <c r="Y91" s="67" t="n">
        <f aca="false">N91*5.1890047538</f>
        <v>22019925.242178</v>
      </c>
      <c r="Z91" s="67" t="n">
        <f aca="false">L91*5.5017049523</f>
        <v>7492824.30259579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36217283.1827463</v>
      </c>
      <c r="G92" s="157" t="n">
        <f aca="false">high_v2_m!E80+temporary_pension_bonus_high!B80</f>
        <v>34711561.4382864</v>
      </c>
      <c r="H92" s="67" t="n">
        <f aca="false">F92-J92</f>
        <v>31643880.5038659</v>
      </c>
      <c r="I92" s="67" t="n">
        <f aca="false">G92-K92</f>
        <v>30275360.8397724</v>
      </c>
      <c r="J92" s="157" t="n">
        <f aca="false">high_v2_m!J80</f>
        <v>4573402.67888047</v>
      </c>
      <c r="K92" s="157" t="n">
        <f aca="false">high_v2_m!K80</f>
        <v>4436200.59851406</v>
      </c>
      <c r="L92" s="67" t="n">
        <f aca="false">H92-I92</f>
        <v>1368519.66409349</v>
      </c>
      <c r="M92" s="67" t="n">
        <f aca="false">J92-K92</f>
        <v>137202.080366415</v>
      </c>
      <c r="N92" s="157" t="n">
        <f aca="false">SUM(high_v5_m!C80:J80)</f>
        <v>4181460.15559046</v>
      </c>
      <c r="O92" s="7"/>
      <c r="P92" s="7"/>
      <c r="Q92" s="67" t="n">
        <f aca="false">I92*5.5017049523</f>
        <v>166566102.664845</v>
      </c>
      <c r="R92" s="67"/>
      <c r="S92" s="67"/>
      <c r="T92" s="7"/>
      <c r="U92" s="7"/>
      <c r="V92" s="67" t="n">
        <f aca="false">K92*5.5017049523</f>
        <v>24406666.802241</v>
      </c>
      <c r="W92" s="67" t="n">
        <f aca="false">M92*5.5017049523</f>
        <v>754845.365017768</v>
      </c>
      <c r="X92" s="67" t="n">
        <f aca="false">N92*5.1890047538+L92*5.5017049523</f>
        <v>29226808.0384473</v>
      </c>
      <c r="Y92" s="67" t="n">
        <f aca="false">N92*5.1890047538</f>
        <v>21697616.6251842</v>
      </c>
      <c r="Z92" s="67" t="n">
        <f aca="false">L92*5.5017049523</f>
        <v>7529191.41326311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36392836.6205218</v>
      </c>
      <c r="G93" s="157" t="n">
        <f aca="false">high_v2_m!E81+temporary_pension_bonus_high!B81</f>
        <v>34879890.0343721</v>
      </c>
      <c r="H93" s="67" t="n">
        <f aca="false">F93-J93</f>
        <v>31737384.1359554</v>
      </c>
      <c r="I93" s="67" t="n">
        <f aca="false">G93-K93</f>
        <v>30364101.1243426</v>
      </c>
      <c r="J93" s="157" t="n">
        <f aca="false">high_v2_m!J81</f>
        <v>4655452.48456644</v>
      </c>
      <c r="K93" s="157" t="n">
        <f aca="false">high_v2_m!K81</f>
        <v>4515788.91002945</v>
      </c>
      <c r="L93" s="67" t="n">
        <f aca="false">H93-I93</f>
        <v>1373283.01161274</v>
      </c>
      <c r="M93" s="67" t="n">
        <f aca="false">J93-K93</f>
        <v>139663.574536993</v>
      </c>
      <c r="N93" s="157" t="n">
        <f aca="false">SUM(high_v5_m!C81:J81)</f>
        <v>4232464.83629694</v>
      </c>
      <c r="O93" s="7"/>
      <c r="P93" s="7"/>
      <c r="Q93" s="67" t="n">
        <f aca="false">I93*5.5017049523</f>
        <v>167054325.527934</v>
      </c>
      <c r="R93" s="67"/>
      <c r="S93" s="67"/>
      <c r="T93" s="7"/>
      <c r="U93" s="7"/>
      <c r="V93" s="67" t="n">
        <f aca="false">K93*5.5017049523</f>
        <v>24844538.2098504</v>
      </c>
      <c r="W93" s="67" t="n">
        <f aca="false">M93*5.5017049523</f>
        <v>768387.779686095</v>
      </c>
      <c r="X93" s="67" t="n">
        <f aca="false">N93*5.1890047538+L93*5.5017049523</f>
        <v>29517678.1017354</v>
      </c>
      <c r="Y93" s="67" t="n">
        <f aca="false">N93*5.1890047538</f>
        <v>21962280.1558362</v>
      </c>
      <c r="Z93" s="67" t="n">
        <f aca="false">L93*5.5017049523</f>
        <v>7555397.94589927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36636655.6465093</v>
      </c>
      <c r="G94" s="155" t="n">
        <f aca="false">high_v2_m!E82+temporary_pension_bonus_high!B82</f>
        <v>35114683.8196505</v>
      </c>
      <c r="H94" s="8" t="n">
        <f aca="false">F94-J94</f>
        <v>31826482.9126203</v>
      </c>
      <c r="I94" s="8" t="n">
        <f aca="false">G94-K94</f>
        <v>30448816.2677782</v>
      </c>
      <c r="J94" s="155" t="n">
        <f aca="false">high_v2_m!J82</f>
        <v>4810172.73388894</v>
      </c>
      <c r="K94" s="155" t="n">
        <f aca="false">high_v2_m!K82</f>
        <v>4665867.55187227</v>
      </c>
      <c r="L94" s="8" t="n">
        <f aca="false">H94-I94</f>
        <v>1377666.64484209</v>
      </c>
      <c r="M94" s="8" t="n">
        <f aca="false">J94-K94</f>
        <v>144305.182016669</v>
      </c>
      <c r="N94" s="155" t="n">
        <f aca="false">SUM(high_v5_m!C82:J82)</f>
        <v>5234010.72115544</v>
      </c>
      <c r="O94" s="5"/>
      <c r="P94" s="5"/>
      <c r="Q94" s="8" t="n">
        <f aca="false">I94*5.5017049523</f>
        <v>167520403.252108</v>
      </c>
      <c r="R94" s="8"/>
      <c r="S94" s="8"/>
      <c r="T94" s="5"/>
      <c r="U94" s="5"/>
      <c r="V94" s="8" t="n">
        <f aca="false">K94*5.5017049523</f>
        <v>25670226.6169115</v>
      </c>
      <c r="W94" s="8" t="n">
        <f aca="false">M94*5.5017049523</f>
        <v>793924.53454366</v>
      </c>
      <c r="X94" s="8" t="n">
        <f aca="false">N94*5.1890047538+L94*5.5017049523</f>
        <v>34738821.916062</v>
      </c>
      <c r="Y94" s="8" t="n">
        <f aca="false">N94*5.1890047538</f>
        <v>27159306.5135158</v>
      </c>
      <c r="Z94" s="8" t="n">
        <f aca="false">L94*5.5017049523</f>
        <v>7579515.40254626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36769816.8145058</v>
      </c>
      <c r="G95" s="157" t="n">
        <f aca="false">high_v2_m!E83+temporary_pension_bonus_high!B83</f>
        <v>35242545.3283781</v>
      </c>
      <c r="H95" s="67" t="n">
        <f aca="false">F95-J95</f>
        <v>31838276.784339</v>
      </c>
      <c r="I95" s="67" t="n">
        <f aca="false">G95-K95</f>
        <v>30458951.4991163</v>
      </c>
      <c r="J95" s="157" t="n">
        <f aca="false">high_v2_m!J83</f>
        <v>4931540.03016681</v>
      </c>
      <c r="K95" s="157" t="n">
        <f aca="false">high_v2_m!K83</f>
        <v>4783593.8292618</v>
      </c>
      <c r="L95" s="67" t="n">
        <f aca="false">H95-I95</f>
        <v>1379325.28522274</v>
      </c>
      <c r="M95" s="67" t="n">
        <f aca="false">J95-K95</f>
        <v>147946.200905004</v>
      </c>
      <c r="N95" s="157" t="n">
        <f aca="false">SUM(high_v5_m!C83:J83)</f>
        <v>4292781.89854481</v>
      </c>
      <c r="O95" s="7"/>
      <c r="P95" s="7"/>
      <c r="Q95" s="67" t="n">
        <f aca="false">I95*5.5017049523</f>
        <v>167576164.304554</v>
      </c>
      <c r="R95" s="67"/>
      <c r="S95" s="67"/>
      <c r="T95" s="7"/>
      <c r="U95" s="7"/>
      <c r="V95" s="67" t="n">
        <f aca="false">K95*5.5017049523</f>
        <v>26317921.8602414</v>
      </c>
      <c r="W95" s="67" t="n">
        <f aca="false">M95*5.5017049523</f>
        <v>813956.346193029</v>
      </c>
      <c r="X95" s="67" t="n">
        <f aca="false">N95*5.1890047538+L95*5.5017049523</f>
        <v>29863906.4311182</v>
      </c>
      <c r="Y95" s="67" t="n">
        <f aca="false">N95*5.1890047538</f>
        <v>22275265.6785756</v>
      </c>
      <c r="Z95" s="67" t="n">
        <f aca="false">L95*5.5017049523</f>
        <v>7588640.75254253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37085409.7327929</v>
      </c>
      <c r="G96" s="157" t="n">
        <f aca="false">high_v2_m!E84+temporary_pension_bonus_high!B84</f>
        <v>35544861.1034668</v>
      </c>
      <c r="H96" s="67" t="n">
        <f aca="false">F96-J96</f>
        <v>32052479.1296625</v>
      </c>
      <c r="I96" s="67" t="n">
        <f aca="false">G96-K96</f>
        <v>30662918.4184304</v>
      </c>
      <c r="J96" s="157" t="n">
        <f aca="false">high_v2_m!J84</f>
        <v>5032930.60313035</v>
      </c>
      <c r="K96" s="157" t="n">
        <f aca="false">high_v2_m!K84</f>
        <v>4881942.68503644</v>
      </c>
      <c r="L96" s="67" t="n">
        <f aca="false">H96-I96</f>
        <v>1389560.71123216</v>
      </c>
      <c r="M96" s="67" t="n">
        <f aca="false">J96-K96</f>
        <v>150987.918093911</v>
      </c>
      <c r="N96" s="157" t="n">
        <f aca="false">SUM(high_v5_m!C84:J84)</f>
        <v>4266554.11620556</v>
      </c>
      <c r="O96" s="7"/>
      <c r="P96" s="7"/>
      <c r="Q96" s="67" t="n">
        <f aca="false">I96*5.5017049523</f>
        <v>168698330.114649</v>
      </c>
      <c r="R96" s="67"/>
      <c r="S96" s="67"/>
      <c r="T96" s="7"/>
      <c r="U96" s="7"/>
      <c r="V96" s="67" t="n">
        <f aca="false">K96*5.5017049523</f>
        <v>26859008.2471097</v>
      </c>
      <c r="W96" s="67" t="n">
        <f aca="false">M96*5.5017049523</f>
        <v>830690.976714739</v>
      </c>
      <c r="X96" s="67" t="n">
        <f aca="false">N96*5.1890047538+L96*5.5017049523</f>
        <v>29784122.6378431</v>
      </c>
      <c r="Y96" s="67" t="n">
        <f aca="false">N96*5.1890047538</f>
        <v>22139169.5913356</v>
      </c>
      <c r="Z96" s="67" t="n">
        <f aca="false">L96*5.5017049523</f>
        <v>7644953.04650746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37173362.0168078</v>
      </c>
      <c r="G97" s="157" t="n">
        <f aca="false">high_v2_m!E85+temporary_pension_bonus_high!B85</f>
        <v>35629355.7097111</v>
      </c>
      <c r="H97" s="67" t="n">
        <f aca="false">F97-J97</f>
        <v>32080771.7004088</v>
      </c>
      <c r="I97" s="67" t="n">
        <f aca="false">G97-K97</f>
        <v>30689543.1028041</v>
      </c>
      <c r="J97" s="157" t="n">
        <f aca="false">high_v2_m!J85</f>
        <v>5092590.31639894</v>
      </c>
      <c r="K97" s="157" t="n">
        <f aca="false">high_v2_m!K85</f>
        <v>4939812.60690697</v>
      </c>
      <c r="L97" s="67" t="n">
        <f aca="false">H97-I97</f>
        <v>1391228.59760473</v>
      </c>
      <c r="M97" s="67" t="n">
        <f aca="false">J97-K97</f>
        <v>152777.709491968</v>
      </c>
      <c r="N97" s="157" t="n">
        <f aca="false">SUM(high_v5_m!C85:J85)</f>
        <v>4252449.5881452</v>
      </c>
      <c r="O97" s="7"/>
      <c r="P97" s="7"/>
      <c r="Q97" s="67" t="n">
        <f aca="false">I97*5.5017049523</f>
        <v>168844811.272522</v>
      </c>
      <c r="R97" s="67"/>
      <c r="S97" s="67"/>
      <c r="T97" s="7"/>
      <c r="U97" s="7"/>
      <c r="V97" s="67" t="n">
        <f aca="false">K97*5.5017049523</f>
        <v>27177391.4828541</v>
      </c>
      <c r="W97" s="67" t="n">
        <f aca="false">M97*5.5017049523</f>
        <v>840537.880913012</v>
      </c>
      <c r="X97" s="67" t="n">
        <f aca="false">N97*5.1890047538+L97*5.5017049523</f>
        <v>29720110.3934036</v>
      </c>
      <c r="Y97" s="67" t="n">
        <f aca="false">N97*5.1890047538</f>
        <v>22065981.1281803</v>
      </c>
      <c r="Z97" s="67" t="n">
        <f aca="false">L97*5.5017049523</f>
        <v>7654129.26522332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37330960.9809282</v>
      </c>
      <c r="G98" s="155" t="n">
        <f aca="false">high_v2_m!E86+temporary_pension_bonus_high!B86</f>
        <v>35781905.0763681</v>
      </c>
      <c r="H98" s="8" t="n">
        <f aca="false">F98-J98</f>
        <v>32103904.2186686</v>
      </c>
      <c r="I98" s="8" t="n">
        <f aca="false">G98-K98</f>
        <v>30711660.0169763</v>
      </c>
      <c r="J98" s="155" t="n">
        <f aca="false">high_v2_m!J86</f>
        <v>5227056.7622596</v>
      </c>
      <c r="K98" s="155" t="n">
        <f aca="false">high_v2_m!K86</f>
        <v>5070245.05939181</v>
      </c>
      <c r="L98" s="8" t="n">
        <f aca="false">H98-I98</f>
        <v>1392244.20169237</v>
      </c>
      <c r="M98" s="8" t="n">
        <f aca="false">J98-K98</f>
        <v>156811.702867789</v>
      </c>
      <c r="N98" s="155" t="n">
        <f aca="false">SUM(high_v5_m!C86:J86)</f>
        <v>5242267.89783926</v>
      </c>
      <c r="O98" s="5"/>
      <c r="P98" s="5"/>
      <c r="Q98" s="8" t="n">
        <f aca="false">I98*5.5017049523</f>
        <v>168966492.008752</v>
      </c>
      <c r="R98" s="8"/>
      <c r="S98" s="8"/>
      <c r="T98" s="5"/>
      <c r="U98" s="5"/>
      <c r="V98" s="8" t="n">
        <f aca="false">K98*5.5017049523</f>
        <v>27894992.3526305</v>
      </c>
      <c r="W98" s="8" t="n">
        <f aca="false">M98*5.5017049523</f>
        <v>862731.722246312</v>
      </c>
      <c r="X98" s="8" t="n">
        <f aca="false">N98*5.1890047538+L98*5.5017049523</f>
        <v>34861869.8618429</v>
      </c>
      <c r="Y98" s="8" t="n">
        <f aca="false">N98*5.1890047538</f>
        <v>27202153.042581</v>
      </c>
      <c r="Z98" s="8" t="n">
        <f aca="false">L98*5.5017049523</f>
        <v>7659716.81926189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37424686.8802298</v>
      </c>
      <c r="G99" s="157" t="n">
        <f aca="false">high_v2_m!E87+temporary_pension_bonus_high!B87</f>
        <v>35872427.4704987</v>
      </c>
      <c r="H99" s="67" t="n">
        <f aca="false">F99-J99</f>
        <v>32147924.891289</v>
      </c>
      <c r="I99" s="67" t="n">
        <f aca="false">G99-K99</f>
        <v>30753968.3412262</v>
      </c>
      <c r="J99" s="157" t="n">
        <f aca="false">high_v2_m!J87</f>
        <v>5276761.98894075</v>
      </c>
      <c r="K99" s="157" t="n">
        <f aca="false">high_v2_m!K87</f>
        <v>5118459.12927253</v>
      </c>
      <c r="L99" s="67" t="n">
        <f aca="false">H99-I99</f>
        <v>1393956.55006282</v>
      </c>
      <c r="M99" s="67" t="n">
        <f aca="false">J99-K99</f>
        <v>158302.859668221</v>
      </c>
      <c r="N99" s="157" t="n">
        <f aca="false">SUM(high_v5_m!C87:J87)</f>
        <v>4249451.07170723</v>
      </c>
      <c r="O99" s="7"/>
      <c r="P99" s="7"/>
      <c r="Q99" s="67" t="n">
        <f aca="false">I99*5.5017049523</f>
        <v>169199259.925802</v>
      </c>
      <c r="R99" s="67"/>
      <c r="S99" s="67"/>
      <c r="T99" s="7"/>
      <c r="U99" s="7"/>
      <c r="V99" s="67" t="n">
        <f aca="false">K99*5.5017049523</f>
        <v>28160251.9396638</v>
      </c>
      <c r="W99" s="67" t="n">
        <f aca="false">M99*5.5017049523</f>
        <v>870935.626999905</v>
      </c>
      <c r="X99" s="67" t="n">
        <f aca="false">N99*5.1890047538+L99*5.5017049523</f>
        <v>29719559.466901</v>
      </c>
      <c r="Y99" s="67" t="n">
        <f aca="false">N99*5.1890047538</f>
        <v>22050421.8121293</v>
      </c>
      <c r="Z99" s="67" t="n">
        <f aca="false">L99*5.5017049523</f>
        <v>7669137.65477166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37565706.8286852</v>
      </c>
      <c r="G100" s="157" t="n">
        <f aca="false">high_v2_m!E88+temporary_pension_bonus_high!B88</f>
        <v>36008497.8189324</v>
      </c>
      <c r="H100" s="67" t="n">
        <f aca="false">F100-J100</f>
        <v>32201043.0799069</v>
      </c>
      <c r="I100" s="67" t="n">
        <f aca="false">G100-K100</f>
        <v>30804773.9826174</v>
      </c>
      <c r="J100" s="157" t="n">
        <f aca="false">high_v2_m!J88</f>
        <v>5364663.74877832</v>
      </c>
      <c r="K100" s="157" t="n">
        <f aca="false">high_v2_m!K88</f>
        <v>5203723.83631497</v>
      </c>
      <c r="L100" s="67" t="n">
        <f aca="false">H100-I100</f>
        <v>1396269.09728948</v>
      </c>
      <c r="M100" s="67" t="n">
        <f aca="false">J100-K100</f>
        <v>160939.91246335</v>
      </c>
      <c r="N100" s="157" t="n">
        <f aca="false">SUM(high_v5_m!C88:J88)</f>
        <v>4241699.47922127</v>
      </c>
      <c r="O100" s="7"/>
      <c r="P100" s="7"/>
      <c r="Q100" s="67" t="n">
        <f aca="false">I100*5.5017049523</f>
        <v>169478777.574649</v>
      </c>
      <c r="R100" s="67"/>
      <c r="S100" s="67"/>
      <c r="T100" s="7"/>
      <c r="U100" s="7"/>
      <c r="V100" s="67" t="n">
        <f aca="false">K100*5.5017049523</f>
        <v>28629353.2006556</v>
      </c>
      <c r="W100" s="67" t="n">
        <f aca="false">M100*5.5017049523</f>
        <v>885443.913422342</v>
      </c>
      <c r="X100" s="67" t="n">
        <f aca="false">N100*5.1890047538+L100*5.5017049523</f>
        <v>29692059.3691712</v>
      </c>
      <c r="Y100" s="67" t="n">
        <f aca="false">N100*5.1890047538</f>
        <v>22010198.7618702</v>
      </c>
      <c r="Z100" s="67" t="n">
        <f aca="false">L100*5.5017049523</f>
        <v>7681860.60730098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37796254.8069185</v>
      </c>
      <c r="G101" s="157" t="n">
        <f aca="false">high_v2_m!E89+temporary_pension_bonus_high!B89</f>
        <v>36230619.3873462</v>
      </c>
      <c r="H101" s="67" t="n">
        <f aca="false">F101-J101</f>
        <v>32308139.5474439</v>
      </c>
      <c r="I101" s="67" t="n">
        <f aca="false">G101-K101</f>
        <v>30907147.5856558</v>
      </c>
      <c r="J101" s="157" t="n">
        <f aca="false">high_v2_m!J89</f>
        <v>5488115.25947462</v>
      </c>
      <c r="K101" s="157" t="n">
        <f aca="false">high_v2_m!K89</f>
        <v>5323471.80169038</v>
      </c>
      <c r="L101" s="67" t="n">
        <f aca="false">H101-I101</f>
        <v>1400991.96178814</v>
      </c>
      <c r="M101" s="67" t="n">
        <f aca="false">J101-K101</f>
        <v>164643.457784239</v>
      </c>
      <c r="N101" s="157" t="n">
        <f aca="false">SUM(high_v5_m!C89:J89)</f>
        <v>4202350.21041261</v>
      </c>
      <c r="O101" s="7"/>
      <c r="P101" s="7"/>
      <c r="Q101" s="67" t="n">
        <f aca="false">I101*5.5017049523</f>
        <v>170042006.933469</v>
      </c>
      <c r="R101" s="67"/>
      <c r="S101" s="67"/>
      <c r="T101" s="7"/>
      <c r="U101" s="7"/>
      <c r="V101" s="67" t="n">
        <f aca="false">K101*5.5017049523</f>
        <v>29288171.1747894</v>
      </c>
      <c r="W101" s="67" t="n">
        <f aca="false">M101*5.5017049523</f>
        <v>905819.727055345</v>
      </c>
      <c r="X101" s="67" t="n">
        <f aca="false">N101*5.1890047538+L101*5.5017049523</f>
        <v>29513859.6332658</v>
      </c>
      <c r="Y101" s="67" t="n">
        <f aca="false">N101*5.1890047538</f>
        <v>21806015.2189634</v>
      </c>
      <c r="Z101" s="67" t="n">
        <f aca="false">L101*5.5017049523</f>
        <v>7707844.41430232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37953531.2458189</v>
      </c>
      <c r="G102" s="155" t="n">
        <f aca="false">high_v2_m!E90+temporary_pension_bonus_high!B90</f>
        <v>36379991.947369</v>
      </c>
      <c r="H102" s="8" t="n">
        <f aca="false">F102-J102</f>
        <v>32407355.7891869</v>
      </c>
      <c r="I102" s="8" t="n">
        <f aca="false">G102-K102</f>
        <v>31000201.754436</v>
      </c>
      <c r="J102" s="155" t="n">
        <f aca="false">high_v2_m!J90</f>
        <v>5546175.45663203</v>
      </c>
      <c r="K102" s="155" t="n">
        <f aca="false">high_v2_m!K90</f>
        <v>5379790.19293307</v>
      </c>
      <c r="L102" s="8" t="n">
        <f aca="false">H102-I102</f>
        <v>1407154.03475092</v>
      </c>
      <c r="M102" s="8" t="n">
        <f aca="false">J102-K102</f>
        <v>166385.26369896</v>
      </c>
      <c r="N102" s="155" t="n">
        <f aca="false">SUM(high_v5_m!C90:J90)</f>
        <v>5157833.87189552</v>
      </c>
      <c r="O102" s="5"/>
      <c r="P102" s="5"/>
      <c r="Q102" s="8" t="n">
        <f aca="false">I102*5.5017049523</f>
        <v>170553963.514679</v>
      </c>
      <c r="R102" s="8"/>
      <c r="S102" s="8"/>
      <c r="T102" s="5"/>
      <c r="U102" s="5"/>
      <c r="V102" s="8" t="n">
        <f aca="false">K102*5.5017049523</f>
        <v>29598018.3467948</v>
      </c>
      <c r="W102" s="8" t="n">
        <f aca="false">M102*5.5017049523</f>
        <v>915402.629282308</v>
      </c>
      <c r="X102" s="8" t="n">
        <f aca="false">N102*5.1890047538+L102*5.5017049523</f>
        <v>34505770.8022146</v>
      </c>
      <c r="Y102" s="8" t="n">
        <f aca="false">N102*5.1890047538</f>
        <v>26764024.4805765</v>
      </c>
      <c r="Z102" s="8" t="n">
        <f aca="false">L102*5.5017049523</f>
        <v>7741746.32163804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38110307.2538159</v>
      </c>
      <c r="G103" s="157" t="n">
        <f aca="false">high_v2_m!E91+temporary_pension_bonus_high!B91</f>
        <v>36532224.0011452</v>
      </c>
      <c r="H103" s="67" t="n">
        <f aca="false">F103-J103</f>
        <v>32470369.8135373</v>
      </c>
      <c r="I103" s="67" t="n">
        <f aca="false">G103-K103</f>
        <v>31061484.6840749</v>
      </c>
      <c r="J103" s="157" t="n">
        <f aca="false">high_v2_m!J91</f>
        <v>5639937.44027864</v>
      </c>
      <c r="K103" s="157" t="n">
        <f aca="false">high_v2_m!K91</f>
        <v>5470739.31707028</v>
      </c>
      <c r="L103" s="67" t="n">
        <f aca="false">H103-I103</f>
        <v>1408885.12946233</v>
      </c>
      <c r="M103" s="67" t="n">
        <f aca="false">J103-K103</f>
        <v>169198.12320836</v>
      </c>
      <c r="N103" s="157" t="n">
        <f aca="false">SUM(high_v5_m!C91:J91)</f>
        <v>4208152.78496437</v>
      </c>
      <c r="O103" s="7"/>
      <c r="P103" s="7"/>
      <c r="Q103" s="67" t="n">
        <f aca="false">I103*5.5017049523</f>
        <v>170891124.112166</v>
      </c>
      <c r="R103" s="67"/>
      <c r="S103" s="67"/>
      <c r="T103" s="7"/>
      <c r="U103" s="7"/>
      <c r="V103" s="67" t="n">
        <f aca="false">K103*5.5017049523</f>
        <v>30098393.5934679</v>
      </c>
      <c r="W103" s="67" t="n">
        <f aca="false">M103*5.5017049523</f>
        <v>930878.152375299</v>
      </c>
      <c r="X103" s="67" t="n">
        <f aca="false">N103*5.1890047538+L103*5.5017049523</f>
        <v>29587395.0998815</v>
      </c>
      <c r="Y103" s="67" t="n">
        <f aca="false">N103*5.1890047538</f>
        <v>21836124.8058968</v>
      </c>
      <c r="Z103" s="67" t="n">
        <f aca="false">L103*5.5017049523</f>
        <v>7751270.29398474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38239282.5409156</v>
      </c>
      <c r="G104" s="157" t="n">
        <f aca="false">high_v2_m!E92+temporary_pension_bonus_high!B92</f>
        <v>36657355.0010631</v>
      </c>
      <c r="H104" s="67" t="n">
        <f aca="false">F104-J104</f>
        <v>32482904.9647939</v>
      </c>
      <c r="I104" s="67" t="n">
        <f aca="false">G104-K104</f>
        <v>31073668.752225</v>
      </c>
      <c r="J104" s="157" t="n">
        <f aca="false">high_v2_m!J92</f>
        <v>5756377.57612173</v>
      </c>
      <c r="K104" s="157" t="n">
        <f aca="false">high_v2_m!K92</f>
        <v>5583686.24883807</v>
      </c>
      <c r="L104" s="67" t="n">
        <f aca="false">H104-I104</f>
        <v>1409236.21256894</v>
      </c>
      <c r="M104" s="67" t="n">
        <f aca="false">J104-K104</f>
        <v>172691.327283653</v>
      </c>
      <c r="N104" s="157" t="n">
        <f aca="false">SUM(high_v5_m!C92:J92)</f>
        <v>4171590.65772712</v>
      </c>
      <c r="O104" s="7"/>
      <c r="P104" s="7"/>
      <c r="Q104" s="67" t="n">
        <f aca="false">I104*5.5017049523</f>
        <v>170958157.260246</v>
      </c>
      <c r="R104" s="67"/>
      <c r="S104" s="67"/>
      <c r="T104" s="7"/>
      <c r="U104" s="7"/>
      <c r="V104" s="67" t="n">
        <f aca="false">K104*5.5017049523</f>
        <v>30719794.2873218</v>
      </c>
      <c r="W104" s="67" t="n">
        <f aca="false">M104*5.5017049523</f>
        <v>950096.730535736</v>
      </c>
      <c r="X104" s="67" t="n">
        <f aca="false">N104*5.1890047538+L104*5.5017049523</f>
        <v>29399605.6035047</v>
      </c>
      <c r="Y104" s="67" t="n">
        <f aca="false">N104*5.1890047538</f>
        <v>21646403.7538537</v>
      </c>
      <c r="Z104" s="67" t="n">
        <f aca="false">L104*5.5017049523</f>
        <v>7753201.84965101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38549844.9498505</v>
      </c>
      <c r="G105" s="157" t="n">
        <f aca="false">high_v2_m!E93+temporary_pension_bonus_high!B93</f>
        <v>36955212.3719013</v>
      </c>
      <c r="H105" s="67" t="n">
        <f aca="false">F105-J105</f>
        <v>32667683.203509</v>
      </c>
      <c r="I105" s="67" t="n">
        <f aca="false">G105-K105</f>
        <v>31249515.47795</v>
      </c>
      <c r="J105" s="157" t="n">
        <f aca="false">high_v2_m!J93</f>
        <v>5882161.74634151</v>
      </c>
      <c r="K105" s="157" t="n">
        <f aca="false">high_v2_m!K93</f>
        <v>5705696.89395127</v>
      </c>
      <c r="L105" s="67" t="n">
        <f aca="false">H105-I105</f>
        <v>1418167.72555899</v>
      </c>
      <c r="M105" s="67" t="n">
        <f aca="false">J105-K105</f>
        <v>176464.852390245</v>
      </c>
      <c r="N105" s="157" t="n">
        <f aca="false">SUM(high_v5_m!C93:J93)</f>
        <v>4183871.50890021</v>
      </c>
      <c r="O105" s="7"/>
      <c r="P105" s="7"/>
      <c r="Q105" s="67" t="n">
        <f aca="false">I105*5.5017049523</f>
        <v>171925614.062013</v>
      </c>
      <c r="R105" s="67"/>
      <c r="S105" s="67"/>
      <c r="T105" s="7"/>
      <c r="U105" s="7"/>
      <c r="V105" s="67" t="n">
        <f aca="false">K105*5.5017049523</f>
        <v>31391060.8577744</v>
      </c>
      <c r="W105" s="67" t="n">
        <f aca="false">M105*5.5017049523</f>
        <v>970857.552302297</v>
      </c>
      <c r="X105" s="67" t="n">
        <f aca="false">N105*5.1890047538+L105*5.5017049523</f>
        <v>29512469.5478715</v>
      </c>
      <c r="Y105" s="67" t="n">
        <f aca="false">N105*5.1890047538</f>
        <v>21710129.1489716</v>
      </c>
      <c r="Z105" s="67" t="n">
        <f aca="false">L105*5.5017049523</f>
        <v>7802340.39889992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38742903.0823234</v>
      </c>
      <c r="G106" s="155" t="n">
        <f aca="false">high_v2_m!E94+temporary_pension_bonus_high!B94</f>
        <v>37140806.5975347</v>
      </c>
      <c r="H106" s="8" t="n">
        <f aca="false">F106-J106</f>
        <v>32759408.3861093</v>
      </c>
      <c r="I106" s="8" t="n">
        <f aca="false">G106-K106</f>
        <v>31336816.742207</v>
      </c>
      <c r="J106" s="155" t="n">
        <f aca="false">high_v2_m!J94</f>
        <v>5983494.69621413</v>
      </c>
      <c r="K106" s="155" t="n">
        <f aca="false">high_v2_m!K94</f>
        <v>5803989.8553277</v>
      </c>
      <c r="L106" s="8" t="n">
        <f aca="false">H106-I106</f>
        <v>1422591.64390232</v>
      </c>
      <c r="M106" s="8" t="n">
        <f aca="false">J106-K106</f>
        <v>179504.840886425</v>
      </c>
      <c r="N106" s="155" t="n">
        <f aca="false">SUM(high_v5_m!C94:J94)</f>
        <v>5143052.2667116</v>
      </c>
      <c r="O106" s="5"/>
      <c r="P106" s="5"/>
      <c r="Q106" s="8" t="n">
        <f aca="false">I106*5.5017049523</f>
        <v>172405919.859918</v>
      </c>
      <c r="R106" s="8"/>
      <c r="S106" s="8"/>
      <c r="T106" s="5"/>
      <c r="U106" s="5"/>
      <c r="V106" s="8" t="n">
        <f aca="false">K106*5.5017049523</f>
        <v>31931839.7301554</v>
      </c>
      <c r="W106" s="8" t="n">
        <f aca="false">M106*5.5017049523</f>
        <v>987582.672066669</v>
      </c>
      <c r="X106" s="8" t="n">
        <f aca="false">N106*5.1890047538+L106*5.5017049523</f>
        <v>34514002.1533664</v>
      </c>
      <c r="Y106" s="8" t="n">
        <f aca="false">N106*5.1890047538</f>
        <v>26687322.6610084</v>
      </c>
      <c r="Z106" s="8" t="n">
        <f aca="false">L106*5.5017049523</f>
        <v>7826679.492358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39005265.793194</v>
      </c>
      <c r="G107" s="157" t="n">
        <f aca="false">high_v2_m!E95+temporary_pension_bonus_high!B95</f>
        <v>37392046.2019584</v>
      </c>
      <c r="H107" s="67" t="n">
        <f aca="false">F107-J107</f>
        <v>32993034.4566442</v>
      </c>
      <c r="I107" s="67" t="n">
        <f aca="false">G107-K107</f>
        <v>31560181.8055052</v>
      </c>
      <c r="J107" s="157" t="n">
        <f aca="false">high_v2_m!J95</f>
        <v>6012231.33654973</v>
      </c>
      <c r="K107" s="157" t="n">
        <f aca="false">high_v2_m!K95</f>
        <v>5831864.39645324</v>
      </c>
      <c r="L107" s="67" t="n">
        <f aca="false">H107-I107</f>
        <v>1432852.65113901</v>
      </c>
      <c r="M107" s="67" t="n">
        <f aca="false">J107-K107</f>
        <v>180366.94009649</v>
      </c>
      <c r="N107" s="157" t="n">
        <f aca="false">SUM(high_v5_m!C95:J95)</f>
        <v>4176246.01157049</v>
      </c>
      <c r="O107" s="7"/>
      <c r="P107" s="7"/>
      <c r="Q107" s="67" t="n">
        <f aca="false">I107*5.5017049523</f>
        <v>173634808.534836</v>
      </c>
      <c r="R107" s="67"/>
      <c r="S107" s="67"/>
      <c r="T107" s="7"/>
      <c r="U107" s="7"/>
      <c r="V107" s="67" t="n">
        <f aca="false">K107*5.5017049523</f>
        <v>32085197.2311089</v>
      </c>
      <c r="W107" s="67" t="n">
        <f aca="false">M107*5.5017049523</f>
        <v>992325.687560057</v>
      </c>
      <c r="X107" s="67" t="n">
        <f aca="false">N107*5.1890047538+L107*5.5017049523</f>
        <v>29553692.9337653</v>
      </c>
      <c r="Y107" s="67" t="n">
        <f aca="false">N107*5.1890047538</f>
        <v>21670560.4070776</v>
      </c>
      <c r="Z107" s="67" t="n">
        <f aca="false">L107*5.5017049523</f>
        <v>7883132.5266877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39179504.5468438</v>
      </c>
      <c r="G108" s="157" t="n">
        <f aca="false">high_v2_m!E96+temporary_pension_bonus_high!B96</f>
        <v>37559714.825137</v>
      </c>
      <c r="H108" s="67" t="n">
        <f aca="false">F108-J108</f>
        <v>33097976.7092254</v>
      </c>
      <c r="I108" s="67" t="n">
        <f aca="false">G108-K108</f>
        <v>31660632.8226471</v>
      </c>
      <c r="J108" s="157" t="n">
        <f aca="false">high_v2_m!J96</f>
        <v>6081527.83761845</v>
      </c>
      <c r="K108" s="157" t="n">
        <f aca="false">high_v2_m!K96</f>
        <v>5899082.0024899</v>
      </c>
      <c r="L108" s="67" t="n">
        <f aca="false">H108-I108</f>
        <v>1437343.8865783</v>
      </c>
      <c r="M108" s="67" t="n">
        <f aca="false">J108-K108</f>
        <v>182445.835128553</v>
      </c>
      <c r="N108" s="157" t="n">
        <f aca="false">SUM(high_v5_m!C96:J96)</f>
        <v>4162016.02385853</v>
      </c>
      <c r="O108" s="7"/>
      <c r="P108" s="7"/>
      <c r="Q108" s="67" t="n">
        <f aca="false">I108*5.5017049523</f>
        <v>174187460.393309</v>
      </c>
      <c r="R108" s="67"/>
      <c r="S108" s="67"/>
      <c r="T108" s="7"/>
      <c r="U108" s="7"/>
      <c r="V108" s="67" t="n">
        <f aca="false">K108*5.5017049523</f>
        <v>32455008.6671225</v>
      </c>
      <c r="W108" s="67" t="n">
        <f aca="false">M108*5.5017049523</f>
        <v>1003763.15465327</v>
      </c>
      <c r="X108" s="67" t="n">
        <f aca="false">N108*5.1890047538+L108*5.5017049523</f>
        <v>29504562.9121396</v>
      </c>
      <c r="Y108" s="67" t="n">
        <f aca="false">N108*5.1890047538</f>
        <v>21596720.9331937</v>
      </c>
      <c r="Z108" s="67" t="n">
        <f aca="false">L108*5.5017049523</f>
        <v>7907841.97894596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39439530.0568778</v>
      </c>
      <c r="G109" s="157" t="n">
        <f aca="false">high_v2_m!E97+temporary_pension_bonus_high!B97</f>
        <v>37809261.1070222</v>
      </c>
      <c r="H109" s="67" t="n">
        <f aca="false">F109-J109</f>
        <v>33255844.9108612</v>
      </c>
      <c r="I109" s="67" t="n">
        <f aca="false">G109-K109</f>
        <v>31811086.5153861</v>
      </c>
      <c r="J109" s="157" t="n">
        <f aca="false">high_v2_m!J97</f>
        <v>6183685.14601657</v>
      </c>
      <c r="K109" s="157" t="n">
        <f aca="false">high_v2_m!K97</f>
        <v>5998174.59163608</v>
      </c>
      <c r="L109" s="67" t="n">
        <f aca="false">H109-I109</f>
        <v>1444758.39547508</v>
      </c>
      <c r="M109" s="67" t="n">
        <f aca="false">J109-K109</f>
        <v>185510.554380498</v>
      </c>
      <c r="N109" s="157" t="n">
        <f aca="false">SUM(high_v5_m!C97:J97)</f>
        <v>4228663.47701655</v>
      </c>
      <c r="O109" s="7"/>
      <c r="P109" s="7"/>
      <c r="Q109" s="67" t="n">
        <f aca="false">I109*5.5017049523</f>
        <v>175015212.219744</v>
      </c>
      <c r="R109" s="67"/>
      <c r="S109" s="67"/>
      <c r="T109" s="7"/>
      <c r="U109" s="7"/>
      <c r="V109" s="67" t="n">
        <f aca="false">K109*5.5017049523</f>
        <v>33000186.8555642</v>
      </c>
      <c r="W109" s="67" t="n">
        <f aca="false">M109*5.5017049523</f>
        <v>1020624.3357391</v>
      </c>
      <c r="X109" s="67" t="n">
        <f aca="false">N109*5.1890047538+L109*5.5017049523</f>
        <v>29891189.3037216</v>
      </c>
      <c r="Y109" s="67" t="n">
        <f aca="false">N109*5.1890047538</f>
        <v>21942554.8844593</v>
      </c>
      <c r="Z109" s="67" t="n">
        <f aca="false">L109*5.5017049523</f>
        <v>7948634.41926224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39738970.9913283</v>
      </c>
      <c r="G110" s="155" t="n">
        <f aca="false">high_v2_m!E98+temporary_pension_bonus_high!B98</f>
        <v>38097311.8481373</v>
      </c>
      <c r="H110" s="8" t="n">
        <f aca="false">F110-J110</f>
        <v>33440762.0305325</v>
      </c>
      <c r="I110" s="8" t="n">
        <f aca="false">G110-K110</f>
        <v>31988049.1561653</v>
      </c>
      <c r="J110" s="155" t="n">
        <f aca="false">high_v2_m!J98</f>
        <v>6298208.96079582</v>
      </c>
      <c r="K110" s="155" t="n">
        <f aca="false">high_v2_m!K98</f>
        <v>6109262.69197195</v>
      </c>
      <c r="L110" s="8" t="n">
        <f aca="false">H110-I110</f>
        <v>1452712.87436719</v>
      </c>
      <c r="M110" s="8" t="n">
        <f aca="false">J110-K110</f>
        <v>188946.268823873</v>
      </c>
      <c r="N110" s="155" t="n">
        <f aca="false">SUM(high_v5_m!C98:J98)</f>
        <v>5098003.58517015</v>
      </c>
      <c r="O110" s="5"/>
      <c r="P110" s="5"/>
      <c r="Q110" s="8" t="n">
        <f aca="false">I110*5.5017049523</f>
        <v>175988808.456891</v>
      </c>
      <c r="R110" s="8"/>
      <c r="S110" s="8"/>
      <c r="T110" s="5"/>
      <c r="U110" s="5"/>
      <c r="V110" s="8" t="n">
        <f aca="false">K110*5.5017049523</f>
        <v>33611360.8073237</v>
      </c>
      <c r="W110" s="8" t="n">
        <f aca="false">M110*5.5017049523</f>
        <v>1039526.62290691</v>
      </c>
      <c r="X110" s="8" t="n">
        <f aca="false">N110*5.1890047538+L110*5.5017049523</f>
        <v>34445962.4535133</v>
      </c>
      <c r="Y110" s="8" t="n">
        <f aca="false">N110*5.1890047538</f>
        <v>26453564.8383374</v>
      </c>
      <c r="Z110" s="8" t="n">
        <f aca="false">L110*5.5017049523</f>
        <v>7992397.61517595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39988064.3846497</v>
      </c>
      <c r="G111" s="157" t="n">
        <f aca="false">high_v2_m!E99+temporary_pension_bonus_high!B99</f>
        <v>38337127.3652934</v>
      </c>
      <c r="H111" s="67" t="n">
        <f aca="false">F111-J111</f>
        <v>33495830.3175847</v>
      </c>
      <c r="I111" s="67" t="n">
        <f aca="false">G111-K111</f>
        <v>32039660.3202404</v>
      </c>
      <c r="J111" s="157" t="n">
        <f aca="false">high_v2_m!J99</f>
        <v>6492234.06706501</v>
      </c>
      <c r="K111" s="157" t="n">
        <f aca="false">high_v2_m!K99</f>
        <v>6297467.04505306</v>
      </c>
      <c r="L111" s="67" t="n">
        <f aca="false">H111-I111</f>
        <v>1456169.99734433</v>
      </c>
      <c r="M111" s="67" t="n">
        <f aca="false">J111-K111</f>
        <v>194767.02201195</v>
      </c>
      <c r="N111" s="157" t="n">
        <f aca="false">SUM(high_v5_m!C99:J99)</f>
        <v>4165610.5004796</v>
      </c>
      <c r="O111" s="7"/>
      <c r="P111" s="7"/>
      <c r="Q111" s="67" t="n">
        <f aca="false">I111*5.5017049523</f>
        <v>176272757.853876</v>
      </c>
      <c r="R111" s="67"/>
      <c r="S111" s="67"/>
      <c r="T111" s="7"/>
      <c r="U111" s="7"/>
      <c r="V111" s="67" t="n">
        <f aca="false">K111*5.5017049523</f>
        <v>34646805.6287145</v>
      </c>
      <c r="W111" s="67" t="n">
        <f aca="false">M111*5.5017049523</f>
        <v>1071550.68954787</v>
      </c>
      <c r="X111" s="67" t="n">
        <f aca="false">N111*5.1890047538+L111*5.5017049523</f>
        <v>29626790.3752478</v>
      </c>
      <c r="Y111" s="67" t="n">
        <f aca="false">N111*5.1890047538</f>
        <v>21615372.6894678</v>
      </c>
      <c r="Z111" s="67" t="n">
        <f aca="false">L111*5.5017049523</f>
        <v>8011417.68577998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40130304.73001</v>
      </c>
      <c r="G112" s="157" t="n">
        <f aca="false">high_v2_m!E100+temporary_pension_bonus_high!B100</f>
        <v>38472979.7571437</v>
      </c>
      <c r="H112" s="67" t="n">
        <f aca="false">F112-J112</f>
        <v>33593621.271994</v>
      </c>
      <c r="I112" s="67" t="n">
        <f aca="false">G112-K112</f>
        <v>32132396.8028682</v>
      </c>
      <c r="J112" s="157" t="n">
        <f aca="false">high_v2_m!J100</f>
        <v>6536683.45801601</v>
      </c>
      <c r="K112" s="157" t="n">
        <f aca="false">high_v2_m!K100</f>
        <v>6340582.95427554</v>
      </c>
      <c r="L112" s="67" t="n">
        <f aca="false">H112-I112</f>
        <v>1461224.46912579</v>
      </c>
      <c r="M112" s="67" t="n">
        <f aca="false">J112-K112</f>
        <v>196100.503740479</v>
      </c>
      <c r="N112" s="157" t="n">
        <f aca="false">SUM(high_v5_m!C100:J100)</f>
        <v>4124340.18391823</v>
      </c>
      <c r="O112" s="7"/>
      <c r="P112" s="7"/>
      <c r="Q112" s="67" t="n">
        <f aca="false">I112*5.5017049523</f>
        <v>176782966.619609</v>
      </c>
      <c r="R112" s="67"/>
      <c r="S112" s="67"/>
      <c r="T112" s="7"/>
      <c r="U112" s="7"/>
      <c r="V112" s="67" t="n">
        <f aca="false">K112*5.5017049523</f>
        <v>34884016.6400067</v>
      </c>
      <c r="W112" s="67" t="n">
        <f aca="false">M112*5.5017049523</f>
        <v>1078887.11257752</v>
      </c>
      <c r="X112" s="67" t="n">
        <f aca="false">N112*5.1890047538+L112*5.5017049523</f>
        <v>29440446.7188513</v>
      </c>
      <c r="Y112" s="67" t="n">
        <f aca="false">N112*5.1890047538</f>
        <v>21401220.82064</v>
      </c>
      <c r="Z112" s="67" t="n">
        <f aca="false">L112*5.5017049523</f>
        <v>8039225.89821127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40320112.1607779</v>
      </c>
      <c r="G113" s="157" t="n">
        <f aca="false">high_v2_m!E101+temporary_pension_bonus_high!B101</f>
        <v>38656325.2328241</v>
      </c>
      <c r="H113" s="67" t="n">
        <f aca="false">F113-J113</f>
        <v>33662910.3469617</v>
      </c>
      <c r="I113" s="67" t="n">
        <f aca="false">G113-K113</f>
        <v>32198839.4734224</v>
      </c>
      <c r="J113" s="157" t="n">
        <f aca="false">high_v2_m!J101</f>
        <v>6657201.81381619</v>
      </c>
      <c r="K113" s="157" t="n">
        <f aca="false">high_v2_m!K101</f>
        <v>6457485.7594017</v>
      </c>
      <c r="L113" s="67" t="n">
        <f aca="false">H113-I113</f>
        <v>1464070.87353933</v>
      </c>
      <c r="M113" s="67" t="n">
        <f aca="false">J113-K113</f>
        <v>199716.054414486</v>
      </c>
      <c r="N113" s="157" t="n">
        <f aca="false">SUM(high_v5_m!C101:J101)</f>
        <v>4058761.1290951</v>
      </c>
      <c r="O113" s="7"/>
      <c r="P113" s="7"/>
      <c r="Q113" s="67" t="n">
        <f aca="false">I113*5.5017049523</f>
        <v>177148514.589241</v>
      </c>
      <c r="R113" s="67"/>
      <c r="S113" s="67"/>
      <c r="T113" s="7"/>
      <c r="U113" s="7"/>
      <c r="V113" s="67" t="n">
        <f aca="false">K113*5.5017049523</f>
        <v>35527181.3819071</v>
      </c>
      <c r="W113" s="67" t="n">
        <f aca="false">M113*5.5017049523</f>
        <v>1098778.80562599</v>
      </c>
      <c r="X113" s="67" t="n">
        <f aca="false">N113*5.1890047538+L113*5.5017049523</f>
        <v>29115816.7688826</v>
      </c>
      <c r="Y113" s="67" t="n">
        <f aca="false">N113*5.1890047538</f>
        <v>21060930.7934131</v>
      </c>
      <c r="Z113" s="67" t="n">
        <f aca="false">L113*5.5017049523</f>
        <v>8054885.97546951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40423408.5179043</v>
      </c>
      <c r="G114" s="155" t="n">
        <f aca="false">high_v2_m!E102+temporary_pension_bonus_high!B102</f>
        <v>38755139.0755411</v>
      </c>
      <c r="H114" s="8" t="n">
        <f aca="false">F114-J114</f>
        <v>33646299.2940554</v>
      </c>
      <c r="I114" s="8" t="n">
        <f aca="false">G114-K114</f>
        <v>32181343.1284077</v>
      </c>
      <c r="J114" s="155" t="n">
        <f aca="false">high_v2_m!J102</f>
        <v>6777109.22384888</v>
      </c>
      <c r="K114" s="155" t="n">
        <f aca="false">high_v2_m!K102</f>
        <v>6573795.94713341</v>
      </c>
      <c r="L114" s="8" t="n">
        <f aca="false">H114-I114</f>
        <v>1464956.16564766</v>
      </c>
      <c r="M114" s="8" t="n">
        <f aca="false">J114-K114</f>
        <v>203313.276715466</v>
      </c>
      <c r="N114" s="155" t="n">
        <f aca="false">SUM(high_v5_m!C102:J102)</f>
        <v>5104635.1068176</v>
      </c>
      <c r="O114" s="5"/>
      <c r="P114" s="5"/>
      <c r="Q114" s="8" t="n">
        <f aca="false">I114*5.5017049523</f>
        <v>177052254.861226</v>
      </c>
      <c r="R114" s="8"/>
      <c r="S114" s="8"/>
      <c r="T114" s="5"/>
      <c r="U114" s="5"/>
      <c r="V114" s="8" t="n">
        <f aca="false">K114*5.5017049523</f>
        <v>36167085.7177536</v>
      </c>
      <c r="W114" s="8" t="n">
        <f aca="false">M114*5.5017049523</f>
        <v>1118569.66137382</v>
      </c>
      <c r="X114" s="8" t="n">
        <f aca="false">N114*5.1890047538+L114*5.5017049523</f>
        <v>34547732.427137</v>
      </c>
      <c r="Y114" s="8" t="n">
        <f aca="false">N114*5.1890047538</f>
        <v>26487975.8356909</v>
      </c>
      <c r="Z114" s="8" t="n">
        <f aca="false">L114*5.5017049523</f>
        <v>8059756.59144613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40569972.8207435</v>
      </c>
      <c r="G115" s="157" t="n">
        <f aca="false">high_v2_m!E103+temporary_pension_bonus_high!B103</f>
        <v>38896129.0251731</v>
      </c>
      <c r="H115" s="67" t="n">
        <f aca="false">F115-J115</f>
        <v>33674585.2392208</v>
      </c>
      <c r="I115" s="67" t="n">
        <f aca="false">G115-K115</f>
        <v>32207603.071096</v>
      </c>
      <c r="J115" s="157" t="n">
        <f aca="false">high_v2_m!J103</f>
        <v>6895387.58152269</v>
      </c>
      <c r="K115" s="157" t="n">
        <f aca="false">high_v2_m!K103</f>
        <v>6688525.95407701</v>
      </c>
      <c r="L115" s="67" t="n">
        <f aca="false">H115-I115</f>
        <v>1466982.16812478</v>
      </c>
      <c r="M115" s="67" t="n">
        <f aca="false">J115-K115</f>
        <v>206861.627445681</v>
      </c>
      <c r="N115" s="157" t="n">
        <f aca="false">SUM(high_v5_m!C103:J103)</f>
        <v>4215964.069133</v>
      </c>
      <c r="O115" s="7"/>
      <c r="P115" s="7"/>
      <c r="Q115" s="67" t="n">
        <f aca="false">I115*5.5017049523</f>
        <v>177196729.317962</v>
      </c>
      <c r="R115" s="67"/>
      <c r="S115" s="67"/>
      <c r="T115" s="7"/>
      <c r="U115" s="7"/>
      <c r="V115" s="67" t="n">
        <f aca="false">K115*5.5017049523</f>
        <v>36798296.3651326</v>
      </c>
      <c r="W115" s="67" t="n">
        <f aca="false">M115*5.5017049523</f>
        <v>1138091.64015874</v>
      </c>
      <c r="X115" s="67" t="n">
        <f aca="false">N115*5.1890047538+L115*5.5017049523</f>
        <v>29947560.655889</v>
      </c>
      <c r="Y115" s="67" t="n">
        <f aca="false">N115*5.1890047538</f>
        <v>21876657.5965811</v>
      </c>
      <c r="Z115" s="67" t="n">
        <f aca="false">L115*5.5017049523</f>
        <v>8070903.05930789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40805540.3283828</v>
      </c>
      <c r="G116" s="157" t="n">
        <f aca="false">high_v2_m!E104+temporary_pension_bonus_high!B104</f>
        <v>39122523.3122497</v>
      </c>
      <c r="H116" s="67" t="n">
        <f aca="false">F116-J116</f>
        <v>33811073.6943817</v>
      </c>
      <c r="I116" s="67" t="n">
        <f aca="false">G116-K116</f>
        <v>32337890.6772686</v>
      </c>
      <c r="J116" s="157" t="n">
        <f aca="false">high_v2_m!J104</f>
        <v>6994466.63400108</v>
      </c>
      <c r="K116" s="157" t="n">
        <f aca="false">high_v2_m!K104</f>
        <v>6784632.63498105</v>
      </c>
      <c r="L116" s="67" t="n">
        <f aca="false">H116-I116</f>
        <v>1473183.01711303</v>
      </c>
      <c r="M116" s="67" t="n">
        <f aca="false">J116-K116</f>
        <v>209833.999020032</v>
      </c>
      <c r="N116" s="157" t="n">
        <f aca="false">SUM(high_v5_m!C104:J104)</f>
        <v>4240673.71717084</v>
      </c>
      <c r="O116" s="7"/>
      <c r="P116" s="7"/>
      <c r="Q116" s="67" t="n">
        <f aca="false">I116*5.5017049523</f>
        <v>177913533.286065</v>
      </c>
      <c r="R116" s="67"/>
      <c r="S116" s="67"/>
      <c r="T116" s="7"/>
      <c r="U116" s="7"/>
      <c r="V116" s="67" t="n">
        <f aca="false">K116*5.5017049523</f>
        <v>37327046.9674114</v>
      </c>
      <c r="W116" s="67" t="n">
        <f aca="false">M116*5.5017049523</f>
        <v>1154444.75156942</v>
      </c>
      <c r="X116" s="67" t="n">
        <f aca="false">N116*5.1890047538+L116*5.5017049523</f>
        <v>30109894.3786092</v>
      </c>
      <c r="Y116" s="67" t="n">
        <f aca="false">N116*5.1890047538</f>
        <v>22004876.0777142</v>
      </c>
      <c r="Z116" s="67" t="n">
        <f aca="false">L116*5.5017049523</f>
        <v>8105018.30089501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41244787.6955522</v>
      </c>
      <c r="G117" s="157" t="n">
        <f aca="false">high_v2_m!E105+temporary_pension_bonus_high!B105</f>
        <v>39544033.1478142</v>
      </c>
      <c r="H117" s="67" t="n">
        <f aca="false">F117-J117</f>
        <v>34065613.4051021</v>
      </c>
      <c r="I117" s="67" t="n">
        <f aca="false">G117-K117</f>
        <v>32580234.0860776</v>
      </c>
      <c r="J117" s="157" t="n">
        <f aca="false">high_v2_m!J105</f>
        <v>7179174.29045008</v>
      </c>
      <c r="K117" s="157" t="n">
        <f aca="false">high_v2_m!K105</f>
        <v>6963799.06173658</v>
      </c>
      <c r="L117" s="67" t="n">
        <f aca="false">H117-I117</f>
        <v>1485379.31902443</v>
      </c>
      <c r="M117" s="67" t="n">
        <f aca="false">J117-K117</f>
        <v>215375.228713502</v>
      </c>
      <c r="N117" s="157" t="n">
        <f aca="false">SUM(high_v5_m!C105:J105)</f>
        <v>4213420.83685863</v>
      </c>
      <c r="O117" s="7"/>
      <c r="P117" s="7"/>
      <c r="Q117" s="67" t="n">
        <f aca="false">I117*5.5017049523</f>
        <v>179246835.218467</v>
      </c>
      <c r="R117" s="67"/>
      <c r="S117" s="67"/>
      <c r="T117" s="7"/>
      <c r="U117" s="7"/>
      <c r="V117" s="67" t="n">
        <f aca="false">K117*5.5017049523</f>
        <v>38312767.7847782</v>
      </c>
      <c r="W117" s="67" t="n">
        <f aca="false">M117*5.5017049523</f>
        <v>1184930.96241582</v>
      </c>
      <c r="X117" s="67" t="n">
        <f aca="false">N117*5.1890047538+L117*5.5017049523</f>
        <v>30035579.5077401</v>
      </c>
      <c r="Y117" s="67" t="n">
        <f aca="false">N117*5.1890047538</f>
        <v>21863460.7522194</v>
      </c>
      <c r="Z117" s="67" t="n">
        <f aca="false">L117*5.5017049523</f>
        <v>8172118.7555207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N14" activeCellId="1" sqref="A1:D105 N14"/>
    </sheetView>
  </sheetViews>
  <sheetFormatPr defaultColWidth="9.074218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160</v>
      </c>
      <c r="G1" s="137" t="s">
        <v>161</v>
      </c>
      <c r="H1" s="135"/>
      <c r="I1" s="135"/>
      <c r="J1" s="138" t="s">
        <v>162</v>
      </c>
      <c r="K1" s="138" t="s">
        <v>163</v>
      </c>
      <c r="L1" s="135"/>
      <c r="M1" s="139"/>
      <c r="N1" s="140" t="s">
        <v>164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165</v>
      </c>
      <c r="G2" s="138" t="s">
        <v>166</v>
      </c>
      <c r="H2" s="135"/>
      <c r="I2" s="135"/>
      <c r="J2" s="140"/>
      <c r="K2" s="140"/>
      <c r="L2" s="135"/>
      <c r="M2" s="139"/>
      <c r="N2" s="140" t="s">
        <v>167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168</v>
      </c>
      <c r="B3" s="143"/>
      <c r="C3" s="142" t="s">
        <v>169</v>
      </c>
      <c r="D3" s="142" t="s">
        <v>170</v>
      </c>
      <c r="E3" s="142" t="s">
        <v>171</v>
      </c>
      <c r="F3" s="144" t="s">
        <v>172</v>
      </c>
      <c r="G3" s="144" t="s">
        <v>173</v>
      </c>
      <c r="H3" s="142" t="s">
        <v>174</v>
      </c>
      <c r="I3" s="142" t="s">
        <v>175</v>
      </c>
      <c r="J3" s="144" t="s">
        <v>176</v>
      </c>
      <c r="K3" s="144" t="s">
        <v>177</v>
      </c>
      <c r="L3" s="142" t="s">
        <v>178</v>
      </c>
      <c r="M3" s="145" t="s">
        <v>179</v>
      </c>
      <c r="N3" s="144" t="s">
        <v>180</v>
      </c>
      <c r="O3" s="142" t="s">
        <v>181</v>
      </c>
      <c r="P3" s="143" t="s">
        <v>182</v>
      </c>
      <c r="Q3" s="142" t="s">
        <v>183</v>
      </c>
      <c r="R3" s="142" t="s">
        <v>184</v>
      </c>
      <c r="S3" s="142" t="s">
        <v>185</v>
      </c>
      <c r="T3" s="142" t="s">
        <v>186</v>
      </c>
      <c r="U3" s="143" t="s">
        <v>187</v>
      </c>
      <c r="V3" s="142" t="s">
        <v>188</v>
      </c>
      <c r="W3" s="142" t="s">
        <v>189</v>
      </c>
      <c r="X3" s="142" t="s">
        <v>190</v>
      </c>
      <c r="Y3" s="142" t="s">
        <v>191</v>
      </c>
      <c r="Z3" s="142" t="s">
        <v>192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193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194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195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21428421.3166265</v>
      </c>
      <c r="G17" s="156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18797781.9121755</v>
      </c>
      <c r="G18" s="154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19382726.6633888</v>
      </c>
      <c r="G19" s="156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18504303.1925063</v>
      </c>
      <c r="G20" s="157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20255770.5244998</v>
      </c>
      <c r="G21" s="157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19378703.2560285</v>
      </c>
      <c r="G22" s="155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20711369.2321363</v>
      </c>
      <c r="G23" s="157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19898364.4949312</v>
      </c>
      <c r="G24" s="157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21659293.0983671</v>
      </c>
      <c r="G25" s="157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20174391.2627902</v>
      </c>
      <c r="G26" s="155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20313980.7774135</v>
      </c>
      <c r="G27" s="157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19050994.9160723</v>
      </c>
      <c r="G28" s="157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17490439.3900688</v>
      </c>
      <c r="G29" s="157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17349305.2240575</v>
      </c>
      <c r="G30" s="155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17520986.5839201</v>
      </c>
      <c r="G31" s="157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17904199.2173535</v>
      </c>
      <c r="G32" s="157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17688054.0045183</v>
      </c>
      <c r="G33" s="157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20184106.3554974</v>
      </c>
      <c r="G34" s="155" t="n">
        <f aca="false">low_v2_m!E22+temporary_pension_bonus_low!B22</f>
        <v>19460564.4033903</v>
      </c>
      <c r="H34" s="8" t="n">
        <f aca="false">F34-J34</f>
        <v>19950478.246081</v>
      </c>
      <c r="I34" s="8" t="n">
        <f aca="false">G34-K34</f>
        <v>19233945.1372564</v>
      </c>
      <c r="J34" s="155" t="n">
        <f aca="false">low_v2_m!J22</f>
        <v>233628.109416372</v>
      </c>
      <c r="K34" s="155" t="n">
        <f aca="false">low_v2_m!K22</f>
        <v>226619.266133881</v>
      </c>
      <c r="L34" s="8" t="n">
        <f aca="false">H34-I34</f>
        <v>716533.108824585</v>
      </c>
      <c r="M34" s="8" t="n">
        <f aca="false">J34-K34</f>
        <v>7008.84328249117</v>
      </c>
      <c r="N34" s="155" t="n">
        <f aca="false">SUM(low_v5_m!C22:J22)</f>
        <v>3828971.76732306</v>
      </c>
      <c r="O34" s="5"/>
      <c r="P34" s="5"/>
      <c r="Q34" s="8" t="n">
        <f aca="false">I34*5.5017049523</f>
        <v>105819491.21391</v>
      </c>
      <c r="R34" s="8"/>
      <c r="S34" s="8"/>
      <c r="T34" s="5"/>
      <c r="U34" s="5"/>
      <c r="V34" s="8" t="n">
        <f aca="false">K34*5.5017049523</f>
        <v>1246792.33877536</v>
      </c>
      <c r="W34" s="8" t="n">
        <f aca="false">M34*5.5017049523</f>
        <v>38560.5877971763</v>
      </c>
      <c r="X34" s="8" t="n">
        <f aca="false">N34*5.1890047538+L34*5.5017049523</f>
        <v>23810706.4561125</v>
      </c>
      <c r="Y34" s="8" t="n">
        <f aca="false">N34*5.1890047538</f>
        <v>19868552.7028054</v>
      </c>
      <c r="Z34" s="8" t="n">
        <f aca="false">L34*5.5017049523</f>
        <v>3942153.75330713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18738225.555297</v>
      </c>
      <c r="G35" s="157" t="n">
        <f aca="false">low_v2_m!E23+temporary_pension_bonus_low!B23</f>
        <v>17998688.5793197</v>
      </c>
      <c r="H35" s="67" t="n">
        <f aca="false">F35-J35</f>
        <v>18456413.2735214</v>
      </c>
      <c r="I35" s="67" t="n">
        <f aca="false">G35-K35</f>
        <v>17725330.6659974</v>
      </c>
      <c r="J35" s="157" t="n">
        <f aca="false">low_v2_m!J23</f>
        <v>281812.281775581</v>
      </c>
      <c r="K35" s="157" t="n">
        <f aca="false">low_v2_m!K23</f>
        <v>273357.913322313</v>
      </c>
      <c r="L35" s="67" t="n">
        <f aca="false">H35-I35</f>
        <v>731082.607524056</v>
      </c>
      <c r="M35" s="67" t="n">
        <f aca="false">J35-K35</f>
        <v>8454.36845326744</v>
      </c>
      <c r="N35" s="157" t="n">
        <f aca="false">SUM(low_v5_m!C23:J23)</f>
        <v>3299507.06631922</v>
      </c>
      <c r="O35" s="7"/>
      <c r="P35" s="7"/>
      <c r="Q35" s="67" t="n">
        <f aca="false">I35*5.5017049523</f>
        <v>97519539.5062728</v>
      </c>
      <c r="R35" s="67"/>
      <c r="S35" s="67"/>
      <c r="T35" s="7"/>
      <c r="U35" s="7"/>
      <c r="V35" s="67" t="n">
        <f aca="false">K35*5.5017049523</f>
        <v>1503934.58547577</v>
      </c>
      <c r="W35" s="67" t="n">
        <f aca="false">M35*5.5017049523</f>
        <v>46513.4407879104</v>
      </c>
      <c r="X35" s="67" t="n">
        <f aca="false">N35*5.1890047538+L35*5.5017049523</f>
        <v>21143358.6546826</v>
      </c>
      <c r="Y35" s="67" t="n">
        <f aca="false">N35*5.1890047538</f>
        <v>17121157.8523271</v>
      </c>
      <c r="Z35" s="67" t="n">
        <f aca="false">L35*5.5017049523</f>
        <v>4022200.8023555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18322502.9988522</v>
      </c>
      <c r="G36" s="157" t="n">
        <f aca="false">low_v2_m!E24+temporary_pension_bonus_low!B24</f>
        <v>17597154.7228792</v>
      </c>
      <c r="H36" s="67" t="n">
        <f aca="false">F36-J36</f>
        <v>18039584.2712492</v>
      </c>
      <c r="I36" s="67" t="n">
        <f aca="false">G36-K36</f>
        <v>17322723.5571042</v>
      </c>
      <c r="J36" s="157" t="n">
        <f aca="false">low_v2_m!J24</f>
        <v>282918.72760305</v>
      </c>
      <c r="K36" s="157" t="n">
        <f aca="false">low_v2_m!K24</f>
        <v>274431.165774958</v>
      </c>
      <c r="L36" s="67" t="n">
        <f aca="false">H36-I36</f>
        <v>716860.714144982</v>
      </c>
      <c r="M36" s="67" t="n">
        <f aca="false">J36-K36</f>
        <v>8487.56182809151</v>
      </c>
      <c r="N36" s="157" t="n">
        <f aca="false">SUM(low_v5_m!C24:J24)</f>
        <v>3194656.02040637</v>
      </c>
      <c r="O36" s="7"/>
      <c r="P36" s="7"/>
      <c r="Q36" s="67" t="n">
        <f aca="false">I36*5.5017049523</f>
        <v>95304513.981444</v>
      </c>
      <c r="R36" s="67"/>
      <c r="S36" s="67"/>
      <c r="T36" s="7"/>
      <c r="U36" s="7"/>
      <c r="V36" s="67" t="n">
        <f aca="false">K36*5.5017049523</f>
        <v>1509839.30380955</v>
      </c>
      <c r="W36" s="67" t="n">
        <f aca="false">M36*5.5017049523</f>
        <v>46696.0609425635</v>
      </c>
      <c r="X36" s="67" t="n">
        <f aca="false">N36*5.1890047538+L36*5.5017049523</f>
        <v>20521041.4177652</v>
      </c>
      <c r="Y36" s="67" t="n">
        <f aca="false">N36*5.1890047538</f>
        <v>16577085.2766444</v>
      </c>
      <c r="Z36" s="67" t="n">
        <f aca="false">L36*5.5017049523</f>
        <v>3943956.14112076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18375218.1280684</v>
      </c>
      <c r="G37" s="157" t="n">
        <f aca="false">low_v2_m!E25+temporary_pension_bonus_low!B25</f>
        <v>17646736.4673287</v>
      </c>
      <c r="H37" s="67" t="n">
        <f aca="false">F37-J37</f>
        <v>18062720.6299194</v>
      </c>
      <c r="I37" s="67" t="n">
        <f aca="false">G37-K37</f>
        <v>17343613.8941241</v>
      </c>
      <c r="J37" s="157" t="n">
        <f aca="false">low_v2_m!J25</f>
        <v>312497.498149009</v>
      </c>
      <c r="K37" s="157" t="n">
        <f aca="false">low_v2_m!K25</f>
        <v>303122.573204539</v>
      </c>
      <c r="L37" s="67" t="n">
        <f aca="false">H37-I37</f>
        <v>719106.735795297</v>
      </c>
      <c r="M37" s="67" t="n">
        <f aca="false">J37-K37</f>
        <v>9374.92494447023</v>
      </c>
      <c r="N37" s="157" t="n">
        <f aca="false">SUM(low_v5_m!C25:J25)</f>
        <v>3251075.11087226</v>
      </c>
      <c r="O37" s="7"/>
      <c r="P37" s="7"/>
      <c r="Q37" s="67" t="n">
        <f aca="false">I37*5.5017049523</f>
        <v>95419446.4520818</v>
      </c>
      <c r="R37" s="67"/>
      <c r="S37" s="67"/>
      <c r="T37" s="7"/>
      <c r="U37" s="7"/>
      <c r="V37" s="67" t="n">
        <f aca="false">K37*5.5017049523</f>
        <v>1667690.96215333</v>
      </c>
      <c r="W37" s="67" t="n">
        <f aca="false">M37*5.5017049523</f>
        <v>51578.0709944327</v>
      </c>
      <c r="X37" s="67" t="n">
        <f aca="false">N37*5.1890047538+L37*5.5017049523</f>
        <v>20826157.2948343</v>
      </c>
      <c r="Y37" s="67" t="n">
        <f aca="false">N37*5.1890047538</f>
        <v>16869844.205277</v>
      </c>
      <c r="Z37" s="67" t="n">
        <f aca="false">L37*5.5017049523</f>
        <v>3956313.08955727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18522659.4637505</v>
      </c>
      <c r="G38" s="155" t="n">
        <f aca="false">low_v2_m!E26+temporary_pension_bonus_low!B26</f>
        <v>17785158.6783475</v>
      </c>
      <c r="H38" s="8" t="n">
        <f aca="false">F38-J38</f>
        <v>18182802.9635788</v>
      </c>
      <c r="I38" s="8" t="n">
        <f aca="false">G38-K38</f>
        <v>17455497.8731809</v>
      </c>
      <c r="J38" s="155" t="n">
        <f aca="false">low_v2_m!J26</f>
        <v>339856.500171718</v>
      </c>
      <c r="K38" s="155" t="n">
        <f aca="false">low_v2_m!K26</f>
        <v>329660.805166566</v>
      </c>
      <c r="L38" s="8" t="n">
        <f aca="false">H38-I38</f>
        <v>727305.090397902</v>
      </c>
      <c r="M38" s="8" t="n">
        <f aca="false">J38-K38</f>
        <v>10195.6950051516</v>
      </c>
      <c r="N38" s="155" t="n">
        <f aca="false">SUM(low_v5_m!C26:J26)</f>
        <v>3816140.9184183</v>
      </c>
      <c r="O38" s="5"/>
      <c r="P38" s="5"/>
      <c r="Q38" s="8" t="n">
        <f aca="false">I38*5.5017049523</f>
        <v>96034999.0937416</v>
      </c>
      <c r="R38" s="8"/>
      <c r="S38" s="8"/>
      <c r="T38" s="5"/>
      <c r="U38" s="5"/>
      <c r="V38" s="8" t="n">
        <f aca="false">K38*5.5017049523</f>
        <v>1813696.4843641</v>
      </c>
      <c r="W38" s="8" t="n">
        <f aca="false">M38*5.5017049523</f>
        <v>56093.7057019827</v>
      </c>
      <c r="X38" s="8" t="n">
        <f aca="false">N38*5.1890047538+L38*5.5017049523</f>
        <v>23803391.3845184</v>
      </c>
      <c r="Y38" s="8" t="n">
        <f aca="false">N38*5.1890047538</f>
        <v>19801973.3668432</v>
      </c>
      <c r="Z38" s="8" t="n">
        <f aca="false">L38*5.5017049523</f>
        <v>4001418.01767514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18885499.4198311</v>
      </c>
      <c r="G39" s="157" t="n">
        <f aca="false">low_v2_m!E27+temporary_pension_bonus_low!B27</f>
        <v>18132436.9290287</v>
      </c>
      <c r="H39" s="67" t="n">
        <f aca="false">F39-J39</f>
        <v>18532539.2512552</v>
      </c>
      <c r="I39" s="67" t="n">
        <f aca="false">G39-K39</f>
        <v>17790065.5655101</v>
      </c>
      <c r="J39" s="157" t="n">
        <f aca="false">low_v2_m!J27</f>
        <v>352960.168575905</v>
      </c>
      <c r="K39" s="157" t="n">
        <f aca="false">low_v2_m!K27</f>
        <v>342371.363518628</v>
      </c>
      <c r="L39" s="67" t="n">
        <f aca="false">H39-I39</f>
        <v>742473.68574512</v>
      </c>
      <c r="M39" s="67" t="n">
        <f aca="false">J39-K39</f>
        <v>10588.8050572771</v>
      </c>
      <c r="N39" s="157" t="n">
        <f aca="false">SUM(low_v5_m!C27:J27)</f>
        <v>3255522.65162148</v>
      </c>
      <c r="O39" s="7"/>
      <c r="P39" s="7"/>
      <c r="Q39" s="67" t="n">
        <f aca="false">I39*5.5017049523</f>
        <v>97875691.8235084</v>
      </c>
      <c r="R39" s="67"/>
      <c r="S39" s="67"/>
      <c r="T39" s="7"/>
      <c r="U39" s="7"/>
      <c r="V39" s="67" t="n">
        <f aca="false">K39*5.5017049523</f>
        <v>1883626.22619614</v>
      </c>
      <c r="W39" s="67" t="n">
        <f aca="false">M39*5.5017049523</f>
        <v>58256.481222561</v>
      </c>
      <c r="X39" s="67" t="n">
        <f aca="false">N39*5.1890047538+L39*5.5017049523</f>
        <v>20977793.6691838</v>
      </c>
      <c r="Y39" s="67" t="n">
        <f aca="false">N39*5.1890047538</f>
        <v>16892922.5153674</v>
      </c>
      <c r="Z39" s="67" t="n">
        <f aca="false">L39*5.5017049523</f>
        <v>4084871.15381636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19271901.0028294</v>
      </c>
      <c r="G40" s="157" t="n">
        <f aca="false">low_v2_m!E28+temporary_pension_bonus_low!B28</f>
        <v>18502376.987103</v>
      </c>
      <c r="H40" s="67" t="n">
        <f aca="false">F40-J40</f>
        <v>18890530.4547718</v>
      </c>
      <c r="I40" s="67" t="n">
        <f aca="false">G40-K40</f>
        <v>18132447.5554871</v>
      </c>
      <c r="J40" s="157" t="n">
        <f aca="false">low_v2_m!J28</f>
        <v>381370.548057582</v>
      </c>
      <c r="K40" s="157" t="n">
        <f aca="false">low_v2_m!K28</f>
        <v>369929.431615855</v>
      </c>
      <c r="L40" s="67" t="n">
        <f aca="false">H40-I40</f>
        <v>758082.899284672</v>
      </c>
      <c r="M40" s="67" t="n">
        <f aca="false">J40-K40</f>
        <v>11441.1164417274</v>
      </c>
      <c r="N40" s="157" t="n">
        <f aca="false">SUM(low_v5_m!C28:J28)</f>
        <v>3305761.45472401</v>
      </c>
      <c r="O40" s="7"/>
      <c r="P40" s="7"/>
      <c r="Q40" s="67" t="n">
        <f aca="false">I40*5.5017049523</f>
        <v>99759376.5133434</v>
      </c>
      <c r="R40" s="67"/>
      <c r="S40" s="67"/>
      <c r="T40" s="7"/>
      <c r="U40" s="7"/>
      <c r="V40" s="67" t="n">
        <f aca="false">K40*5.5017049523</f>
        <v>2035242.58592247</v>
      </c>
      <c r="W40" s="67" t="n">
        <f aca="false">M40*5.5017049523</f>
        <v>62945.6469872928</v>
      </c>
      <c r="X40" s="67" t="n">
        <f aca="false">N40*5.1890047538+L40*5.5017049523</f>
        <v>21324360.3447401</v>
      </c>
      <c r="Y40" s="67" t="n">
        <f aca="false">N40*5.1890047538</f>
        <v>17153611.9034917</v>
      </c>
      <c r="Z40" s="67" t="n">
        <f aca="false">L40*5.5017049523</f>
        <v>4170748.44124842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20080307.289257</v>
      </c>
      <c r="G41" s="157" t="n">
        <f aca="false">low_v2_m!E29+temporary_pension_bonus_low!B29</f>
        <v>19276876.3007346</v>
      </c>
      <c r="H41" s="67" t="n">
        <f aca="false">F41-J41</f>
        <v>19645671.1211865</v>
      </c>
      <c r="I41" s="67" t="n">
        <f aca="false">G41-K41</f>
        <v>18855279.2177061</v>
      </c>
      <c r="J41" s="157" t="n">
        <f aca="false">low_v2_m!J29</f>
        <v>434636.168070584</v>
      </c>
      <c r="K41" s="157" t="n">
        <f aca="false">low_v2_m!K29</f>
        <v>421597.083028466</v>
      </c>
      <c r="L41" s="67" t="n">
        <f aca="false">H41-I41</f>
        <v>790391.903480325</v>
      </c>
      <c r="M41" s="67" t="n">
        <f aca="false">J41-K41</f>
        <v>13039.0850421177</v>
      </c>
      <c r="N41" s="157" t="n">
        <f aca="false">SUM(low_v5_m!C29:J29)</f>
        <v>3471079.23070762</v>
      </c>
      <c r="O41" s="7"/>
      <c r="P41" s="7"/>
      <c r="Q41" s="67" t="n">
        <f aca="false">I41*5.5017049523</f>
        <v>103736183.049053</v>
      </c>
      <c r="R41" s="67"/>
      <c r="S41" s="67"/>
      <c r="T41" s="7"/>
      <c r="U41" s="7"/>
      <c r="V41" s="67" t="n">
        <f aca="false">K41*5.5017049523</f>
        <v>2319502.75957295</v>
      </c>
      <c r="W41" s="67" t="n">
        <f aca="false">M41*5.5017049523</f>
        <v>71737.1987496797</v>
      </c>
      <c r="X41" s="67" t="n">
        <f aca="false">N41*5.1890047538+L41*5.5017049523</f>
        <v>22359949.6785938</v>
      </c>
      <c r="Y41" s="67" t="n">
        <f aca="false">N41*5.1890047538</f>
        <v>18011446.6289583</v>
      </c>
      <c r="Z41" s="67" t="n">
        <f aca="false">L41*5.5017049523</f>
        <v>4348503.04963553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20653798.9700306</v>
      </c>
      <c r="G42" s="155" t="n">
        <f aca="false">low_v2_m!E30+temporary_pension_bonus_low!B30</f>
        <v>19825819.5313849</v>
      </c>
      <c r="H42" s="8" t="n">
        <f aca="false">F42-J42</f>
        <v>20200158.0784077</v>
      </c>
      <c r="I42" s="8" t="n">
        <f aca="false">G42-K42</f>
        <v>19385787.8665107</v>
      </c>
      <c r="J42" s="155" t="n">
        <f aca="false">low_v2_m!J30</f>
        <v>453640.891622919</v>
      </c>
      <c r="K42" s="155" t="n">
        <f aca="false">low_v2_m!K30</f>
        <v>440031.664874232</v>
      </c>
      <c r="L42" s="8" t="n">
        <f aca="false">H42-I42</f>
        <v>814370.211897045</v>
      </c>
      <c r="M42" s="8" t="n">
        <f aca="false">J42-K42</f>
        <v>13609.2267486876</v>
      </c>
      <c r="N42" s="155" t="n">
        <f aca="false">SUM(low_v5_m!C30:J30)</f>
        <v>4306280.26418133</v>
      </c>
      <c r="O42" s="5"/>
      <c r="P42" s="5"/>
      <c r="Q42" s="8" t="n">
        <f aca="false">I42*5.5017049523</f>
        <v>106654885.109419</v>
      </c>
      <c r="R42" s="8"/>
      <c r="S42" s="8"/>
      <c r="T42" s="5"/>
      <c r="U42" s="5"/>
      <c r="V42" s="8" t="n">
        <f aca="false">K42*5.5017049523</f>
        <v>2420924.38980738</v>
      </c>
      <c r="W42" s="8" t="n">
        <f aca="false">M42*5.5017049523</f>
        <v>74873.9502002283</v>
      </c>
      <c r="X42" s="8" t="n">
        <f aca="false">N42*5.1890047538+L42*5.5017049523</f>
        <v>26825733.3898316</v>
      </c>
      <c r="Y42" s="8" t="n">
        <f aca="false">N42*5.1890047538</f>
        <v>22345308.762032</v>
      </c>
      <c r="Z42" s="8" t="n">
        <f aca="false">L42*5.5017049523</f>
        <v>4480424.62779958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21016394.1092176</v>
      </c>
      <c r="G43" s="157" t="n">
        <f aca="false">low_v2_m!E31+temporary_pension_bonus_low!B31</f>
        <v>20172321.8476632</v>
      </c>
      <c r="H43" s="67" t="n">
        <f aca="false">F43-J43</f>
        <v>20521686.5788715</v>
      </c>
      <c r="I43" s="67" t="n">
        <f aca="false">G43-K43</f>
        <v>19692455.5432275</v>
      </c>
      <c r="J43" s="157" t="n">
        <f aca="false">low_v2_m!J31</f>
        <v>494707.530346117</v>
      </c>
      <c r="K43" s="157" t="n">
        <f aca="false">low_v2_m!K31</f>
        <v>479866.304435734</v>
      </c>
      <c r="L43" s="67" t="n">
        <f aca="false">H43-I43</f>
        <v>829231.035644014</v>
      </c>
      <c r="M43" s="67" t="n">
        <f aca="false">J43-K43</f>
        <v>14841.2259103835</v>
      </c>
      <c r="N43" s="157" t="n">
        <f aca="false">SUM(low_v5_m!C31:J31)</f>
        <v>3668589.94617627</v>
      </c>
      <c r="O43" s="7"/>
      <c r="P43" s="7"/>
      <c r="Q43" s="67" t="n">
        <f aca="false">I43*5.5017049523</f>
        <v>108342080.185122</v>
      </c>
      <c r="R43" s="67"/>
      <c r="S43" s="67"/>
      <c r="T43" s="7"/>
      <c r="U43" s="7"/>
      <c r="V43" s="67" t="n">
        <f aca="false">K43*5.5017049523</f>
        <v>2640082.82355597</v>
      </c>
      <c r="W43" s="67" t="n">
        <f aca="false">M43*5.5017049523</f>
        <v>81652.04608936</v>
      </c>
      <c r="X43" s="67" t="n">
        <f aca="false">N43*5.1890047538+L43*5.5017049523</f>
        <v>23598515.1658551</v>
      </c>
      <c r="Y43" s="67" t="n">
        <f aca="false">N43*5.1890047538</f>
        <v>19036330.6704516</v>
      </c>
      <c r="Z43" s="67" t="n">
        <f aca="false">L43*5.5017049523</f>
        <v>4562184.49540353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21481867.3652598</v>
      </c>
      <c r="G44" s="157" t="n">
        <f aca="false">low_v2_m!E32+temporary_pension_bonus_low!B32</f>
        <v>20618544.3325237</v>
      </c>
      <c r="H44" s="67" t="n">
        <f aca="false">F44-J44</f>
        <v>20948488.9676069</v>
      </c>
      <c r="I44" s="67" t="n">
        <f aca="false">G44-K44</f>
        <v>20101167.2868004</v>
      </c>
      <c r="J44" s="157" t="n">
        <f aca="false">low_v2_m!J32</f>
        <v>533378.39765293</v>
      </c>
      <c r="K44" s="157" t="n">
        <f aca="false">low_v2_m!K32</f>
        <v>517377.045723342</v>
      </c>
      <c r="L44" s="67" t="n">
        <f aca="false">H44-I44</f>
        <v>847321.680806503</v>
      </c>
      <c r="M44" s="67" t="n">
        <f aca="false">J44-K44</f>
        <v>16001.3519295878</v>
      </c>
      <c r="N44" s="157" t="n">
        <f aca="false">SUM(low_v5_m!C32:J32)</f>
        <v>3677813.1217999</v>
      </c>
      <c r="O44" s="7"/>
      <c r="P44" s="7"/>
      <c r="Q44" s="67" t="n">
        <f aca="false">I44*5.5017049523</f>
        <v>110590691.6088</v>
      </c>
      <c r="R44" s="67"/>
      <c r="S44" s="67"/>
      <c r="T44" s="7"/>
      <c r="U44" s="7"/>
      <c r="V44" s="67" t="n">
        <f aca="false">K44*5.5017049523</f>
        <v>2846455.85466246</v>
      </c>
      <c r="W44" s="67" t="n">
        <f aca="false">M44*5.5017049523</f>
        <v>88034.7171545086</v>
      </c>
      <c r="X44" s="67" t="n">
        <f aca="false">N44*5.1890047538+L44*5.5017049523</f>
        <v>23745903.660092</v>
      </c>
      <c r="Y44" s="67" t="n">
        <f aca="false">N44*5.1890047538</f>
        <v>19084189.7726077</v>
      </c>
      <c r="Z44" s="67" t="n">
        <f aca="false">L44*5.5017049523</f>
        <v>4661713.8874843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21954045.0062256</v>
      </c>
      <c r="G45" s="157" t="n">
        <f aca="false">low_v2_m!E33+temporary_pension_bonus_low!B33</f>
        <v>21070003.8852882</v>
      </c>
      <c r="H45" s="67" t="n">
        <f aca="false">F45-J45</f>
        <v>21403870.457805</v>
      </c>
      <c r="I45" s="67" t="n">
        <f aca="false">G45-K45</f>
        <v>20536334.5733202</v>
      </c>
      <c r="J45" s="157" t="n">
        <f aca="false">low_v2_m!J33</f>
        <v>550174.548420657</v>
      </c>
      <c r="K45" s="157" t="n">
        <f aca="false">low_v2_m!K33</f>
        <v>533669.311968037</v>
      </c>
      <c r="L45" s="67" t="n">
        <f aca="false">H45-I45</f>
        <v>867535.884484831</v>
      </c>
      <c r="M45" s="67" t="n">
        <f aca="false">J45-K45</f>
        <v>16505.2364526197</v>
      </c>
      <c r="N45" s="157" t="n">
        <f aca="false">SUM(low_v5_m!C33:J33)</f>
        <v>3783660.94040674</v>
      </c>
      <c r="O45" s="7"/>
      <c r="P45" s="7"/>
      <c r="Q45" s="67" t="n">
        <f aca="false">I45*5.5017049523</f>
        <v>112984853.624125</v>
      </c>
      <c r="R45" s="67"/>
      <c r="S45" s="67"/>
      <c r="T45" s="7"/>
      <c r="U45" s="7"/>
      <c r="V45" s="67" t="n">
        <f aca="false">K45*5.5017049523</f>
        <v>2936091.09654508</v>
      </c>
      <c r="W45" s="67" t="n">
        <f aca="false">M45*5.5017049523</f>
        <v>90806.9411302601</v>
      </c>
      <c r="X45" s="67" t="n">
        <f aca="false">N45*5.1890047538+L45*5.5017049523</f>
        <v>24406361.0785061</v>
      </c>
      <c r="Y45" s="67" t="n">
        <f aca="false">N45*5.1890047538</f>
        <v>19633434.606538</v>
      </c>
      <c r="Z45" s="67" t="n">
        <f aca="false">L45*5.5017049523</f>
        <v>4772926.47196816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22362879.2563471</v>
      </c>
      <c r="G46" s="155" t="n">
        <f aca="false">low_v2_m!E34+temporary_pension_bonus_low!B34</f>
        <v>21460857.8606956</v>
      </c>
      <c r="H46" s="8" t="n">
        <f aca="false">F46-J46</f>
        <v>21798861.627626</v>
      </c>
      <c r="I46" s="8" t="n">
        <f aca="false">G46-K46</f>
        <v>20913760.7608361</v>
      </c>
      <c r="J46" s="155" t="n">
        <f aca="false">low_v2_m!J34</f>
        <v>564017.628721153</v>
      </c>
      <c r="K46" s="155" t="n">
        <f aca="false">low_v2_m!K34</f>
        <v>547097.099859518</v>
      </c>
      <c r="L46" s="8" t="n">
        <f aca="false">H46-I46</f>
        <v>885100.866789851</v>
      </c>
      <c r="M46" s="8" t="n">
        <f aca="false">J46-K46</f>
        <v>16920.5288616347</v>
      </c>
      <c r="N46" s="155" t="n">
        <f aca="false">SUM(low_v5_m!C34:J34)</f>
        <v>4526380.39152031</v>
      </c>
      <c r="O46" s="5"/>
      <c r="P46" s="5"/>
      <c r="Q46" s="8" t="n">
        <f aca="false">I46*5.5017049523</f>
        <v>115061341.149109</v>
      </c>
      <c r="R46" s="8"/>
      <c r="S46" s="8"/>
      <c r="T46" s="5"/>
      <c r="U46" s="5"/>
      <c r="V46" s="8" t="n">
        <f aca="false">K46*5.5017049523</f>
        <v>3009966.82368608</v>
      </c>
      <c r="W46" s="8" t="n">
        <f aca="false">M46*5.5017049523</f>
        <v>93091.7574335905</v>
      </c>
      <c r="X46" s="8" t="n">
        <f aca="false">N46*5.1890047538+L46*5.5017049523</f>
        <v>28356973.1912088</v>
      </c>
      <c r="Y46" s="8" t="n">
        <f aca="false">N46*5.1890047538</f>
        <v>23487409.369106</v>
      </c>
      <c r="Z46" s="8" t="n">
        <f aca="false">L46*5.5017049523</f>
        <v>4869563.82210275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22676778.0657839</v>
      </c>
      <c r="G47" s="157" t="n">
        <f aca="false">low_v2_m!E35+temporary_pension_bonus_low!B35</f>
        <v>21761038.4412476</v>
      </c>
      <c r="H47" s="67" t="n">
        <f aca="false">F47-J47</f>
        <v>22089056.189868</v>
      </c>
      <c r="I47" s="67" t="n">
        <f aca="false">G47-K47</f>
        <v>21190948.2216092</v>
      </c>
      <c r="J47" s="157" t="n">
        <f aca="false">low_v2_m!J35</f>
        <v>587721.875915819</v>
      </c>
      <c r="K47" s="157" t="n">
        <f aca="false">low_v2_m!K35</f>
        <v>570090.219638344</v>
      </c>
      <c r="L47" s="67" t="n">
        <f aca="false">H47-I47</f>
        <v>898107.968258832</v>
      </c>
      <c r="M47" s="67" t="n">
        <f aca="false">J47-K47</f>
        <v>17631.6562774746</v>
      </c>
      <c r="N47" s="157" t="n">
        <f aca="false">SUM(low_v5_m!C35:J35)</f>
        <v>3861695.43880893</v>
      </c>
      <c r="O47" s="7"/>
      <c r="P47" s="7"/>
      <c r="Q47" s="67" t="n">
        <f aca="false">I47*5.5017049523</f>
        <v>116586344.77476</v>
      </c>
      <c r="R47" s="67"/>
      <c r="S47" s="67"/>
      <c r="T47" s="7"/>
      <c r="U47" s="7"/>
      <c r="V47" s="67" t="n">
        <f aca="false">K47*5.5017049523</f>
        <v>3136468.18464207</v>
      </c>
      <c r="W47" s="67" t="n">
        <f aca="false">M47*5.5017049523</f>
        <v>97004.1706590334</v>
      </c>
      <c r="X47" s="67" t="n">
        <f aca="false">N47*5.1890047538+L47*5.5017049523</f>
        <v>24979481.046377</v>
      </c>
      <c r="Y47" s="67" t="n">
        <f aca="false">N47*5.1890047538</f>
        <v>20038355.9897073</v>
      </c>
      <c r="Z47" s="67" t="n">
        <f aca="false">L47*5.5017049523</f>
        <v>4941125.05666971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23140117.6830748</v>
      </c>
      <c r="G48" s="157" t="n">
        <f aca="false">low_v2_m!E36+temporary_pension_bonus_low!B36</f>
        <v>22204784.2123321</v>
      </c>
      <c r="H48" s="67" t="n">
        <f aca="false">F48-J48</f>
        <v>22528585.1699305</v>
      </c>
      <c r="I48" s="67" t="n">
        <f aca="false">G48-K48</f>
        <v>21611597.6745821</v>
      </c>
      <c r="J48" s="157" t="n">
        <f aca="false">low_v2_m!J36</f>
        <v>611532.513144348</v>
      </c>
      <c r="K48" s="157" t="n">
        <f aca="false">low_v2_m!K36</f>
        <v>593186.537750017</v>
      </c>
      <c r="L48" s="67" t="n">
        <f aca="false">H48-I48</f>
        <v>916987.495348405</v>
      </c>
      <c r="M48" s="67" t="n">
        <f aca="false">J48-K48</f>
        <v>18345.9753943306</v>
      </c>
      <c r="N48" s="157" t="n">
        <f aca="false">SUM(low_v5_m!C36:J36)</f>
        <v>3935885.77718574</v>
      </c>
      <c r="O48" s="7"/>
      <c r="P48" s="7"/>
      <c r="Q48" s="67" t="n">
        <f aca="false">I48*5.5017049523</f>
        <v>118900633.953363</v>
      </c>
      <c r="R48" s="67"/>
      <c r="S48" s="67"/>
      <c r="T48" s="7"/>
      <c r="U48" s="7"/>
      <c r="V48" s="67" t="n">
        <f aca="false">K48*5.5017049523</f>
        <v>3263537.31237696</v>
      </c>
      <c r="W48" s="67" t="n">
        <f aca="false">M48*5.5017049523</f>
        <v>100934.143681762</v>
      </c>
      <c r="X48" s="67" t="n">
        <f aca="false">N48*5.1890047538+L48*5.5017049523</f>
        <v>25468324.6525861</v>
      </c>
      <c r="Y48" s="67" t="n">
        <f aca="false">N48*5.1890047538</f>
        <v>20423330.0082306</v>
      </c>
      <c r="Z48" s="67" t="n">
        <f aca="false">L48*5.5017049523</f>
        <v>5044994.64435549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23617221.46304</v>
      </c>
      <c r="G49" s="157" t="n">
        <f aca="false">low_v2_m!E37+temporary_pension_bonus_low!B37</f>
        <v>22661603.9632127</v>
      </c>
      <c r="H49" s="67" t="n">
        <f aca="false">F49-J49</f>
        <v>22959767.5361171</v>
      </c>
      <c r="I49" s="67" t="n">
        <f aca="false">G49-K49</f>
        <v>22023873.6540974</v>
      </c>
      <c r="J49" s="157" t="n">
        <f aca="false">low_v2_m!J37</f>
        <v>657453.926922947</v>
      </c>
      <c r="K49" s="157" t="n">
        <f aca="false">low_v2_m!K37</f>
        <v>637730.309115259</v>
      </c>
      <c r="L49" s="67" t="n">
        <f aca="false">H49-I49</f>
        <v>935893.882019691</v>
      </c>
      <c r="M49" s="67" t="n">
        <f aca="false">J49-K49</f>
        <v>19723.6178076883</v>
      </c>
      <c r="N49" s="157" t="n">
        <f aca="false">SUM(low_v5_m!C37:J37)</f>
        <v>3998637.65847416</v>
      </c>
      <c r="O49" s="7"/>
      <c r="P49" s="7"/>
      <c r="Q49" s="67" t="n">
        <f aca="false">I49*5.5017049523</f>
        <v>121168854.751577</v>
      </c>
      <c r="R49" s="67"/>
      <c r="S49" s="67"/>
      <c r="T49" s="7"/>
      <c r="U49" s="7"/>
      <c r="V49" s="67" t="n">
        <f aca="false">K49*5.5017049523</f>
        <v>3508603.99989123</v>
      </c>
      <c r="W49" s="67" t="n">
        <f aca="false">M49*5.5017049523</f>
        <v>108513.525769831</v>
      </c>
      <c r="X49" s="67" t="n">
        <f aca="false">N49*5.1890047538+L49*5.5017049523</f>
        <v>25897961.8240811</v>
      </c>
      <c r="Y49" s="67" t="n">
        <f aca="false">N49*5.1890047538</f>
        <v>20748949.8185461</v>
      </c>
      <c r="Z49" s="67" t="n">
        <f aca="false">L49*5.5017049523</f>
        <v>5149012.00553501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24133043.4352346</v>
      </c>
      <c r="G50" s="155" t="n">
        <f aca="false">low_v2_m!E38+temporary_pension_bonus_low!B38</f>
        <v>23154749.7253664</v>
      </c>
      <c r="H50" s="8" t="n">
        <f aca="false">F50-J50</f>
        <v>23444539.6555695</v>
      </c>
      <c r="I50" s="8" t="n">
        <f aca="false">G50-K50</f>
        <v>22486901.0590913</v>
      </c>
      <c r="J50" s="155" t="n">
        <f aca="false">low_v2_m!J38</f>
        <v>688503.77966508</v>
      </c>
      <c r="K50" s="155" t="n">
        <f aca="false">low_v2_m!K38</f>
        <v>667848.666275128</v>
      </c>
      <c r="L50" s="8" t="n">
        <f aca="false">H50-I50</f>
        <v>957638.596478228</v>
      </c>
      <c r="M50" s="8" t="n">
        <f aca="false">J50-K50</f>
        <v>20655.1133899523</v>
      </c>
      <c r="N50" s="155" t="n">
        <f aca="false">SUM(low_v5_m!C38:J38)</f>
        <v>4908047.39784</v>
      </c>
      <c r="O50" s="5"/>
      <c r="P50" s="5"/>
      <c r="Q50" s="8" t="n">
        <f aca="false">I50*5.5017049523</f>
        <v>123716294.918683</v>
      </c>
      <c r="R50" s="8"/>
      <c r="S50" s="8"/>
      <c r="T50" s="5"/>
      <c r="U50" s="5"/>
      <c r="V50" s="8" t="n">
        <f aca="false">K50*5.5017049523</f>
        <v>3674306.31463282</v>
      </c>
      <c r="W50" s="8" t="n">
        <f aca="false">M50*5.5017049523</f>
        <v>113638.339627819</v>
      </c>
      <c r="X50" s="8" t="n">
        <f aca="false">N50*5.1890047538+L50*5.5017049523</f>
        <v>30736526.2880253</v>
      </c>
      <c r="Y50" s="8" t="n">
        <f aca="false">N50*5.1890047538</f>
        <v>25467881.2792675</v>
      </c>
      <c r="Z50" s="8" t="n">
        <f aca="false">L50*5.5017049523</f>
        <v>5268645.00875789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24780471.9396054</v>
      </c>
      <c r="G51" s="157" t="n">
        <f aca="false">low_v2_m!E39+temporary_pension_bonus_low!B39</f>
        <v>23775030.1041756</v>
      </c>
      <c r="H51" s="67" t="n">
        <f aca="false">F51-J51</f>
        <v>24051966.4767042</v>
      </c>
      <c r="I51" s="67" t="n">
        <f aca="false">G51-K51</f>
        <v>23068379.8051615</v>
      </c>
      <c r="J51" s="157" t="n">
        <f aca="false">low_v2_m!J39</f>
        <v>728505.462901183</v>
      </c>
      <c r="K51" s="157" t="n">
        <f aca="false">low_v2_m!K39</f>
        <v>706650.299014147</v>
      </c>
      <c r="L51" s="67" t="n">
        <f aca="false">H51-I51</f>
        <v>983586.671542723</v>
      </c>
      <c r="M51" s="67" t="n">
        <f aca="false">J51-K51</f>
        <v>21855.1638870355</v>
      </c>
      <c r="N51" s="157" t="n">
        <f aca="false">SUM(low_v5_m!C39:J39)</f>
        <v>4207719.49213918</v>
      </c>
      <c r="O51" s="7"/>
      <c r="P51" s="7"/>
      <c r="Q51" s="67" t="n">
        <f aca="false">I51*5.5017049523</f>
        <v>126915419.415594</v>
      </c>
      <c r="R51" s="67"/>
      <c r="S51" s="67"/>
      <c r="T51" s="7"/>
      <c r="U51" s="7"/>
      <c r="V51" s="67" t="n">
        <f aca="false">K51*5.5017049523</f>
        <v>3887781.44963041</v>
      </c>
      <c r="W51" s="67" t="n">
        <f aca="false">M51*5.5017049523</f>
        <v>120240.663390631</v>
      </c>
      <c r="X51" s="67" t="n">
        <f aca="false">N51*5.1890047538+L51*5.5017049523</f>
        <v>27245280.10921</v>
      </c>
      <c r="Y51" s="67" t="n">
        <f aca="false">N51*5.1890047538</f>
        <v>21833876.4473671</v>
      </c>
      <c r="Z51" s="67" t="n">
        <f aca="false">L51*5.5017049523</f>
        <v>5411403.66184287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25149736.6238111</v>
      </c>
      <c r="G52" s="157" t="n">
        <f aca="false">low_v2_m!E40+temporary_pension_bonus_low!B40</f>
        <v>24128779.6959062</v>
      </c>
      <c r="H52" s="67" t="n">
        <f aca="false">F52-J52</f>
        <v>24387126.5523806</v>
      </c>
      <c r="I52" s="67" t="n">
        <f aca="false">G52-K52</f>
        <v>23389047.9266187</v>
      </c>
      <c r="J52" s="157" t="n">
        <f aca="false">low_v2_m!J40</f>
        <v>762610.071430413</v>
      </c>
      <c r="K52" s="157" t="n">
        <f aca="false">low_v2_m!K40</f>
        <v>739731.769287501</v>
      </c>
      <c r="L52" s="67" t="n">
        <f aca="false">H52-I52</f>
        <v>998078.62576199</v>
      </c>
      <c r="M52" s="67" t="n">
        <f aca="false">J52-K52</f>
        <v>22878.3021429124</v>
      </c>
      <c r="N52" s="157" t="n">
        <f aca="false">SUM(low_v5_m!C40:J40)</f>
        <v>4205613.82628676</v>
      </c>
      <c r="O52" s="7"/>
      <c r="P52" s="7"/>
      <c r="Q52" s="67" t="n">
        <f aca="false">I52*5.5017049523</f>
        <v>128679640.80746</v>
      </c>
      <c r="R52" s="67"/>
      <c r="S52" s="67"/>
      <c r="T52" s="7"/>
      <c r="U52" s="7"/>
      <c r="V52" s="67" t="n">
        <f aca="false">K52*5.5017049523</f>
        <v>4069785.93846268</v>
      </c>
      <c r="W52" s="67" t="n">
        <f aca="false">M52*5.5017049523</f>
        <v>125869.668199877</v>
      </c>
      <c r="X52" s="67" t="n">
        <f aca="false">N52*5.1890047538+L52*5.5017049523</f>
        <v>27314084.2553885</v>
      </c>
      <c r="Y52" s="67" t="n">
        <f aca="false">N52*5.1890047538</f>
        <v>21822950.137249</v>
      </c>
      <c r="Z52" s="67" t="n">
        <f aca="false">L52*5.5017049523</f>
        <v>5491134.11813952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25465691.06591</v>
      </c>
      <c r="G53" s="157" t="n">
        <f aca="false">low_v2_m!E41+temporary_pension_bonus_low!B41</f>
        <v>24431634.9625689</v>
      </c>
      <c r="H53" s="67" t="n">
        <f aca="false">F53-J53</f>
        <v>24613382.1507763</v>
      </c>
      <c r="I53" s="67" t="n">
        <f aca="false">G53-K53</f>
        <v>23604895.3148892</v>
      </c>
      <c r="J53" s="157" t="n">
        <f aca="false">low_v2_m!J41</f>
        <v>852308.915133696</v>
      </c>
      <c r="K53" s="157" t="n">
        <f aca="false">low_v2_m!K41</f>
        <v>826739.647679685</v>
      </c>
      <c r="L53" s="67" t="n">
        <f aca="false">H53-I53</f>
        <v>1008486.83588709</v>
      </c>
      <c r="M53" s="67" t="n">
        <f aca="false">J53-K53</f>
        <v>25569.2674540109</v>
      </c>
      <c r="N53" s="157" t="n">
        <f aca="false">SUM(low_v5_m!C41:J41)</f>
        <v>4240995.13902472</v>
      </c>
      <c r="O53" s="7"/>
      <c r="P53" s="7"/>
      <c r="Q53" s="67" t="n">
        <f aca="false">I53*5.5017049523</f>
        <v>129867169.452449</v>
      </c>
      <c r="R53" s="67"/>
      <c r="S53" s="67"/>
      <c r="T53" s="7"/>
      <c r="U53" s="7"/>
      <c r="V53" s="67" t="n">
        <f aca="false">K53*5.5017049523</f>
        <v>4548477.61390208</v>
      </c>
      <c r="W53" s="67" t="n">
        <f aca="false">M53*5.5017049523</f>
        <v>140674.565378415</v>
      </c>
      <c r="X53" s="67" t="n">
        <f aca="false">N53*5.1890047538+L53*5.5017049523</f>
        <v>27554940.9565713</v>
      </c>
      <c r="Y53" s="67" t="n">
        <f aca="false">N53*5.1890047538</f>
        <v>22006543.937242</v>
      </c>
      <c r="Z53" s="67" t="n">
        <f aca="false">L53*5.5017049523</f>
        <v>5548397.01932934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25847029.8323683</v>
      </c>
      <c r="G54" s="155" t="n">
        <f aca="false">low_v2_m!E42+temporary_pension_bonus_low!B42</f>
        <v>24796024.7773607</v>
      </c>
      <c r="H54" s="8" t="n">
        <f aca="false">F54-J54</f>
        <v>24918493.0835854</v>
      </c>
      <c r="I54" s="8" t="n">
        <f aca="false">G54-K54</f>
        <v>23895344.1310413</v>
      </c>
      <c r="J54" s="155" t="n">
        <f aca="false">low_v2_m!J42</f>
        <v>928536.748782881</v>
      </c>
      <c r="K54" s="155" t="n">
        <f aca="false">low_v2_m!K42</f>
        <v>900680.646319395</v>
      </c>
      <c r="L54" s="8" t="n">
        <f aca="false">H54-I54</f>
        <v>1023148.95254414</v>
      </c>
      <c r="M54" s="8" t="n">
        <f aca="false">J54-K54</f>
        <v>27856.1024634865</v>
      </c>
      <c r="N54" s="155" t="n">
        <f aca="false">SUM(low_v5_m!C42:J42)</f>
        <v>5153313.63009789</v>
      </c>
      <c r="O54" s="5"/>
      <c r="P54" s="5"/>
      <c r="Q54" s="8" t="n">
        <f aca="false">I54*5.5017049523</f>
        <v>131465133.142663</v>
      </c>
      <c r="R54" s="8"/>
      <c r="S54" s="8"/>
      <c r="T54" s="5"/>
      <c r="U54" s="5"/>
      <c r="V54" s="8" t="n">
        <f aca="false">K54*5.5017049523</f>
        <v>4955279.17229618</v>
      </c>
      <c r="W54" s="8" t="n">
        <f aca="false">M54*5.5017049523</f>
        <v>153256.05687514</v>
      </c>
      <c r="X54" s="8" t="n">
        <f aca="false">N54*5.1890047538+L54*5.5017049523</f>
        <v>32369632.5835529</v>
      </c>
      <c r="Y54" s="8" t="n">
        <f aca="false">N54*5.1890047538</f>
        <v>26740568.9244003</v>
      </c>
      <c r="Z54" s="8" t="n">
        <f aca="false">L54*5.5017049523</f>
        <v>5629063.65915266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26197305.9155913</v>
      </c>
      <c r="G55" s="157" t="n">
        <f aca="false">low_v2_m!E43+temporary_pension_bonus_low!B43</f>
        <v>25130851.5626516</v>
      </c>
      <c r="H55" s="67" t="n">
        <f aca="false">F55-J55</f>
        <v>25120849.6442832</v>
      </c>
      <c r="I55" s="67" t="n">
        <f aca="false">G55-K55</f>
        <v>24086688.9794828</v>
      </c>
      <c r="J55" s="157" t="n">
        <f aca="false">low_v2_m!J43</f>
        <v>1076456.27130802</v>
      </c>
      <c r="K55" s="157" t="n">
        <f aca="false">low_v2_m!K43</f>
        <v>1044162.58316878</v>
      </c>
      <c r="L55" s="67" t="n">
        <f aca="false">H55-I55</f>
        <v>1034160.6648004</v>
      </c>
      <c r="M55" s="67" t="n">
        <f aca="false">J55-K55</f>
        <v>32293.6881392408</v>
      </c>
      <c r="N55" s="157" t="n">
        <f aca="false">SUM(low_v5_m!C43:J43)</f>
        <v>4428717.02318699</v>
      </c>
      <c r="O55" s="7"/>
      <c r="P55" s="7"/>
      <c r="Q55" s="67" t="n">
        <f aca="false">I55*5.5017049523</f>
        <v>132517856.042931</v>
      </c>
      <c r="R55" s="67"/>
      <c r="S55" s="67"/>
      <c r="T55" s="7"/>
      <c r="U55" s="7"/>
      <c r="V55" s="67" t="n">
        <f aca="false">K55*5.5017049523</f>
        <v>5744674.45482606</v>
      </c>
      <c r="W55" s="67" t="n">
        <f aca="false">M55*5.5017049523</f>
        <v>177670.343963693</v>
      </c>
      <c r="X55" s="67" t="n">
        <f aca="false">N55*5.1890047538+L55*5.5017049523</f>
        <v>28670280.5375585</v>
      </c>
      <c r="Y55" s="67" t="n">
        <f aca="false">N55*5.1890047538</f>
        <v>22980633.6865523</v>
      </c>
      <c r="Z55" s="67" t="n">
        <f aca="false">L55*5.5017049523</f>
        <v>5689646.85100623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26659436.487151</v>
      </c>
      <c r="G56" s="157" t="n">
        <f aca="false">low_v2_m!E44+temporary_pension_bonus_low!B44</f>
        <v>25573620.7048497</v>
      </c>
      <c r="H56" s="67" t="n">
        <f aca="false">F56-J56</f>
        <v>25538938.8964724</v>
      </c>
      <c r="I56" s="67" t="n">
        <f aca="false">G56-K56</f>
        <v>24486738.0418914</v>
      </c>
      <c r="J56" s="157" t="n">
        <f aca="false">low_v2_m!J44</f>
        <v>1120497.59067865</v>
      </c>
      <c r="K56" s="157" t="n">
        <f aca="false">low_v2_m!K44</f>
        <v>1086882.66295829</v>
      </c>
      <c r="L56" s="67" t="n">
        <f aca="false">H56-I56</f>
        <v>1052200.85458098</v>
      </c>
      <c r="M56" s="67" t="n">
        <f aca="false">J56-K56</f>
        <v>33614.9277203595</v>
      </c>
      <c r="N56" s="157" t="n">
        <f aca="false">SUM(low_v5_m!C44:J44)</f>
        <v>4442949.90271343</v>
      </c>
      <c r="O56" s="7"/>
      <c r="P56" s="7"/>
      <c r="Q56" s="67" t="n">
        <f aca="false">I56*5.5017049523</f>
        <v>134718807.950747</v>
      </c>
      <c r="R56" s="67"/>
      <c r="S56" s="67"/>
      <c r="T56" s="7"/>
      <c r="U56" s="7"/>
      <c r="V56" s="67" t="n">
        <f aca="false">K56*5.5017049523</f>
        <v>5979707.72936665</v>
      </c>
      <c r="W56" s="67" t="n">
        <f aca="false">M56*5.5017049523</f>
        <v>184939.414310309</v>
      </c>
      <c r="X56" s="67" t="n">
        <f aca="false">N56*5.1890047538+L56*5.5017049523</f>
        <v>28843386.8185377</v>
      </c>
      <c r="Y56" s="67" t="n">
        <f aca="false">N56*5.1890047538</f>
        <v>23054488.1660752</v>
      </c>
      <c r="Z56" s="67" t="n">
        <f aca="false">L56*5.5017049523</f>
        <v>5788898.65246245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26871051.8395021</v>
      </c>
      <c r="G57" s="157" t="n">
        <f aca="false">low_v2_m!E45+temporary_pension_bonus_low!B45</f>
        <v>25775497.9768831</v>
      </c>
      <c r="H57" s="67" t="n">
        <f aca="false">F57-J57</f>
        <v>25638335.6461671</v>
      </c>
      <c r="I57" s="67" t="n">
        <f aca="false">G57-K57</f>
        <v>24579763.2693481</v>
      </c>
      <c r="J57" s="157" t="n">
        <f aca="false">low_v2_m!J45</f>
        <v>1232716.19333502</v>
      </c>
      <c r="K57" s="157" t="n">
        <f aca="false">low_v2_m!K45</f>
        <v>1195734.70753497</v>
      </c>
      <c r="L57" s="67" t="n">
        <f aca="false">H57-I57</f>
        <v>1058572.37681891</v>
      </c>
      <c r="M57" s="67" t="n">
        <f aca="false">J57-K57</f>
        <v>36981.4858000504</v>
      </c>
      <c r="N57" s="157" t="n">
        <f aca="false">SUM(low_v5_m!C45:J45)</f>
        <v>4390801.11816942</v>
      </c>
      <c r="O57" s="7"/>
      <c r="P57" s="7"/>
      <c r="Q57" s="67" t="n">
        <f aca="false">I57*5.5017049523</f>
        <v>135230605.305334</v>
      </c>
      <c r="R57" s="67"/>
      <c r="S57" s="67"/>
      <c r="T57" s="7"/>
      <c r="U57" s="7"/>
      <c r="V57" s="67" t="n">
        <f aca="false">K57*5.5017049523</f>
        <v>6578579.56208212</v>
      </c>
      <c r="W57" s="67" t="n">
        <f aca="false">M57*5.5017049523</f>
        <v>203461.22356955</v>
      </c>
      <c r="X57" s="67" t="n">
        <f aca="false">N57*5.1890047538+L57*5.5017049523</f>
        <v>28607840.7630841</v>
      </c>
      <c r="Y57" s="67" t="n">
        <f aca="false">N57*5.1890047538</f>
        <v>22783887.8751715</v>
      </c>
      <c r="Z57" s="67" t="n">
        <f aca="false">L57*5.5017049523</f>
        <v>5823952.8879126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27372270.152062</v>
      </c>
      <c r="G58" s="155" t="n">
        <f aca="false">low_v2_m!E46+temporary_pension_bonus_low!B46</f>
        <v>26254814.5118986</v>
      </c>
      <c r="H58" s="8" t="n">
        <f aca="false">F58-J58</f>
        <v>26025783.7325724</v>
      </c>
      <c r="I58" s="8" t="n">
        <f aca="false">G58-K58</f>
        <v>24948722.6849937</v>
      </c>
      <c r="J58" s="155" t="n">
        <f aca="false">low_v2_m!J46</f>
        <v>1346486.41948959</v>
      </c>
      <c r="K58" s="155" t="n">
        <f aca="false">low_v2_m!K46</f>
        <v>1306091.8269049</v>
      </c>
      <c r="L58" s="8" t="n">
        <f aca="false">H58-I58</f>
        <v>1077061.04757871</v>
      </c>
      <c r="M58" s="8" t="n">
        <f aca="false">J58-K58</f>
        <v>40394.5925846878</v>
      </c>
      <c r="N58" s="155" t="n">
        <f aca="false">SUM(low_v5_m!C46:J46)</f>
        <v>5362097.07204069</v>
      </c>
      <c r="O58" s="5"/>
      <c r="P58" s="5"/>
      <c r="Q58" s="8" t="n">
        <f aca="false">I58*5.5017049523</f>
        <v>137260511.149589</v>
      </c>
      <c r="R58" s="8"/>
      <c r="S58" s="8"/>
      <c r="T58" s="5"/>
      <c r="U58" s="5"/>
      <c r="V58" s="8" t="n">
        <f aca="false">K58*5.5017049523</f>
        <v>7185731.87224125</v>
      </c>
      <c r="W58" s="8" t="n">
        <f aca="false">M58*5.5017049523</f>
        <v>222239.130069317</v>
      </c>
      <c r="X58" s="8" t="n">
        <f aca="false">N58*5.1890047538+L58*5.5017049523</f>
        <v>33749619.2965495</v>
      </c>
      <c r="Y58" s="8" t="n">
        <f aca="false">N58*5.1890047538</f>
        <v>27823947.1971562</v>
      </c>
      <c r="Z58" s="8" t="n">
        <f aca="false">L58*5.5017049523</f>
        <v>5925672.09939324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27875267.1149517</v>
      </c>
      <c r="G59" s="157" t="n">
        <f aca="false">low_v2_m!E47+temporary_pension_bonus_low!B47</f>
        <v>26736051.21138</v>
      </c>
      <c r="H59" s="67" t="n">
        <f aca="false">F59-J59</f>
        <v>26427578.2819141</v>
      </c>
      <c r="I59" s="67" t="n">
        <f aca="false">G59-K59</f>
        <v>25331793.0433335</v>
      </c>
      <c r="J59" s="157" t="n">
        <f aca="false">low_v2_m!J47</f>
        <v>1447688.83303763</v>
      </c>
      <c r="K59" s="157" t="n">
        <f aca="false">low_v2_m!K47</f>
        <v>1404258.1680465</v>
      </c>
      <c r="L59" s="67" t="n">
        <f aca="false">H59-I59</f>
        <v>1095785.23858061</v>
      </c>
      <c r="M59" s="67" t="n">
        <f aca="false">J59-K59</f>
        <v>43430.664991129</v>
      </c>
      <c r="N59" s="157" t="n">
        <f aca="false">SUM(low_v5_m!C47:J47)</f>
        <v>4492812.42291924</v>
      </c>
      <c r="O59" s="7"/>
      <c r="P59" s="7"/>
      <c r="Q59" s="67" t="n">
        <f aca="false">I59*5.5017049523</f>
        <v>139368051.237146</v>
      </c>
      <c r="R59" s="67"/>
      <c r="S59" s="67"/>
      <c r="T59" s="7"/>
      <c r="U59" s="7"/>
      <c r="V59" s="67" t="n">
        <f aca="false">K59*5.5017049523</f>
        <v>7725814.11744917</v>
      </c>
      <c r="W59" s="67" t="n">
        <f aca="false">M59*5.5017049523</f>
        <v>238942.704663376</v>
      </c>
      <c r="X59" s="67" t="n">
        <f aca="false">N59*5.1890047538+L59*5.5017049523</f>
        <v>29341912.0942158</v>
      </c>
      <c r="Y59" s="67" t="n">
        <f aca="false">N59*5.1890047538</f>
        <v>23313225.0204596</v>
      </c>
      <c r="Z59" s="67" t="n">
        <f aca="false">L59*5.5017049523</f>
        <v>6028687.07375616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28177402.8617337</v>
      </c>
      <c r="G60" s="157" t="n">
        <f aca="false">low_v2_m!E48+temporary_pension_bonus_low!B48</f>
        <v>27025978.6674952</v>
      </c>
      <c r="H60" s="67" t="n">
        <f aca="false">F60-J60</f>
        <v>26619928.3431075</v>
      </c>
      <c r="I60" s="67" t="n">
        <f aca="false">G60-K60</f>
        <v>25515228.3844278</v>
      </c>
      <c r="J60" s="157" t="n">
        <f aca="false">low_v2_m!J48</f>
        <v>1557474.51862613</v>
      </c>
      <c r="K60" s="157" t="n">
        <f aca="false">low_v2_m!K48</f>
        <v>1510750.28306734</v>
      </c>
      <c r="L60" s="67" t="n">
        <f aca="false">H60-I60</f>
        <v>1104699.95867971</v>
      </c>
      <c r="M60" s="67" t="n">
        <f aca="false">J60-K60</f>
        <v>46724.2355587839</v>
      </c>
      <c r="N60" s="157" t="n">
        <f aca="false">SUM(low_v5_m!C48:J48)</f>
        <v>4549402.03464369</v>
      </c>
      <c r="O60" s="7"/>
      <c r="P60" s="7"/>
      <c r="Q60" s="67" t="n">
        <f aca="false">I60*5.5017049523</f>
        <v>140377258.361672</v>
      </c>
      <c r="R60" s="67"/>
      <c r="S60" s="67"/>
      <c r="T60" s="7"/>
      <c r="U60" s="7"/>
      <c r="V60" s="67" t="n">
        <f aca="false">K60*5.5017049523</f>
        <v>8311702.31404023</v>
      </c>
      <c r="W60" s="67" t="n">
        <f aca="false">M60*5.5017049523</f>
        <v>257062.958166193</v>
      </c>
      <c r="X60" s="67" t="n">
        <f aca="false">N60*5.1890047538+L60*5.5017049523</f>
        <v>29684602.0181872</v>
      </c>
      <c r="Y60" s="67" t="n">
        <f aca="false">N60*5.1890047538</f>
        <v>23606868.7847135</v>
      </c>
      <c r="Z60" s="67" t="n">
        <f aca="false">L60*5.5017049523</f>
        <v>6077733.23347374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28534601.2210655</v>
      </c>
      <c r="G61" s="157" t="n">
        <f aca="false">low_v2_m!E49+temporary_pension_bonus_low!B49</f>
        <v>27366928.7798441</v>
      </c>
      <c r="H61" s="67" t="n">
        <f aca="false">F61-J61</f>
        <v>26934780.6294299</v>
      </c>
      <c r="I61" s="67" t="n">
        <f aca="false">G61-K61</f>
        <v>25815102.8059575</v>
      </c>
      <c r="J61" s="157" t="n">
        <f aca="false">low_v2_m!J49</f>
        <v>1599820.5916356</v>
      </c>
      <c r="K61" s="157" t="n">
        <f aca="false">low_v2_m!K49</f>
        <v>1551825.97388653</v>
      </c>
      <c r="L61" s="67" t="n">
        <f aca="false">H61-I61</f>
        <v>1119677.82347237</v>
      </c>
      <c r="M61" s="67" t="n">
        <f aca="false">J61-K61</f>
        <v>47994.6177490682</v>
      </c>
      <c r="N61" s="157" t="n">
        <f aca="false">SUM(low_v5_m!C49:J49)</f>
        <v>4587761.62746669</v>
      </c>
      <c r="O61" s="7"/>
      <c r="P61" s="7"/>
      <c r="Q61" s="67" t="n">
        <f aca="false">I61*5.5017049523</f>
        <v>142027078.95167</v>
      </c>
      <c r="R61" s="67"/>
      <c r="S61" s="67"/>
      <c r="T61" s="7"/>
      <c r="U61" s="7"/>
      <c r="V61" s="67" t="n">
        <f aca="false">K61*5.5017049523</f>
        <v>8537688.64563928</v>
      </c>
      <c r="W61" s="67" t="n">
        <f aca="false">M61*5.5017049523</f>
        <v>264052.226153794</v>
      </c>
      <c r="X61" s="67" t="n">
        <f aca="false">N61*5.1890047538+L61*5.5017049523</f>
        <v>29966053.9206043</v>
      </c>
      <c r="Y61" s="67" t="n">
        <f aca="false">N61*5.1890047538</f>
        <v>23805916.8942259</v>
      </c>
      <c r="Z61" s="67" t="n">
        <f aca="false">L61*5.5017049523</f>
        <v>6160137.02637842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28846622.0539046</v>
      </c>
      <c r="G62" s="155" t="n">
        <f aca="false">low_v2_m!E50+temporary_pension_bonus_low!B50</f>
        <v>27665813.5185836</v>
      </c>
      <c r="H62" s="8" t="n">
        <f aca="false">F62-J62</f>
        <v>27122037.6396593</v>
      </c>
      <c r="I62" s="8" t="n">
        <f aca="false">G62-K62</f>
        <v>25992966.6367657</v>
      </c>
      <c r="J62" s="155" t="n">
        <f aca="false">low_v2_m!J50</f>
        <v>1724584.41424525</v>
      </c>
      <c r="K62" s="155" t="n">
        <f aca="false">low_v2_m!K50</f>
        <v>1672846.88181789</v>
      </c>
      <c r="L62" s="8" t="n">
        <f aca="false">H62-I62</f>
        <v>1129071.00289366</v>
      </c>
      <c r="M62" s="8" t="n">
        <f aca="false">J62-K62</f>
        <v>51737.5324273575</v>
      </c>
      <c r="N62" s="155" t="n">
        <f aca="false">SUM(low_v5_m!C50:J50)</f>
        <v>5516439.37647344</v>
      </c>
      <c r="O62" s="5"/>
      <c r="P62" s="5"/>
      <c r="Q62" s="8" t="n">
        <f aca="false">I62*5.5017049523</f>
        <v>143005633.270462</v>
      </c>
      <c r="R62" s="8"/>
      <c r="S62" s="8"/>
      <c r="T62" s="5"/>
      <c r="U62" s="5"/>
      <c r="V62" s="8" t="n">
        <f aca="false">K62*5.5017049523</f>
        <v>9203509.97413712</v>
      </c>
      <c r="W62" s="8" t="n">
        <f aca="false">M62*5.5017049523</f>
        <v>284644.638375375</v>
      </c>
      <c r="X62" s="8" t="n">
        <f aca="false">N62*5.1890047538+L62*5.5017049523</f>
        <v>34836645.6766885</v>
      </c>
      <c r="Y62" s="8" t="n">
        <f aca="false">N62*5.1890047538</f>
        <v>28624830.1485702</v>
      </c>
      <c r="Z62" s="8" t="n">
        <f aca="false">L62*5.5017049523</f>
        <v>6211815.52811838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29361886.4017745</v>
      </c>
      <c r="G63" s="157" t="n">
        <f aca="false">low_v2_m!E51+temporary_pension_bonus_low!B51</f>
        <v>28159396.2542534</v>
      </c>
      <c r="H63" s="67" t="n">
        <f aca="false">F63-J63</f>
        <v>27556950.5951058</v>
      </c>
      <c r="I63" s="67" t="n">
        <f aca="false">G63-K63</f>
        <v>26408608.5217847</v>
      </c>
      <c r="J63" s="157" t="n">
        <f aca="false">low_v2_m!J51</f>
        <v>1804935.80666879</v>
      </c>
      <c r="K63" s="157" t="n">
        <f aca="false">low_v2_m!K51</f>
        <v>1750787.73246872</v>
      </c>
      <c r="L63" s="67" t="n">
        <f aca="false">H63-I63</f>
        <v>1148342.07332106</v>
      </c>
      <c r="M63" s="67" t="n">
        <f aca="false">J63-K63</f>
        <v>54148.0742000637</v>
      </c>
      <c r="N63" s="157" t="n">
        <f aca="false">SUM(low_v5_m!C51:J51)</f>
        <v>4734668.70387585</v>
      </c>
      <c r="O63" s="7"/>
      <c r="P63" s="7"/>
      <c r="Q63" s="67" t="n">
        <f aca="false">I63*5.5017049523</f>
        <v>145292372.287655</v>
      </c>
      <c r="R63" s="67"/>
      <c r="S63" s="67"/>
      <c r="T63" s="7"/>
      <c r="U63" s="7"/>
      <c r="V63" s="67" t="n">
        <f aca="false">K63*5.5017049523</f>
        <v>9632317.53814925</v>
      </c>
      <c r="W63" s="67" t="n">
        <f aca="false">M63*5.5017049523</f>
        <v>297906.727983998</v>
      </c>
      <c r="X63" s="67" t="n">
        <f aca="false">N63*5.1890047538+L63*5.5017049523</f>
        <v>30886057.6838048</v>
      </c>
      <c r="Y63" s="67" t="n">
        <f aca="false">N63*5.1890047538</f>
        <v>24568218.4120799</v>
      </c>
      <c r="Z63" s="67" t="n">
        <f aca="false">L63*5.5017049523</f>
        <v>6317839.27172494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29635900.7120569</v>
      </c>
      <c r="G64" s="157" t="n">
        <f aca="false">low_v2_m!E52+temporary_pension_bonus_low!B52</f>
        <v>28421228.7479309</v>
      </c>
      <c r="H64" s="67" t="n">
        <f aca="false">F64-J64</f>
        <v>27711972.0996708</v>
      </c>
      <c r="I64" s="67" t="n">
        <f aca="false">G64-K64</f>
        <v>26555017.9939164</v>
      </c>
      <c r="J64" s="157" t="n">
        <f aca="false">low_v2_m!J52</f>
        <v>1923928.6123861</v>
      </c>
      <c r="K64" s="157" t="n">
        <f aca="false">low_v2_m!K52</f>
        <v>1866210.75401451</v>
      </c>
      <c r="L64" s="67" t="n">
        <f aca="false">H64-I64</f>
        <v>1156954.10575448</v>
      </c>
      <c r="M64" s="67" t="n">
        <f aca="false">J64-K64</f>
        <v>57717.8583715835</v>
      </c>
      <c r="N64" s="157" t="n">
        <f aca="false">SUM(low_v5_m!C52:J52)</f>
        <v>4648778.23078632</v>
      </c>
      <c r="O64" s="7"/>
      <c r="P64" s="7"/>
      <c r="Q64" s="67" t="n">
        <f aca="false">I64*5.5017049523</f>
        <v>146097874.005545</v>
      </c>
      <c r="R64" s="67"/>
      <c r="S64" s="67"/>
      <c r="T64" s="7"/>
      <c r="U64" s="7"/>
      <c r="V64" s="67" t="n">
        <f aca="false">K64*5.5017049523</f>
        <v>10267340.9473972</v>
      </c>
      <c r="W64" s="67" t="n">
        <f aca="false">M64*5.5017049523</f>
        <v>317546.627239091</v>
      </c>
      <c r="X64" s="67" t="n">
        <f aca="false">N64*5.1890047538+L64*5.5017049523</f>
        <v>30487752.4721254</v>
      </c>
      <c r="Y64" s="67" t="n">
        <f aca="false">N64*5.1890047538</f>
        <v>24122532.3389122</v>
      </c>
      <c r="Z64" s="67" t="n">
        <f aca="false">L64*5.5017049523</f>
        <v>6365220.13321324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29932427.1318196</v>
      </c>
      <c r="G65" s="157" t="n">
        <f aca="false">low_v2_m!E53+temporary_pension_bonus_low!B53</f>
        <v>28704649.286797</v>
      </c>
      <c r="H65" s="67" t="n">
        <f aca="false">F65-J65</f>
        <v>27875668.5550867</v>
      </c>
      <c r="I65" s="67" t="n">
        <f aca="false">G65-K65</f>
        <v>26709593.467366</v>
      </c>
      <c r="J65" s="157" t="n">
        <f aca="false">low_v2_m!J53</f>
        <v>2056758.57673297</v>
      </c>
      <c r="K65" s="157" t="n">
        <f aca="false">low_v2_m!K53</f>
        <v>1995055.81943098</v>
      </c>
      <c r="L65" s="67" t="n">
        <f aca="false">H65-I65</f>
        <v>1166075.08772069</v>
      </c>
      <c r="M65" s="67" t="n">
        <f aca="false">J65-K65</f>
        <v>61702.7573019888</v>
      </c>
      <c r="N65" s="157" t="n">
        <f aca="false">SUM(low_v5_m!C53:J53)</f>
        <v>4725571.57801398</v>
      </c>
      <c r="O65" s="7"/>
      <c r="P65" s="7"/>
      <c r="Q65" s="67" t="n">
        <f aca="false">I65*5.5017049523</f>
        <v>146948302.653327</v>
      </c>
      <c r="R65" s="67"/>
      <c r="S65" s="67"/>
      <c r="T65" s="7"/>
      <c r="U65" s="7"/>
      <c r="V65" s="67" t="n">
        <f aca="false">K65*5.5017049523</f>
        <v>10976208.4818783</v>
      </c>
      <c r="W65" s="67" t="n">
        <f aca="false">M65*5.5017049523</f>
        <v>339470.365418917</v>
      </c>
      <c r="X65" s="67" t="n">
        <f aca="false">N65*5.1890047538+L65*5.5017049523</f>
        <v>30936414.4676033</v>
      </c>
      <c r="Y65" s="67" t="n">
        <f aca="false">N65*5.1890047538</f>
        <v>24521013.3827367</v>
      </c>
      <c r="Z65" s="67" t="n">
        <f aca="false">L65*5.5017049523</f>
        <v>6415401.08486657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30318712.8484749</v>
      </c>
      <c r="G66" s="155" t="n">
        <f aca="false">low_v2_m!E54+temporary_pension_bonus_low!B54</f>
        <v>29073882.4223951</v>
      </c>
      <c r="H66" s="8" t="n">
        <f aca="false">F66-J66</f>
        <v>28149601.1614752</v>
      </c>
      <c r="I66" s="8" t="n">
        <f aca="false">G66-K66</f>
        <v>26969844.0860054</v>
      </c>
      <c r="J66" s="155" t="n">
        <f aca="false">low_v2_m!J54</f>
        <v>2169111.68699969</v>
      </c>
      <c r="K66" s="155" t="n">
        <f aca="false">low_v2_m!K54</f>
        <v>2104038.3363897</v>
      </c>
      <c r="L66" s="8" t="n">
        <f aca="false">H66-I66</f>
        <v>1179757.07546981</v>
      </c>
      <c r="M66" s="8" t="n">
        <f aca="false">J66-K66</f>
        <v>65073.3506099912</v>
      </c>
      <c r="N66" s="155" t="n">
        <f aca="false">SUM(low_v5_m!C54:J54)</f>
        <v>5634217.14896427</v>
      </c>
      <c r="O66" s="5"/>
      <c r="P66" s="5"/>
      <c r="Q66" s="8" t="n">
        <f aca="false">I66*5.5017049523</f>
        <v>148380124.770735</v>
      </c>
      <c r="R66" s="8"/>
      <c r="S66" s="8"/>
      <c r="T66" s="5"/>
      <c r="U66" s="5"/>
      <c r="V66" s="8" t="n">
        <f aca="false">K66*5.5017049523</f>
        <v>11575798.1351443</v>
      </c>
      <c r="W66" s="8" t="n">
        <f aca="false">M66*5.5017049523</f>
        <v>358014.375313743</v>
      </c>
      <c r="X66" s="8" t="n">
        <f aca="false">N66*5.1890047538+L66*5.5017049523</f>
        <v>35726654.9145403</v>
      </c>
      <c r="Y66" s="8" t="n">
        <f aca="false">N66*5.1890047538</f>
        <v>29235979.5699171</v>
      </c>
      <c r="Z66" s="8" t="n">
        <f aca="false">L66*5.5017049523</f>
        <v>6490675.3446232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30562239.7418899</v>
      </c>
      <c r="G67" s="157" t="n">
        <f aca="false">low_v2_m!E55+temporary_pension_bonus_low!B55</f>
        <v>29306583.4912194</v>
      </c>
      <c r="H67" s="67" t="n">
        <f aca="false">F67-J67</f>
        <v>28280677.8068586</v>
      </c>
      <c r="I67" s="67" t="n">
        <f aca="false">G67-K67</f>
        <v>27093468.4142391</v>
      </c>
      <c r="J67" s="157" t="n">
        <f aca="false">low_v2_m!J55</f>
        <v>2281561.93503125</v>
      </c>
      <c r="K67" s="157" t="n">
        <f aca="false">low_v2_m!K55</f>
        <v>2213115.07698031</v>
      </c>
      <c r="L67" s="67" t="n">
        <f aca="false">H67-I67</f>
        <v>1187209.3926195</v>
      </c>
      <c r="M67" s="67" t="n">
        <f aca="false">J67-K67</f>
        <v>68446.8580509368</v>
      </c>
      <c r="N67" s="157" t="n">
        <f aca="false">SUM(low_v5_m!C55:J55)</f>
        <v>4645976.74902063</v>
      </c>
      <c r="O67" s="7"/>
      <c r="P67" s="7"/>
      <c r="Q67" s="67" t="n">
        <f aca="false">I67*5.5017049523</f>
        <v>149060269.349603</v>
      </c>
      <c r="R67" s="67"/>
      <c r="S67" s="67"/>
      <c r="T67" s="7"/>
      <c r="U67" s="7"/>
      <c r="V67" s="67" t="n">
        <f aca="false">K67*5.5017049523</f>
        <v>12175906.1790324</v>
      </c>
      <c r="W67" s="67" t="n">
        <f aca="false">M67*5.5017049523</f>
        <v>376574.417908214</v>
      </c>
      <c r="X67" s="67" t="n">
        <f aca="false">N67*5.1890047538+L67*5.5017049523</f>
        <v>30639671.2315041</v>
      </c>
      <c r="Y67" s="67" t="n">
        <f aca="false">N67*5.1890047538</f>
        <v>24107995.4367123</v>
      </c>
      <c r="Z67" s="67" t="n">
        <f aca="false">L67*5.5017049523</f>
        <v>6531675.79479179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30710526.1389833</v>
      </c>
      <c r="G68" s="157" t="n">
        <f aca="false">low_v2_m!E56+temporary_pension_bonus_low!B56</f>
        <v>29448512.787598</v>
      </c>
      <c r="H68" s="67" t="n">
        <f aca="false">F68-J68</f>
        <v>28363571.6005358</v>
      </c>
      <c r="I68" s="67" t="n">
        <f aca="false">G68-K68</f>
        <v>27171966.8853039</v>
      </c>
      <c r="J68" s="157" t="n">
        <f aca="false">low_v2_m!J56</f>
        <v>2346954.53844754</v>
      </c>
      <c r="K68" s="157" t="n">
        <f aca="false">low_v2_m!K56</f>
        <v>2276545.90229411</v>
      </c>
      <c r="L68" s="67" t="n">
        <f aca="false">H68-I68</f>
        <v>1191604.71523185</v>
      </c>
      <c r="M68" s="67" t="n">
        <f aca="false">J68-K68</f>
        <v>70408.636153426</v>
      </c>
      <c r="N68" s="157" t="n">
        <f aca="false">SUM(low_v5_m!C56:J56)</f>
        <v>4645434.69543553</v>
      </c>
      <c r="O68" s="7"/>
      <c r="P68" s="7"/>
      <c r="Q68" s="67" t="n">
        <f aca="false">I68*5.5017049523</f>
        <v>149492144.776608</v>
      </c>
      <c r="R68" s="67"/>
      <c r="S68" s="67"/>
      <c r="T68" s="7"/>
      <c r="U68" s="7"/>
      <c r="V68" s="67" t="n">
        <f aca="false">K68*5.5017049523</f>
        <v>12524883.8647898</v>
      </c>
      <c r="W68" s="67" t="n">
        <f aca="false">M68*5.5017049523</f>
        <v>387367.542209993</v>
      </c>
      <c r="X68" s="67" t="n">
        <f aca="false">N68*5.1890047538+L68*5.5017049523</f>
        <v>30661040.2810575</v>
      </c>
      <c r="Y68" s="67" t="n">
        <f aca="false">N68*5.1890047538</f>
        <v>24105182.7180824</v>
      </c>
      <c r="Z68" s="67" t="n">
        <f aca="false">L68*5.5017049523</f>
        <v>6555857.56297513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30795233.9555327</v>
      </c>
      <c r="G69" s="157" t="n">
        <f aca="false">low_v2_m!E57+temporary_pension_bonus_low!B57</f>
        <v>29530153.2483587</v>
      </c>
      <c r="H69" s="67" t="n">
        <f aca="false">F69-J69</f>
        <v>28329782.435858</v>
      </c>
      <c r="I69" s="67" t="n">
        <f aca="false">G69-K69</f>
        <v>27138665.2742743</v>
      </c>
      <c r="J69" s="157" t="n">
        <f aca="false">low_v2_m!J57</f>
        <v>2465451.51967465</v>
      </c>
      <c r="K69" s="157" t="n">
        <f aca="false">low_v2_m!K57</f>
        <v>2391487.97408441</v>
      </c>
      <c r="L69" s="67" t="n">
        <f aca="false">H69-I69</f>
        <v>1191117.16158371</v>
      </c>
      <c r="M69" s="67" t="n">
        <f aca="false">J69-K69</f>
        <v>73963.5455902396</v>
      </c>
      <c r="N69" s="157" t="n">
        <f aca="false">SUM(low_v5_m!C57:J57)</f>
        <v>4595790.56899137</v>
      </c>
      <c r="O69" s="7"/>
      <c r="P69" s="7"/>
      <c r="Q69" s="67" t="n">
        <f aca="false">I69*5.5017049523</f>
        <v>149308929.138287</v>
      </c>
      <c r="R69" s="67"/>
      <c r="S69" s="67"/>
      <c r="T69" s="7"/>
      <c r="U69" s="7"/>
      <c r="V69" s="67" t="n">
        <f aca="false">K69*5.5017049523</f>
        <v>13157261.2303861</v>
      </c>
      <c r="W69" s="67" t="n">
        <f aca="false">M69*5.5017049523</f>
        <v>406925.605063488</v>
      </c>
      <c r="X69" s="67" t="n">
        <f aca="false">N69*5.1890047538+L69*5.5017049523</f>
        <v>30400754.29662</v>
      </c>
      <c r="Y69" s="67" t="n">
        <f aca="false">N69*5.1890047538</f>
        <v>23847579.1099654</v>
      </c>
      <c r="Z69" s="67" t="n">
        <f aca="false">L69*5.5017049523</f>
        <v>6553175.1866546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30976820.5863239</v>
      </c>
      <c r="G70" s="155" t="n">
        <f aca="false">low_v2_m!E58+temporary_pension_bonus_low!B58</f>
        <v>29704081.5517191</v>
      </c>
      <c r="H70" s="8" t="n">
        <f aca="false">F70-J70</f>
        <v>28400014.9064939</v>
      </c>
      <c r="I70" s="8" t="n">
        <f aca="false">G70-K70</f>
        <v>27204580.042284</v>
      </c>
      <c r="J70" s="155" t="n">
        <f aca="false">low_v2_m!J58</f>
        <v>2576805.67982996</v>
      </c>
      <c r="K70" s="155" t="n">
        <f aca="false">low_v2_m!K58</f>
        <v>2499501.50943506</v>
      </c>
      <c r="L70" s="8" t="n">
        <f aca="false">H70-I70</f>
        <v>1195434.86420991</v>
      </c>
      <c r="M70" s="8" t="n">
        <f aca="false">J70-K70</f>
        <v>77304.1703948989</v>
      </c>
      <c r="N70" s="155" t="n">
        <f aca="false">SUM(low_v5_m!C58:J58)</f>
        <v>5604110.06497649</v>
      </c>
      <c r="O70" s="5"/>
      <c r="P70" s="5"/>
      <c r="Q70" s="8" t="n">
        <f aca="false">I70*5.5017049523</f>
        <v>149671572.743876</v>
      </c>
      <c r="R70" s="8"/>
      <c r="S70" s="8"/>
      <c r="T70" s="5"/>
      <c r="U70" s="5"/>
      <c r="V70" s="8" t="n">
        <f aca="false">K70*5.5017049523</f>
        <v>13751519.8327402</v>
      </c>
      <c r="W70" s="8" t="n">
        <f aca="false">M70*5.5017049523</f>
        <v>425304.737095058</v>
      </c>
      <c r="X70" s="8" t="n">
        <f aca="false">N70*5.1890047538+L70*5.5017049523</f>
        <v>35656683.6805572</v>
      </c>
      <c r="Y70" s="8" t="n">
        <f aca="false">N70*5.1890047538</f>
        <v>29079753.7679814</v>
      </c>
      <c r="Z70" s="8" t="n">
        <f aca="false">L70*5.5017049523</f>
        <v>6576929.91257571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31178444.223029</v>
      </c>
      <c r="G71" s="157" t="n">
        <f aca="false">low_v2_m!E59+temporary_pension_bonus_low!B59</f>
        <v>29896451.6673017</v>
      </c>
      <c r="H71" s="67" t="n">
        <f aca="false">F71-J71</f>
        <v>28520981.1576244</v>
      </c>
      <c r="I71" s="67" t="n">
        <f aca="false">G71-K71</f>
        <v>27318712.4938592</v>
      </c>
      <c r="J71" s="157" t="n">
        <f aca="false">low_v2_m!J59</f>
        <v>2657463.06540462</v>
      </c>
      <c r="K71" s="157" t="n">
        <f aca="false">low_v2_m!K59</f>
        <v>2577739.17344248</v>
      </c>
      <c r="L71" s="67" t="n">
        <f aca="false">H71-I71</f>
        <v>1202268.6637652</v>
      </c>
      <c r="M71" s="67" t="n">
        <f aca="false">J71-K71</f>
        <v>79723.8919621389</v>
      </c>
      <c r="N71" s="157" t="n">
        <f aca="false">SUM(low_v5_m!C59:J59)</f>
        <v>4709515.3127238</v>
      </c>
      <c r="O71" s="7"/>
      <c r="P71" s="7"/>
      <c r="Q71" s="67" t="n">
        <f aca="false">I71*5.5017049523</f>
        <v>150299495.817925</v>
      </c>
      <c r="R71" s="67"/>
      <c r="S71" s="67"/>
      <c r="T71" s="7"/>
      <c r="U71" s="7"/>
      <c r="V71" s="67" t="n">
        <f aca="false">K71*5.5017049523</f>
        <v>14181960.3762662</v>
      </c>
      <c r="W71" s="67" t="n">
        <f aca="false">M71*5.5017049523</f>
        <v>438617.33122473</v>
      </c>
      <c r="X71" s="67" t="n">
        <f aca="false">N71*5.1890047538+L71*5.5017049523</f>
        <v>31052224.8072498</v>
      </c>
      <c r="Y71" s="67" t="n">
        <f aca="false">N71*5.1890047538</f>
        <v>24437697.3458177</v>
      </c>
      <c r="Z71" s="67" t="n">
        <f aca="false">L71*5.5017049523</f>
        <v>6614527.46143212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31310697.0237493</v>
      </c>
      <c r="G72" s="157" t="n">
        <f aca="false">low_v2_m!E60+temporary_pension_bonus_low!B60</f>
        <v>30023738.9414098</v>
      </c>
      <c r="H72" s="67" t="n">
        <f aca="false">F72-J72</f>
        <v>28528498.3795845</v>
      </c>
      <c r="I72" s="67" t="n">
        <f aca="false">G72-K72</f>
        <v>27325006.25657</v>
      </c>
      <c r="J72" s="157" t="n">
        <f aca="false">low_v2_m!J60</f>
        <v>2782198.64416477</v>
      </c>
      <c r="K72" s="157" t="n">
        <f aca="false">low_v2_m!K60</f>
        <v>2698732.68483983</v>
      </c>
      <c r="L72" s="67" t="n">
        <f aca="false">H72-I72</f>
        <v>1203492.12301455</v>
      </c>
      <c r="M72" s="67" t="n">
        <f aca="false">J72-K72</f>
        <v>83465.9593249434</v>
      </c>
      <c r="N72" s="157" t="n">
        <f aca="false">SUM(low_v5_m!C60:J60)</f>
        <v>4702025.64423202</v>
      </c>
      <c r="O72" s="7"/>
      <c r="P72" s="7"/>
      <c r="Q72" s="67" t="n">
        <f aca="false">I72*5.5017049523</f>
        <v>150334122.2434</v>
      </c>
      <c r="R72" s="67"/>
      <c r="S72" s="67"/>
      <c r="T72" s="7"/>
      <c r="U72" s="7"/>
      <c r="V72" s="67" t="n">
        <f aca="false">K72*5.5017049523</f>
        <v>14847630.9771172</v>
      </c>
      <c r="W72" s="67" t="n">
        <f aca="false">M72*5.5017049523</f>
        <v>459205.081766511</v>
      </c>
      <c r="X72" s="67" t="n">
        <f aca="false">N72*5.1890047538+L72*5.5017049523</f>
        <v>31020091.9936527</v>
      </c>
      <c r="Y72" s="67" t="n">
        <f aca="false">N72*5.1890047538</f>
        <v>24398833.4204095</v>
      </c>
      <c r="Z72" s="67" t="n">
        <f aca="false">L72*5.5017049523</f>
        <v>6621258.57324317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31498751.0835585</v>
      </c>
      <c r="G73" s="157" t="n">
        <f aca="false">low_v2_m!E61+temporary_pension_bonus_low!B61</f>
        <v>30203605.0791764</v>
      </c>
      <c r="H73" s="67" t="n">
        <f aca="false">F73-J73</f>
        <v>28625792.2490001</v>
      </c>
      <c r="I73" s="67" t="n">
        <f aca="false">G73-K73</f>
        <v>27416835.0096547</v>
      </c>
      <c r="J73" s="157" t="n">
        <f aca="false">low_v2_m!J61</f>
        <v>2872958.83455838</v>
      </c>
      <c r="K73" s="157" t="n">
        <f aca="false">low_v2_m!K61</f>
        <v>2786770.06952163</v>
      </c>
      <c r="L73" s="67" t="n">
        <f aca="false">H73-I73</f>
        <v>1208957.23934535</v>
      </c>
      <c r="M73" s="67" t="n">
        <f aca="false">J73-K73</f>
        <v>86188.7650367511</v>
      </c>
      <c r="N73" s="157" t="n">
        <f aca="false">SUM(low_v5_m!C61:J61)</f>
        <v>4743411.64695022</v>
      </c>
      <c r="O73" s="7"/>
      <c r="P73" s="7"/>
      <c r="Q73" s="67" t="n">
        <f aca="false">I73*5.5017049523</f>
        <v>150839336.949009</v>
      </c>
      <c r="R73" s="67"/>
      <c r="S73" s="67"/>
      <c r="T73" s="7"/>
      <c r="U73" s="7"/>
      <c r="V73" s="67" t="n">
        <f aca="false">K73*5.5017049523</f>
        <v>15331986.6924085</v>
      </c>
      <c r="W73" s="67" t="n">
        <f aca="false">M73*5.5017049523</f>
        <v>474185.155435314</v>
      </c>
      <c r="X73" s="67" t="n">
        <f aca="false">N73*5.1890047538+L73*5.5017049523</f>
        <v>31264911.6160802</v>
      </c>
      <c r="Y73" s="67" t="n">
        <f aca="false">N73*5.1890047538</f>
        <v>24613585.585255</v>
      </c>
      <c r="Z73" s="67" t="n">
        <f aca="false">L73*5.5017049523</f>
        <v>6651326.03082527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31572386.8079127</v>
      </c>
      <c r="G74" s="155" t="n">
        <f aca="false">low_v2_m!E62+temporary_pension_bonus_low!B62</f>
        <v>30274592.9883539</v>
      </c>
      <c r="H74" s="8" t="n">
        <f aca="false">F74-J74</f>
        <v>28597426.335642</v>
      </c>
      <c r="I74" s="8" t="n">
        <f aca="false">G74-K74</f>
        <v>27388881.3302513</v>
      </c>
      <c r="J74" s="155" t="n">
        <f aca="false">low_v2_m!J62</f>
        <v>2974960.47227075</v>
      </c>
      <c r="K74" s="155" t="n">
        <f aca="false">low_v2_m!K62</f>
        <v>2885711.65810263</v>
      </c>
      <c r="L74" s="8" t="n">
        <f aca="false">H74-I74</f>
        <v>1208545.00539064</v>
      </c>
      <c r="M74" s="8" t="n">
        <f aca="false">J74-K74</f>
        <v>89248.8141681226</v>
      </c>
      <c r="N74" s="155" t="n">
        <f aca="false">SUM(low_v5_m!C62:J62)</f>
        <v>5626392.25121283</v>
      </c>
      <c r="O74" s="5"/>
      <c r="P74" s="5"/>
      <c r="Q74" s="8" t="n">
        <f aca="false">I74*5.5017049523</f>
        <v>150685544.052601</v>
      </c>
      <c r="R74" s="8"/>
      <c r="S74" s="8"/>
      <c r="T74" s="5"/>
      <c r="U74" s="5"/>
      <c r="V74" s="8" t="n">
        <f aca="false">K74*5.5017049523</f>
        <v>15876334.1202931</v>
      </c>
      <c r="W74" s="8" t="n">
        <f aca="false">M74*5.5017049523</f>
        <v>491020.642895662</v>
      </c>
      <c r="X74" s="8" t="n">
        <f aca="false">N74*5.1890047538+L74*5.5017049523</f>
        <v>35844434.179522</v>
      </c>
      <c r="Y74" s="8" t="n">
        <f aca="false">N74*5.1890047538</f>
        <v>29195376.1382869</v>
      </c>
      <c r="Z74" s="8" t="n">
        <f aca="false">L74*5.5017049523</f>
        <v>6649058.04123512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31667030.9281694</v>
      </c>
      <c r="G75" s="157" t="n">
        <f aca="false">low_v2_m!E63+temporary_pension_bonus_low!B63</f>
        <v>30366010.2914263</v>
      </c>
      <c r="H75" s="67" t="n">
        <f aca="false">F75-J75</f>
        <v>28627547.4013057</v>
      </c>
      <c r="I75" s="67" t="n">
        <f aca="false">G75-K75</f>
        <v>27417711.2703685</v>
      </c>
      <c r="J75" s="157" t="n">
        <f aca="false">low_v2_m!J63</f>
        <v>3039483.52686373</v>
      </c>
      <c r="K75" s="157" t="n">
        <f aca="false">low_v2_m!K63</f>
        <v>2948299.02105782</v>
      </c>
      <c r="L75" s="67" t="n">
        <f aca="false">H75-I75</f>
        <v>1209836.13093725</v>
      </c>
      <c r="M75" s="67" t="n">
        <f aca="false">J75-K75</f>
        <v>91184.505805912</v>
      </c>
      <c r="N75" s="157" t="n">
        <f aca="false">SUM(low_v5_m!C63:J63)</f>
        <v>4753373.31217437</v>
      </c>
      <c r="O75" s="7"/>
      <c r="P75" s="7"/>
      <c r="Q75" s="67" t="n">
        <f aca="false">I75*5.5017049523</f>
        <v>150844157.876918</v>
      </c>
      <c r="R75" s="67"/>
      <c r="S75" s="67"/>
      <c r="T75" s="7"/>
      <c r="U75" s="7"/>
      <c r="V75" s="67" t="n">
        <f aca="false">K75*5.5017049523</f>
        <v>16220671.3250151</v>
      </c>
      <c r="W75" s="67" t="n">
        <f aca="false">M75*5.5017049523</f>
        <v>501670.247165414</v>
      </c>
      <c r="X75" s="67" t="n">
        <f aca="false">N75*5.1890047538+L75*5.5017049523</f>
        <v>31321438.1465078</v>
      </c>
      <c r="Y75" s="67" t="n">
        <f aca="false">N75*5.1890047538</f>
        <v>24665276.7134588</v>
      </c>
      <c r="Z75" s="67" t="n">
        <f aca="false">L75*5.5017049523</f>
        <v>6656161.43304893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31830040.6273197</v>
      </c>
      <c r="G76" s="157" t="n">
        <f aca="false">low_v2_m!E64+temporary_pension_bonus_low!B64</f>
        <v>30521886.7646847</v>
      </c>
      <c r="H76" s="67" t="n">
        <f aca="false">F76-J76</f>
        <v>28712670.319539</v>
      </c>
      <c r="I76" s="67" t="n">
        <f aca="false">G76-K76</f>
        <v>27498037.5661374</v>
      </c>
      <c r="J76" s="157" t="n">
        <f aca="false">low_v2_m!J64</f>
        <v>3117370.30778067</v>
      </c>
      <c r="K76" s="157" t="n">
        <f aca="false">low_v2_m!K64</f>
        <v>3023849.19854725</v>
      </c>
      <c r="L76" s="67" t="n">
        <f aca="false">H76-I76</f>
        <v>1214632.75340161</v>
      </c>
      <c r="M76" s="67" t="n">
        <f aca="false">J76-K76</f>
        <v>93521.1092334213</v>
      </c>
      <c r="N76" s="157" t="n">
        <f aca="false">SUM(low_v5_m!C64:J64)</f>
        <v>4721932.19564884</v>
      </c>
      <c r="O76" s="7"/>
      <c r="P76" s="7"/>
      <c r="Q76" s="67" t="n">
        <f aca="false">I76*5.5017049523</f>
        <v>151286089.45615</v>
      </c>
      <c r="R76" s="67"/>
      <c r="S76" s="67"/>
      <c r="T76" s="7"/>
      <c r="U76" s="7"/>
      <c r="V76" s="67" t="n">
        <f aca="false">K76*5.5017049523</f>
        <v>16636326.1106558</v>
      </c>
      <c r="W76" s="67" t="n">
        <f aca="false">M76*5.5017049523</f>
        <v>514525.549814103</v>
      </c>
      <c r="X76" s="67" t="n">
        <f aca="false">N76*5.1890047538+L76*5.5017049523</f>
        <v>31184679.6449585</v>
      </c>
      <c r="Y76" s="67" t="n">
        <f aca="false">N76*5.1890047538</f>
        <v>24502128.6103431</v>
      </c>
      <c r="Z76" s="67" t="n">
        <f aca="false">L76*5.5017049523</f>
        <v>6682551.03461543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31989680.5822778</v>
      </c>
      <c r="G77" s="157" t="n">
        <f aca="false">low_v2_m!E65+temporary_pension_bonus_low!B65</f>
        <v>30673581.0502672</v>
      </c>
      <c r="H77" s="67" t="n">
        <f aca="false">F77-J77</f>
        <v>28829508.7707011</v>
      </c>
      <c r="I77" s="67" t="n">
        <f aca="false">G77-K77</f>
        <v>27608214.3930378</v>
      </c>
      <c r="J77" s="157" t="n">
        <f aca="false">low_v2_m!J65</f>
        <v>3160171.8115767</v>
      </c>
      <c r="K77" s="157" t="n">
        <f aca="false">low_v2_m!K65</f>
        <v>3065366.6572294</v>
      </c>
      <c r="L77" s="67" t="n">
        <f aca="false">H77-I77</f>
        <v>1221294.3776633</v>
      </c>
      <c r="M77" s="67" t="n">
        <f aca="false">J77-K77</f>
        <v>94805.1543473015</v>
      </c>
      <c r="N77" s="157" t="n">
        <f aca="false">SUM(low_v5_m!C65:J65)</f>
        <v>4593533.62692583</v>
      </c>
      <c r="O77" s="7"/>
      <c r="P77" s="7"/>
      <c r="Q77" s="67" t="n">
        <f aca="false">I77*5.5017049523</f>
        <v>151892249.850336</v>
      </c>
      <c r="R77" s="67"/>
      <c r="S77" s="67"/>
      <c r="T77" s="7"/>
      <c r="U77" s="7"/>
      <c r="V77" s="67" t="n">
        <f aca="false">K77*5.5017049523</f>
        <v>16864742.9186943</v>
      </c>
      <c r="W77" s="67" t="n">
        <f aca="false">M77*5.5017049523</f>
        <v>521589.987176114</v>
      </c>
      <c r="X77" s="67" t="n">
        <f aca="false">N77*5.1890047538+L77*5.5017049523</f>
        <v>30555069.1526646</v>
      </c>
      <c r="Y77" s="67" t="n">
        <f aca="false">N77*5.1890047538</f>
        <v>23835867.8268583</v>
      </c>
      <c r="Z77" s="67" t="n">
        <f aca="false">L77*5.5017049523</f>
        <v>6719201.32580632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32191640.5314127</v>
      </c>
      <c r="G78" s="155" t="n">
        <f aca="false">low_v2_m!E66+temporary_pension_bonus_low!B66</f>
        <v>30866946.7044881</v>
      </c>
      <c r="H78" s="8" t="n">
        <f aca="false">F78-J78</f>
        <v>28916812.7375323</v>
      </c>
      <c r="I78" s="8" t="n">
        <f aca="false">G78-K78</f>
        <v>27690363.7444242</v>
      </c>
      <c r="J78" s="155" t="n">
        <f aca="false">low_v2_m!J66</f>
        <v>3274827.79388038</v>
      </c>
      <c r="K78" s="155" t="n">
        <f aca="false">low_v2_m!K66</f>
        <v>3176582.96006397</v>
      </c>
      <c r="L78" s="8" t="n">
        <f aca="false">H78-I78</f>
        <v>1226448.99310816</v>
      </c>
      <c r="M78" s="8" t="n">
        <f aca="false">J78-K78</f>
        <v>98244.8338164119</v>
      </c>
      <c r="N78" s="155" t="n">
        <f aca="false">SUM(low_v5_m!C66:J66)</f>
        <v>5619779.01923856</v>
      </c>
      <c r="O78" s="5"/>
      <c r="P78" s="5"/>
      <c r="Q78" s="8" t="n">
        <f aca="false">I78*5.5017049523</f>
        <v>152344211.343687</v>
      </c>
      <c r="R78" s="8"/>
      <c r="S78" s="8"/>
      <c r="T78" s="5"/>
      <c r="U78" s="5"/>
      <c r="V78" s="8" t="n">
        <f aca="false">K78*5.5017049523</f>
        <v>17476622.2027757</v>
      </c>
      <c r="W78" s="8" t="n">
        <f aca="false">M78*5.5017049523</f>
        <v>540514.088745644</v>
      </c>
      <c r="X78" s="8" t="n">
        <f aca="false">N78*5.1890047538+L78*5.5017049523</f>
        <v>35908620.5452609</v>
      </c>
      <c r="Y78" s="8" t="n">
        <f aca="false">N78*5.1890047538</f>
        <v>29161060.0461344</v>
      </c>
      <c r="Z78" s="8" t="n">
        <f aca="false">L78*5.5017049523</f>
        <v>6747560.4991265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32282749.3453185</v>
      </c>
      <c r="G79" s="157" t="n">
        <f aca="false">low_v2_m!E67+temporary_pension_bonus_low!B67</f>
        <v>30954245.1080992</v>
      </c>
      <c r="H79" s="67" t="n">
        <f aca="false">F79-J79</f>
        <v>28954111.2186328</v>
      </c>
      <c r="I79" s="67" t="n">
        <f aca="false">G79-K79</f>
        <v>27725466.1252141</v>
      </c>
      <c r="J79" s="157" t="n">
        <f aca="false">low_v2_m!J67</f>
        <v>3328638.12668566</v>
      </c>
      <c r="K79" s="157" t="n">
        <f aca="false">low_v2_m!K67</f>
        <v>3228778.98288509</v>
      </c>
      <c r="L79" s="67" t="n">
        <f aca="false">H79-I79</f>
        <v>1228645.09341874</v>
      </c>
      <c r="M79" s="67" t="n">
        <f aca="false">J79-K79</f>
        <v>99859.1438005702</v>
      </c>
      <c r="N79" s="157" t="n">
        <f aca="false">SUM(low_v5_m!C67:J67)</f>
        <v>4709348.89845758</v>
      </c>
      <c r="O79" s="7"/>
      <c r="P79" s="7"/>
      <c r="Q79" s="67" t="n">
        <f aca="false">I79*5.5017049523</f>
        <v>152537334.285916</v>
      </c>
      <c r="R79" s="67"/>
      <c r="S79" s="67"/>
      <c r="T79" s="7"/>
      <c r="U79" s="7"/>
      <c r="V79" s="67" t="n">
        <f aca="false">K79*5.5017049523</f>
        <v>17763789.320021</v>
      </c>
      <c r="W79" s="67" t="n">
        <f aca="false">M79*5.5017049523</f>
        <v>549395.545980035</v>
      </c>
      <c r="X79" s="67" t="n">
        <f aca="false">N79*5.1890047538+L79*5.5017049523</f>
        <v>31196476.6164801</v>
      </c>
      <c r="Y79" s="67" t="n">
        <f aca="false">N79*5.1890047538</f>
        <v>24436833.8213992</v>
      </c>
      <c r="Z79" s="67" t="n">
        <f aca="false">L79*5.5017049523</f>
        <v>6759642.79508096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32364375.4092739</v>
      </c>
      <c r="G80" s="157" t="n">
        <f aca="false">low_v2_m!E68+temporary_pension_bonus_low!B68</f>
        <v>31032122.7556438</v>
      </c>
      <c r="H80" s="67" t="n">
        <f aca="false">F80-J80</f>
        <v>28953437.1017591</v>
      </c>
      <c r="I80" s="67" t="n">
        <f aca="false">G80-K80</f>
        <v>27723512.5973545</v>
      </c>
      <c r="J80" s="157" t="n">
        <f aca="false">low_v2_m!J68</f>
        <v>3410938.30751477</v>
      </c>
      <c r="K80" s="157" t="n">
        <f aca="false">low_v2_m!K68</f>
        <v>3308610.15828932</v>
      </c>
      <c r="L80" s="67" t="n">
        <f aca="false">H80-I80</f>
        <v>1229924.50440465</v>
      </c>
      <c r="M80" s="67" t="n">
        <f aca="false">J80-K80</f>
        <v>102328.149225443</v>
      </c>
      <c r="N80" s="157" t="n">
        <f aca="false">SUM(low_v5_m!C68:J68)</f>
        <v>4647956.97690204</v>
      </c>
      <c r="O80" s="7"/>
      <c r="P80" s="7"/>
      <c r="Q80" s="67" t="n">
        <f aca="false">I80*5.5017049523</f>
        <v>152526586.552017</v>
      </c>
      <c r="R80" s="67"/>
      <c r="S80" s="67"/>
      <c r="T80" s="7"/>
      <c r="U80" s="7"/>
      <c r="V80" s="67" t="n">
        <f aca="false">K80*5.5017049523</f>
        <v>18202996.8930905</v>
      </c>
      <c r="W80" s="67" t="n">
        <f aca="false">M80*5.5017049523</f>
        <v>562979.285353314</v>
      </c>
      <c r="X80" s="67" t="n">
        <f aca="false">N80*5.1890047538+L80*5.5017049523</f>
        <v>30884952.5854407</v>
      </c>
      <c r="Y80" s="67" t="n">
        <f aca="false">N80*5.1890047538</f>
        <v>24118270.8486025</v>
      </c>
      <c r="Z80" s="67" t="n">
        <f aca="false">L80*5.5017049523</f>
        <v>6766681.73683818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32454856.5375764</v>
      </c>
      <c r="G81" s="157" t="n">
        <f aca="false">low_v2_m!E69+temporary_pension_bonus_low!B69</f>
        <v>31118549.6778096</v>
      </c>
      <c r="H81" s="67" t="n">
        <f aca="false">F81-J81</f>
        <v>28938618.6365247</v>
      </c>
      <c r="I81" s="67" t="n">
        <f aca="false">G81-K81</f>
        <v>27707798.9137894</v>
      </c>
      <c r="J81" s="157" t="n">
        <f aca="false">low_v2_m!J69</f>
        <v>3516237.90105173</v>
      </c>
      <c r="K81" s="157" t="n">
        <f aca="false">low_v2_m!K69</f>
        <v>3410750.76402018</v>
      </c>
      <c r="L81" s="67" t="n">
        <f aca="false">H81-I81</f>
        <v>1230819.72273524</v>
      </c>
      <c r="M81" s="67" t="n">
        <f aca="false">J81-K81</f>
        <v>105487.137031552</v>
      </c>
      <c r="N81" s="157" t="n">
        <f aca="false">SUM(low_v5_m!C69:J69)</f>
        <v>4670182.94309706</v>
      </c>
      <c r="O81" s="7"/>
      <c r="P81" s="7"/>
      <c r="Q81" s="67" t="n">
        <f aca="false">I81*5.5017049523</f>
        <v>152440134.501328</v>
      </c>
      <c r="R81" s="67"/>
      <c r="S81" s="67"/>
      <c r="T81" s="7"/>
      <c r="U81" s="7"/>
      <c r="V81" s="67" t="n">
        <f aca="false">K81*5.5017049523</f>
        <v>18764944.3694708</v>
      </c>
      <c r="W81" s="67" t="n">
        <f aca="false">M81*5.5017049523</f>
        <v>580359.104210438</v>
      </c>
      <c r="X81" s="67" t="n">
        <f aca="false">N81*5.1890047538+L81*5.5017049523</f>
        <v>31005208.4568073</v>
      </c>
      <c r="Y81" s="67" t="n">
        <f aca="false">N81*5.1890047538</f>
        <v>24233601.4928463</v>
      </c>
      <c r="Z81" s="67" t="n">
        <f aca="false">L81*5.5017049523</f>
        <v>6771606.96396097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32574188.6208504</v>
      </c>
      <c r="G82" s="155" t="n">
        <f aca="false">low_v2_m!E70+temporary_pension_bonus_low!B70</f>
        <v>31233518.3386197</v>
      </c>
      <c r="H82" s="8" t="n">
        <f aca="false">F82-J82</f>
        <v>28966446.9050405</v>
      </c>
      <c r="I82" s="8" t="n">
        <f aca="false">G82-K82</f>
        <v>27734008.8742841</v>
      </c>
      <c r="J82" s="155" t="n">
        <f aca="false">low_v2_m!J70</f>
        <v>3607741.71580989</v>
      </c>
      <c r="K82" s="155" t="n">
        <f aca="false">low_v2_m!K70</f>
        <v>3499509.46433559</v>
      </c>
      <c r="L82" s="8" t="n">
        <f aca="false">H82-I82</f>
        <v>1232438.03075635</v>
      </c>
      <c r="M82" s="8" t="n">
        <f aca="false">J82-K82</f>
        <v>108232.251474297</v>
      </c>
      <c r="N82" s="155" t="n">
        <f aca="false">SUM(low_v5_m!C70:J70)</f>
        <v>5648572.70002136</v>
      </c>
      <c r="O82" s="5"/>
      <c r="P82" s="5"/>
      <c r="Q82" s="8" t="n">
        <f aca="false">I82*5.5017049523</f>
        <v>152584333.970781</v>
      </c>
      <c r="R82" s="8"/>
      <c r="S82" s="8"/>
      <c r="T82" s="5"/>
      <c r="U82" s="5"/>
      <c r="V82" s="8" t="n">
        <f aca="false">K82*5.5017049523</f>
        <v>19253268.5505558</v>
      </c>
      <c r="W82" s="8" t="n">
        <f aca="false">M82*5.5017049523</f>
        <v>595461.91393472</v>
      </c>
      <c r="X82" s="8" t="n">
        <f aca="false">N82*5.1890047538+L82*5.5017049523</f>
        <v>36090981.0098109</v>
      </c>
      <c r="Y82" s="8" t="n">
        <f aca="false">N82*5.1890047538</f>
        <v>29310470.5925958</v>
      </c>
      <c r="Z82" s="8" t="n">
        <f aca="false">L82*5.5017049523</f>
        <v>6780510.41721509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32728316.3250105</v>
      </c>
      <c r="G83" s="157" t="n">
        <f aca="false">low_v2_m!E71+temporary_pension_bonus_low!B71</f>
        <v>31381333.8361273</v>
      </c>
      <c r="H83" s="67" t="n">
        <f aca="false">F83-J83</f>
        <v>29057356.2900862</v>
      </c>
      <c r="I83" s="67" t="n">
        <f aca="false">G83-K83</f>
        <v>27820502.6022506</v>
      </c>
      <c r="J83" s="157" t="n">
        <f aca="false">low_v2_m!J71</f>
        <v>3670960.03492437</v>
      </c>
      <c r="K83" s="157" t="n">
        <f aca="false">low_v2_m!K71</f>
        <v>3560831.23387664</v>
      </c>
      <c r="L83" s="67" t="n">
        <f aca="false">H83-I83</f>
        <v>1236853.68783552</v>
      </c>
      <c r="M83" s="67" t="n">
        <f aca="false">J83-K83</f>
        <v>110128.801047731</v>
      </c>
      <c r="N83" s="157" t="n">
        <f aca="false">SUM(low_v5_m!C71:J71)</f>
        <v>4588830.54565012</v>
      </c>
      <c r="O83" s="7"/>
      <c r="P83" s="7"/>
      <c r="Q83" s="67" t="n">
        <f aca="false">I83*5.5017049523</f>
        <v>153060196.942277</v>
      </c>
      <c r="R83" s="67"/>
      <c r="S83" s="67"/>
      <c r="T83" s="7"/>
      <c r="U83" s="7"/>
      <c r="V83" s="67" t="n">
        <f aca="false">K83*5.5017049523</f>
        <v>19590642.8337236</v>
      </c>
      <c r="W83" s="67" t="n">
        <f aca="false">M83*5.5017049523</f>
        <v>605896.170115162</v>
      </c>
      <c r="X83" s="67" t="n">
        <f aca="false">N83*5.1890047538+L83*5.5017049523</f>
        <v>30616267.5753963</v>
      </c>
      <c r="Y83" s="67" t="n">
        <f aca="false">N83*5.1890047538</f>
        <v>23811463.5157611</v>
      </c>
      <c r="Z83" s="67" t="n">
        <f aca="false">L83*5.5017049523</f>
        <v>6804804.05963521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33046376.9621926</v>
      </c>
      <c r="G84" s="157" t="n">
        <f aca="false">low_v2_m!E72+temporary_pension_bonus_low!B72</f>
        <v>31686353.2140796</v>
      </c>
      <c r="H84" s="67" t="n">
        <f aca="false">F84-J84</f>
        <v>29199847.5472348</v>
      </c>
      <c r="I84" s="67" t="n">
        <f aca="false">G84-K84</f>
        <v>27955219.6815705</v>
      </c>
      <c r="J84" s="157" t="n">
        <f aca="false">low_v2_m!J72</f>
        <v>3846529.41495788</v>
      </c>
      <c r="K84" s="157" t="n">
        <f aca="false">low_v2_m!K72</f>
        <v>3731133.53250915</v>
      </c>
      <c r="L84" s="67" t="n">
        <f aca="false">H84-I84</f>
        <v>1244627.86566428</v>
      </c>
      <c r="M84" s="67" t="n">
        <f aca="false">J84-K84</f>
        <v>115395.882448736</v>
      </c>
      <c r="N84" s="157" t="n">
        <f aca="false">SUM(low_v5_m!C72:J72)</f>
        <v>4472305.09424302</v>
      </c>
      <c r="O84" s="7"/>
      <c r="P84" s="7"/>
      <c r="Q84" s="67" t="n">
        <f aca="false">I84*5.5017049523</f>
        <v>153801370.564731</v>
      </c>
      <c r="R84" s="67"/>
      <c r="S84" s="67"/>
      <c r="T84" s="7"/>
      <c r="U84" s="7"/>
      <c r="V84" s="67" t="n">
        <f aca="false">K84*5.5017049523</f>
        <v>20527595.8334982</v>
      </c>
      <c r="W84" s="67" t="n">
        <f aca="false">M84*5.5017049523</f>
        <v>634874.09794324</v>
      </c>
      <c r="X84" s="67" t="n">
        <f aca="false">N84*5.1890047538+L84*5.5017049523</f>
        <v>30054387.6867668</v>
      </c>
      <c r="Y84" s="67" t="n">
        <f aca="false">N84*5.1890047538</f>
        <v>23206812.394471</v>
      </c>
      <c r="Z84" s="67" t="n">
        <f aca="false">L84*5.5017049523</f>
        <v>6847575.29229575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33213090.1452772</v>
      </c>
      <c r="G85" s="157" t="n">
        <f aca="false">low_v2_m!E73+temporary_pension_bonus_low!B73</f>
        <v>31846189.8298397</v>
      </c>
      <c r="H85" s="67" t="n">
        <f aca="false">F85-J85</f>
        <v>29285240.1952876</v>
      </c>
      <c r="I85" s="67" t="n">
        <f aca="false">G85-K85</f>
        <v>28036175.3783498</v>
      </c>
      <c r="J85" s="157" t="n">
        <f aca="false">low_v2_m!J73</f>
        <v>3927849.94998955</v>
      </c>
      <c r="K85" s="157" t="n">
        <f aca="false">low_v2_m!K73</f>
        <v>3810014.45148987</v>
      </c>
      <c r="L85" s="67" t="n">
        <f aca="false">H85-I85</f>
        <v>1249064.81693785</v>
      </c>
      <c r="M85" s="67" t="n">
        <f aca="false">J85-K85</f>
        <v>117835.498499687</v>
      </c>
      <c r="N85" s="157" t="n">
        <f aca="false">SUM(low_v5_m!C73:J73)</f>
        <v>4575091.31931868</v>
      </c>
      <c r="O85" s="7"/>
      <c r="P85" s="7"/>
      <c r="Q85" s="67" t="n">
        <f aca="false">I85*5.5017049523</f>
        <v>154246764.922618</v>
      </c>
      <c r="R85" s="67"/>
      <c r="S85" s="67"/>
      <c r="T85" s="7"/>
      <c r="U85" s="7"/>
      <c r="V85" s="67" t="n">
        <f aca="false">K85*5.5017049523</f>
        <v>20961575.3760964</v>
      </c>
      <c r="W85" s="67" t="n">
        <f aca="false">M85*5.5017049523</f>
        <v>648296.145652469</v>
      </c>
      <c r="X85" s="67" t="n">
        <f aca="false">N85*5.1890047538+L85*5.5017049523</f>
        <v>30612156.6941044</v>
      </c>
      <c r="Y85" s="67" t="n">
        <f aca="false">N85*5.1890047538</f>
        <v>23740170.6050137</v>
      </c>
      <c r="Z85" s="67" t="n">
        <f aca="false">L85*5.5017049523</f>
        <v>6871986.08909068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33255008.7798168</v>
      </c>
      <c r="G86" s="155" t="n">
        <f aca="false">low_v2_m!E74+temporary_pension_bonus_low!B74</f>
        <v>31887242.824031</v>
      </c>
      <c r="H86" s="8" t="n">
        <f aca="false">F86-J86</f>
        <v>29226334.9069478</v>
      </c>
      <c r="I86" s="8" t="n">
        <f aca="false">G86-K86</f>
        <v>27979429.167348</v>
      </c>
      <c r="J86" s="155" t="n">
        <f aca="false">low_v2_m!J74</f>
        <v>4028673.87286902</v>
      </c>
      <c r="K86" s="155" t="n">
        <f aca="false">low_v2_m!K74</f>
        <v>3907813.65668295</v>
      </c>
      <c r="L86" s="8" t="n">
        <f aca="false">H86-I86</f>
        <v>1246905.73959973</v>
      </c>
      <c r="M86" s="8" t="n">
        <f aca="false">J86-K86</f>
        <v>120860.21618607</v>
      </c>
      <c r="N86" s="155" t="n">
        <f aca="false">SUM(low_v5_m!C74:J74)</f>
        <v>5490229.9245711</v>
      </c>
      <c r="O86" s="5"/>
      <c r="P86" s="5"/>
      <c r="Q86" s="8" t="n">
        <f aca="false">I86*5.5017049523</f>
        <v>153934564.012526</v>
      </c>
      <c r="R86" s="8"/>
      <c r="S86" s="8"/>
      <c r="T86" s="5"/>
      <c r="U86" s="5"/>
      <c r="V86" s="8" t="n">
        <f aca="false">K86*5.5017049523</f>
        <v>21499637.7476381</v>
      </c>
      <c r="W86" s="8" t="n">
        <f aca="false">M86*5.5017049523</f>
        <v>664937.249926952</v>
      </c>
      <c r="X86" s="8" t="n">
        <f aca="false">N86*5.1890047538+L86*5.5017049523</f>
        <v>35348936.6606616</v>
      </c>
      <c r="Y86" s="8" t="n">
        <f aca="false">N86*5.1890047538</f>
        <v>28488829.1780544</v>
      </c>
      <c r="Z86" s="8" t="n">
        <f aca="false">L86*5.5017049523</f>
        <v>6860107.48260711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33365419.7972391</v>
      </c>
      <c r="G87" s="157" t="n">
        <f aca="false">low_v2_m!E75+temporary_pension_bonus_low!B75</f>
        <v>31991691.8480512</v>
      </c>
      <c r="H87" s="67" t="n">
        <f aca="false">F87-J87</f>
        <v>29208266.2140468</v>
      </c>
      <c r="I87" s="67" t="n">
        <f aca="false">G87-K87</f>
        <v>27959252.8723546</v>
      </c>
      <c r="J87" s="157" t="n">
        <f aca="false">low_v2_m!J75</f>
        <v>4157153.58319229</v>
      </c>
      <c r="K87" s="157" t="n">
        <f aca="false">low_v2_m!K75</f>
        <v>4032438.97569652</v>
      </c>
      <c r="L87" s="67" t="n">
        <f aca="false">H87-I87</f>
        <v>1249013.34169217</v>
      </c>
      <c r="M87" s="67" t="n">
        <f aca="false">J87-K87</f>
        <v>124714.607495768</v>
      </c>
      <c r="N87" s="157" t="n">
        <f aca="false">SUM(low_v5_m!C75:J75)</f>
        <v>4528316.38403762</v>
      </c>
      <c r="O87" s="7"/>
      <c r="P87" s="7"/>
      <c r="Q87" s="67" t="n">
        <f aca="false">I87*5.5017049523</f>
        <v>153823559.990442</v>
      </c>
      <c r="R87" s="67"/>
      <c r="S87" s="67"/>
      <c r="T87" s="7"/>
      <c r="U87" s="7"/>
      <c r="V87" s="67" t="n">
        <f aca="false">K87*5.5017049523</f>
        <v>22185289.4824371</v>
      </c>
      <c r="W87" s="67" t="n">
        <f aca="false">M87*5.5017049523</f>
        <v>686142.97368362</v>
      </c>
      <c r="X87" s="67" t="n">
        <f aca="false">N87*5.1890047538+L87*5.5017049523</f>
        <v>30369158.1309582</v>
      </c>
      <c r="Y87" s="67" t="n">
        <f aca="false">N87*5.1890047538</f>
        <v>23497455.2434816</v>
      </c>
      <c r="Z87" s="67" t="n">
        <f aca="false">L87*5.5017049523</f>
        <v>6871702.88747659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33447265.2322436</v>
      </c>
      <c r="G88" s="157" t="n">
        <f aca="false">low_v2_m!E76+temporary_pension_bonus_low!B76</f>
        <v>32071052.6939095</v>
      </c>
      <c r="H88" s="67" t="n">
        <f aca="false">F88-J88</f>
        <v>29177296.7179821</v>
      </c>
      <c r="I88" s="67" t="n">
        <f aca="false">G88-K88</f>
        <v>27929183.2350759</v>
      </c>
      <c r="J88" s="157" t="n">
        <f aca="false">low_v2_m!J76</f>
        <v>4269968.51426147</v>
      </c>
      <c r="K88" s="157" t="n">
        <f aca="false">low_v2_m!K76</f>
        <v>4141869.45883362</v>
      </c>
      <c r="L88" s="67" t="n">
        <f aca="false">H88-I88</f>
        <v>1248113.4829062</v>
      </c>
      <c r="M88" s="67" t="n">
        <f aca="false">J88-K88</f>
        <v>128099.055427845</v>
      </c>
      <c r="N88" s="157" t="n">
        <f aca="false">SUM(low_v5_m!C76:J76)</f>
        <v>4483614.66312952</v>
      </c>
      <c r="O88" s="7"/>
      <c r="P88" s="7"/>
      <c r="Q88" s="67" t="n">
        <f aca="false">I88*5.5017049523</f>
        <v>153658125.718111</v>
      </c>
      <c r="R88" s="67"/>
      <c r="S88" s="67"/>
      <c r="T88" s="7"/>
      <c r="U88" s="7"/>
      <c r="V88" s="67" t="n">
        <f aca="false">K88*5.5017049523</f>
        <v>22787343.7134451</v>
      </c>
      <c r="W88" s="67" t="n">
        <f aca="false">M88*5.5017049523</f>
        <v>704763.207632328</v>
      </c>
      <c r="X88" s="67" t="n">
        <f aca="false">N88*5.1890047538+L88*5.5017049523</f>
        <v>30132249.9311239</v>
      </c>
      <c r="Y88" s="67" t="n">
        <f aca="false">N88*5.1890047538</f>
        <v>23265497.8011864</v>
      </c>
      <c r="Z88" s="67" t="n">
        <f aca="false">L88*5.5017049523</f>
        <v>6866752.12993746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33522047.7650502</v>
      </c>
      <c r="G89" s="157" t="n">
        <f aca="false">low_v2_m!E77+temporary_pension_bonus_low!B77</f>
        <v>32142823.8480286</v>
      </c>
      <c r="H89" s="67" t="n">
        <f aca="false">F89-J89</f>
        <v>29179506.612633</v>
      </c>
      <c r="I89" s="67" t="n">
        <f aca="false">G89-K89</f>
        <v>27930558.9301839</v>
      </c>
      <c r="J89" s="157" t="n">
        <f aca="false">low_v2_m!J77</f>
        <v>4342541.15241723</v>
      </c>
      <c r="K89" s="157" t="n">
        <f aca="false">low_v2_m!K77</f>
        <v>4212264.91784471</v>
      </c>
      <c r="L89" s="67" t="n">
        <f aca="false">H89-I89</f>
        <v>1248947.68244905</v>
      </c>
      <c r="M89" s="67" t="n">
        <f aca="false">J89-K89</f>
        <v>130276.234572517</v>
      </c>
      <c r="N89" s="157" t="n">
        <f aca="false">SUM(low_v5_m!C77:J77)</f>
        <v>4551240.87684522</v>
      </c>
      <c r="O89" s="7"/>
      <c r="P89" s="7"/>
      <c r="Q89" s="67" t="n">
        <f aca="false">I89*5.5017049523</f>
        <v>153665694.3867</v>
      </c>
      <c r="R89" s="67"/>
      <c r="S89" s="67"/>
      <c r="T89" s="7"/>
      <c r="U89" s="7"/>
      <c r="V89" s="67" t="n">
        <f aca="false">K89*5.5017049523</f>
        <v>23174638.7589058</v>
      </c>
      <c r="W89" s="67" t="n">
        <f aca="false">M89*5.5017049523</f>
        <v>716741.404914612</v>
      </c>
      <c r="X89" s="67" t="n">
        <f aca="false">N89*5.1890047538+L89*5.5017049523</f>
        <v>30487752.1953323</v>
      </c>
      <c r="Y89" s="67" t="n">
        <f aca="false">N89*5.1890047538</f>
        <v>23616410.5456387</v>
      </c>
      <c r="Z89" s="67" t="n">
        <f aca="false">L89*5.5017049523</f>
        <v>6871341.64969353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33504259.9222675</v>
      </c>
      <c r="G90" s="155" t="n">
        <f aca="false">low_v2_m!E78+temporary_pension_bonus_low!B78</f>
        <v>32125539.5347517</v>
      </c>
      <c r="H90" s="8" t="n">
        <f aca="false">F90-J90</f>
        <v>29173982.7743117</v>
      </c>
      <c r="I90" s="8" t="n">
        <f aca="false">G90-K90</f>
        <v>27925170.7012346</v>
      </c>
      <c r="J90" s="155" t="n">
        <f aca="false">low_v2_m!J78</f>
        <v>4330277.1479558</v>
      </c>
      <c r="K90" s="155" t="n">
        <f aca="false">low_v2_m!K78</f>
        <v>4200368.83351712</v>
      </c>
      <c r="L90" s="8" t="n">
        <f aca="false">H90-I90</f>
        <v>1248812.07307715</v>
      </c>
      <c r="M90" s="8" t="n">
        <f aca="false">J90-K90</f>
        <v>129908.314438675</v>
      </c>
      <c r="N90" s="155" t="n">
        <f aca="false">SUM(low_v5_m!C78:J78)</f>
        <v>5408663.99938701</v>
      </c>
      <c r="O90" s="5"/>
      <c r="P90" s="5"/>
      <c r="Q90" s="8" t="n">
        <f aca="false">I90*5.5017049523</f>
        <v>153636049.940805</v>
      </c>
      <c r="R90" s="8"/>
      <c r="S90" s="8"/>
      <c r="T90" s="5"/>
      <c r="U90" s="5"/>
      <c r="V90" s="8" t="n">
        <f aca="false">K90*5.5017049523</f>
        <v>23109190.0128477</v>
      </c>
      <c r="W90" s="8" t="n">
        <f aca="false">M90*5.5017049523</f>
        <v>714717.216892202</v>
      </c>
      <c r="X90" s="8" t="n">
        <f aca="false">N90*5.1890047538+L90*5.5017049523</f>
        <v>34936178.7714667</v>
      </c>
      <c r="Y90" s="8" t="n">
        <f aca="false">N90*5.1890047538</f>
        <v>28065583.2045261</v>
      </c>
      <c r="Z90" s="8" t="n">
        <f aca="false">L90*5.5017049523</f>
        <v>6870595.56694058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33539466.3908699</v>
      </c>
      <c r="G91" s="157" t="n">
        <f aca="false">low_v2_m!E79+temporary_pension_bonus_low!B79</f>
        <v>32160959.7511112</v>
      </c>
      <c r="H91" s="67" t="n">
        <f aca="false">F91-J91</f>
        <v>29127305.8366669</v>
      </c>
      <c r="I91" s="67" t="n">
        <f aca="false">G91-K91</f>
        <v>27881164.0135342</v>
      </c>
      <c r="J91" s="157" t="n">
        <f aca="false">low_v2_m!J79</f>
        <v>4412160.55420303</v>
      </c>
      <c r="K91" s="157" t="n">
        <f aca="false">low_v2_m!K79</f>
        <v>4279795.73757693</v>
      </c>
      <c r="L91" s="67" t="n">
        <f aca="false">H91-I91</f>
        <v>1246141.82313262</v>
      </c>
      <c r="M91" s="67" t="n">
        <f aca="false">J91-K91</f>
        <v>132364.816626092</v>
      </c>
      <c r="N91" s="157" t="n">
        <f aca="false">SUM(low_v5_m!C79:J79)</f>
        <v>4474591.02876084</v>
      </c>
      <c r="O91" s="7"/>
      <c r="P91" s="7"/>
      <c r="Q91" s="67" t="n">
        <f aca="false">I91*5.5017049523</f>
        <v>153393938.12915</v>
      </c>
      <c r="R91" s="67"/>
      <c r="S91" s="67"/>
      <c r="T91" s="7"/>
      <c r="U91" s="7"/>
      <c r="V91" s="67" t="n">
        <f aca="false">K91*5.5017049523</f>
        <v>23546173.4042594</v>
      </c>
      <c r="W91" s="67" t="n">
        <f aca="false">M91*5.5017049523</f>
        <v>728232.167142049</v>
      </c>
      <c r="X91" s="67" t="n">
        <f aca="false">N91*5.1890047538+L91*5.5017049523</f>
        <v>30074578.7591477</v>
      </c>
      <c r="Y91" s="67" t="n">
        <f aca="false">N91*5.1890047538</f>
        <v>23218674.1195508</v>
      </c>
      <c r="Z91" s="67" t="n">
        <f aca="false">L91*5.5017049523</f>
        <v>6855904.6395969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33480344.3947872</v>
      </c>
      <c r="G92" s="157" t="n">
        <f aca="false">low_v2_m!E80+temporary_pension_bonus_low!B80</f>
        <v>32105630.0565031</v>
      </c>
      <c r="H92" s="67" t="n">
        <f aca="false">F92-J92</f>
        <v>29047666.0790553</v>
      </c>
      <c r="I92" s="67" t="n">
        <f aca="false">G92-K92</f>
        <v>27805932.0902432</v>
      </c>
      <c r="J92" s="157" t="n">
        <f aca="false">low_v2_m!J80</f>
        <v>4432678.31573191</v>
      </c>
      <c r="K92" s="157" t="n">
        <f aca="false">low_v2_m!K80</f>
        <v>4299697.96625995</v>
      </c>
      <c r="L92" s="67" t="n">
        <f aca="false">H92-I92</f>
        <v>1241733.98881211</v>
      </c>
      <c r="M92" s="67" t="n">
        <f aca="false">J92-K92</f>
        <v>132980.349471958</v>
      </c>
      <c r="N92" s="157" t="n">
        <f aca="false">SUM(low_v5_m!C80:J80)</f>
        <v>4504476.37157123</v>
      </c>
      <c r="O92" s="7"/>
      <c r="P92" s="7"/>
      <c r="Q92" s="67" t="n">
        <f aca="false">I92*5.5017049523</f>
        <v>152980034.284209</v>
      </c>
      <c r="R92" s="67"/>
      <c r="S92" s="67"/>
      <c r="T92" s="7"/>
      <c r="U92" s="7"/>
      <c r="V92" s="67" t="n">
        <f aca="false">K92*5.5017049523</f>
        <v>23655669.5943666</v>
      </c>
      <c r="W92" s="67" t="n">
        <f aca="false">M92*5.5017049523</f>
        <v>731618.647248458</v>
      </c>
      <c r="X92" s="67" t="n">
        <f aca="false">N92*5.1890047538+L92*5.5017049523</f>
        <v>30205403.3411497</v>
      </c>
      <c r="Y92" s="67" t="n">
        <f aca="false">N92*5.1890047538</f>
        <v>23373749.3054629</v>
      </c>
      <c r="Z92" s="67" t="n">
        <f aca="false">L92*5.5017049523</f>
        <v>6831654.03568683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33564848.0532584</v>
      </c>
      <c r="G93" s="157" t="n">
        <f aca="false">low_v2_m!E81+temporary_pension_bonus_low!B81</f>
        <v>32186667.6332506</v>
      </c>
      <c r="H93" s="67" t="n">
        <f aca="false">F93-J93</f>
        <v>29061549.8617878</v>
      </c>
      <c r="I93" s="67" t="n">
        <f aca="false">G93-K93</f>
        <v>27818468.3875241</v>
      </c>
      <c r="J93" s="157" t="n">
        <f aca="false">low_v2_m!J81</f>
        <v>4503298.19147055</v>
      </c>
      <c r="K93" s="157" t="n">
        <f aca="false">low_v2_m!K81</f>
        <v>4368199.24572643</v>
      </c>
      <c r="L93" s="67" t="n">
        <f aca="false">H93-I93</f>
        <v>1243081.47426371</v>
      </c>
      <c r="M93" s="67" t="n">
        <f aca="false">J93-K93</f>
        <v>135098.945744116</v>
      </c>
      <c r="N93" s="157" t="n">
        <f aca="false">SUM(low_v5_m!C81:J81)</f>
        <v>4450702.00295117</v>
      </c>
      <c r="O93" s="7"/>
      <c r="P93" s="7"/>
      <c r="Q93" s="67" t="n">
        <f aca="false">I93*5.5017049523</f>
        <v>153049005.293042</v>
      </c>
      <c r="R93" s="67"/>
      <c r="S93" s="67"/>
      <c r="T93" s="7"/>
      <c r="U93" s="7"/>
      <c r="V93" s="67" t="n">
        <f aca="false">K93*5.5017049523</f>
        <v>24032543.4228462</v>
      </c>
      <c r="W93" s="67" t="n">
        <f aca="false">M93*5.5017049523</f>
        <v>743274.538850911</v>
      </c>
      <c r="X93" s="67" t="n">
        <f aca="false">N93*5.1890047538+L93*5.5017049523</f>
        <v>29933781.3541299</v>
      </c>
      <c r="Y93" s="67" t="n">
        <f aca="false">N93*5.1890047538</f>
        <v>23094713.8510608</v>
      </c>
      <c r="Z93" s="67" t="n">
        <f aca="false">L93*5.5017049523</f>
        <v>6839067.50306905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33646871.3515134</v>
      </c>
      <c r="G94" s="155" t="n">
        <f aca="false">low_v2_m!E82+temporary_pension_bonus_low!B82</f>
        <v>32267795.8291007</v>
      </c>
      <c r="H94" s="8" t="n">
        <f aca="false">F94-J94</f>
        <v>29001839.185154</v>
      </c>
      <c r="I94" s="8" t="n">
        <f aca="false">G94-K94</f>
        <v>27762114.627732</v>
      </c>
      <c r="J94" s="155" t="n">
        <f aca="false">low_v2_m!J82</f>
        <v>4645032.16635947</v>
      </c>
      <c r="K94" s="155" t="n">
        <f aca="false">low_v2_m!K82</f>
        <v>4505681.20136869</v>
      </c>
      <c r="L94" s="8" t="n">
        <f aca="false">H94-I94</f>
        <v>1239724.55742196</v>
      </c>
      <c r="M94" s="8" t="n">
        <f aca="false">J94-K94</f>
        <v>139350.964990783</v>
      </c>
      <c r="N94" s="155" t="n">
        <f aca="false">SUM(low_v5_m!C82:J82)</f>
        <v>5362924.58748741</v>
      </c>
      <c r="O94" s="5"/>
      <c r="P94" s="5"/>
      <c r="Q94" s="8" t="n">
        <f aca="false">I94*5.5017049523</f>
        <v>152738963.533713</v>
      </c>
      <c r="R94" s="8"/>
      <c r="S94" s="8"/>
      <c r="T94" s="5"/>
      <c r="U94" s="5"/>
      <c r="V94" s="8" t="n">
        <f aca="false">K94*5.5017049523</f>
        <v>24788928.5790551</v>
      </c>
      <c r="W94" s="8" t="n">
        <f aca="false">M94*5.5017049523</f>
        <v>766667.894197577</v>
      </c>
      <c r="X94" s="8" t="n">
        <f aca="false">N94*5.1890047538+L94*5.5017049523</f>
        <v>34648839.9157994</v>
      </c>
      <c r="Y94" s="8" t="n">
        <f aca="false">N94*5.1890047538</f>
        <v>27828241.1787431</v>
      </c>
      <c r="Z94" s="8" t="n">
        <f aca="false">L94*5.5017049523</f>
        <v>6820598.73705632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33788412.9843082</v>
      </c>
      <c r="G95" s="157" t="n">
        <f aca="false">low_v2_m!E83+temporary_pension_bonus_low!B83</f>
        <v>32403614.8087797</v>
      </c>
      <c r="H95" s="67" t="n">
        <f aca="false">F95-J95</f>
        <v>29052558.7499216</v>
      </c>
      <c r="I95" s="67" t="n">
        <f aca="false">G95-K95</f>
        <v>27809836.2014248</v>
      </c>
      <c r="J95" s="157" t="n">
        <f aca="false">low_v2_m!J83</f>
        <v>4735854.23438655</v>
      </c>
      <c r="K95" s="157" t="n">
        <f aca="false">low_v2_m!K83</f>
        <v>4593778.60735495</v>
      </c>
      <c r="L95" s="67" t="n">
        <f aca="false">H95-I95</f>
        <v>1242722.54849684</v>
      </c>
      <c r="M95" s="67" t="n">
        <f aca="false">J95-K95</f>
        <v>142075.627031597</v>
      </c>
      <c r="N95" s="157" t="n">
        <f aca="false">SUM(low_v5_m!C83:J83)</f>
        <v>4426665.26717158</v>
      </c>
      <c r="O95" s="7"/>
      <c r="P95" s="7"/>
      <c r="Q95" s="67" t="n">
        <f aca="false">I95*5.5017049523</f>
        <v>153001513.552031</v>
      </c>
      <c r="R95" s="67"/>
      <c r="S95" s="67"/>
      <c r="T95" s="7"/>
      <c r="U95" s="7"/>
      <c r="V95" s="67" t="n">
        <f aca="false">K95*5.5017049523</f>
        <v>25273614.5138545</v>
      </c>
      <c r="W95" s="67" t="n">
        <f aca="false">M95*5.5017049523</f>
        <v>781658.180840867</v>
      </c>
      <c r="X95" s="67" t="n">
        <f aca="false">N95*5.1890047538+L95*5.5017049523</f>
        <v>29807079.9142346</v>
      </c>
      <c r="Y95" s="67" t="n">
        <f aca="false">N95*5.1890047538</f>
        <v>22969987.1148347</v>
      </c>
      <c r="Z95" s="67" t="n">
        <f aca="false">L95*5.5017049523</f>
        <v>6837092.79939993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33916282.478526</v>
      </c>
      <c r="G96" s="157" t="n">
        <f aca="false">low_v2_m!E84+temporary_pension_bonus_low!B84</f>
        <v>32526680.3154739</v>
      </c>
      <c r="H96" s="67" t="n">
        <f aca="false">F96-J96</f>
        <v>29080409.2766446</v>
      </c>
      <c r="I96" s="67" t="n">
        <f aca="false">G96-K96</f>
        <v>27835883.3096489</v>
      </c>
      <c r="J96" s="157" t="n">
        <f aca="false">low_v2_m!J84</f>
        <v>4835873.20188139</v>
      </c>
      <c r="K96" s="157" t="n">
        <f aca="false">low_v2_m!K84</f>
        <v>4690797.00582495</v>
      </c>
      <c r="L96" s="67" t="n">
        <f aca="false">H96-I96</f>
        <v>1244525.96699566</v>
      </c>
      <c r="M96" s="67" t="n">
        <f aca="false">J96-K96</f>
        <v>145076.196056442</v>
      </c>
      <c r="N96" s="157" t="n">
        <f aca="false">SUM(low_v5_m!C84:J84)</f>
        <v>4414217.06515618</v>
      </c>
      <c r="O96" s="7"/>
      <c r="P96" s="7"/>
      <c r="Q96" s="67" t="n">
        <f aca="false">I96*5.5017049523</f>
        <v>153144817.056341</v>
      </c>
      <c r="R96" s="67"/>
      <c r="S96" s="67"/>
      <c r="T96" s="7"/>
      <c r="U96" s="7"/>
      <c r="V96" s="67" t="n">
        <f aca="false">K96*5.5017049523</f>
        <v>25807381.1171811</v>
      </c>
      <c r="W96" s="67" t="n">
        <f aca="false">M96*5.5017049523</f>
        <v>798166.426304574</v>
      </c>
      <c r="X96" s="67" t="n">
        <f aca="false">N96*5.1890047538+L96*5.5017049523</f>
        <v>29752408.0112865</v>
      </c>
      <c r="Y96" s="67" t="n">
        <f aca="false">N96*5.1890047538</f>
        <v>22905393.3354005</v>
      </c>
      <c r="Z96" s="67" t="n">
        <f aca="false">L96*5.5017049523</f>
        <v>6847014.67588595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34088329.7910896</v>
      </c>
      <c r="G97" s="157" t="n">
        <f aca="false">low_v2_m!E85+temporary_pension_bonus_low!B85</f>
        <v>32692438.1548828</v>
      </c>
      <c r="H97" s="67" t="n">
        <f aca="false">F97-J97</f>
        <v>29166083.1254726</v>
      </c>
      <c r="I97" s="67" t="n">
        <f aca="false">G97-K97</f>
        <v>27917858.8892343</v>
      </c>
      <c r="J97" s="157" t="n">
        <f aca="false">low_v2_m!J85</f>
        <v>4922246.66561698</v>
      </c>
      <c r="K97" s="157" t="n">
        <f aca="false">low_v2_m!K85</f>
        <v>4774579.26564847</v>
      </c>
      <c r="L97" s="67" t="n">
        <f aca="false">H97-I97</f>
        <v>1248224.2362383</v>
      </c>
      <c r="M97" s="67" t="n">
        <f aca="false">J97-K97</f>
        <v>147667.39996851</v>
      </c>
      <c r="N97" s="157" t="n">
        <f aca="false">SUM(low_v5_m!C85:J85)</f>
        <v>4439714.75087105</v>
      </c>
      <c r="O97" s="7"/>
      <c r="P97" s="7"/>
      <c r="Q97" s="67" t="n">
        <f aca="false">I97*5.5017049523</f>
        <v>153595822.508513</v>
      </c>
      <c r="R97" s="67"/>
      <c r="S97" s="67"/>
      <c r="T97" s="7"/>
      <c r="U97" s="7"/>
      <c r="V97" s="67" t="n">
        <f aca="false">K97*5.5017049523</f>
        <v>26268326.3909671</v>
      </c>
      <c r="W97" s="67" t="n">
        <f aca="false">M97*5.5017049523</f>
        <v>812422.465700014</v>
      </c>
      <c r="X97" s="67" t="n">
        <f aca="false">N97*5.1890047538+L97*5.5017049523</f>
        <v>29905062.409879</v>
      </c>
      <c r="Y97" s="67" t="n">
        <f aca="false">N97*5.1890047538</f>
        <v>23037700.9477858</v>
      </c>
      <c r="Z97" s="67" t="n">
        <f aca="false">L97*5.5017049523</f>
        <v>6867361.46209312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34190715.425955</v>
      </c>
      <c r="G98" s="155" t="n">
        <f aca="false">low_v2_m!E86+temporary_pension_bonus_low!B86</f>
        <v>32792128.0794036</v>
      </c>
      <c r="H98" s="8" t="n">
        <f aca="false">F98-J98</f>
        <v>29179770.349519</v>
      </c>
      <c r="I98" s="8" t="n">
        <f aca="false">G98-K98</f>
        <v>27931511.3552608</v>
      </c>
      <c r="J98" s="155" t="n">
        <f aca="false">low_v2_m!J86</f>
        <v>5010945.07643595</v>
      </c>
      <c r="K98" s="155" t="n">
        <f aca="false">low_v2_m!K86</f>
        <v>4860616.72414287</v>
      </c>
      <c r="L98" s="8" t="n">
        <f aca="false">H98-I98</f>
        <v>1248258.99425826</v>
      </c>
      <c r="M98" s="8" t="n">
        <f aca="false">J98-K98</f>
        <v>150328.352293081</v>
      </c>
      <c r="N98" s="155" t="n">
        <f aca="false">SUM(low_v5_m!C86:J86)</f>
        <v>5358194.16052629</v>
      </c>
      <c r="O98" s="5"/>
      <c r="P98" s="5"/>
      <c r="Q98" s="8" t="n">
        <f aca="false">I98*5.5017049523</f>
        <v>153670934.348462</v>
      </c>
      <c r="R98" s="8"/>
      <c r="S98" s="8"/>
      <c r="T98" s="5"/>
      <c r="U98" s="5"/>
      <c r="V98" s="8" t="n">
        <f aca="false">K98*5.5017049523</f>
        <v>26741679.1024491</v>
      </c>
      <c r="W98" s="8" t="n">
        <f aca="false">M98*5.5017049523</f>
        <v>827062.240281941</v>
      </c>
      <c r="X98" s="8" t="n">
        <f aca="false">N98*5.1890047538+L98*5.5017049523</f>
        <v>34671247.661218</v>
      </c>
      <c r="Y98" s="8" t="n">
        <f aca="false">N98*5.1890047538</f>
        <v>27803694.9707543</v>
      </c>
      <c r="Z98" s="8" t="n">
        <f aca="false">L98*5.5017049523</f>
        <v>6867552.6904637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34239704.5186955</v>
      </c>
      <c r="G99" s="157" t="n">
        <f aca="false">low_v2_m!E87+temporary_pension_bonus_low!B87</f>
        <v>32839543.4077557</v>
      </c>
      <c r="H99" s="67" t="n">
        <f aca="false">F99-J99</f>
        <v>29136678.45343</v>
      </c>
      <c r="I99" s="67" t="n">
        <f aca="false">G99-K99</f>
        <v>27889608.1244482</v>
      </c>
      <c r="J99" s="157" t="n">
        <f aca="false">low_v2_m!J87</f>
        <v>5103026.06526547</v>
      </c>
      <c r="K99" s="157" t="n">
        <f aca="false">low_v2_m!K87</f>
        <v>4949935.28330751</v>
      </c>
      <c r="L99" s="67" t="n">
        <f aca="false">H99-I99</f>
        <v>1247070.32898187</v>
      </c>
      <c r="M99" s="67" t="n">
        <f aca="false">J99-K99</f>
        <v>153090.781957964</v>
      </c>
      <c r="N99" s="157" t="n">
        <f aca="false">SUM(low_v5_m!C87:J87)</f>
        <v>4398220.73957867</v>
      </c>
      <c r="O99" s="7"/>
      <c r="P99" s="7"/>
      <c r="Q99" s="67" t="n">
        <f aca="false">I99*5.5017049523</f>
        <v>153440395.135983</v>
      </c>
      <c r="R99" s="67"/>
      <c r="S99" s="67"/>
      <c r="T99" s="7"/>
      <c r="U99" s="7"/>
      <c r="V99" s="67" t="n">
        <f aca="false">K99*5.5017049523</f>
        <v>27233083.4617374</v>
      </c>
      <c r="W99" s="67" t="n">
        <f aca="false">M99*5.5017049523</f>
        <v>842260.313249612</v>
      </c>
      <c r="X99" s="67" t="n">
        <f aca="false">N99*5.1890047538+L99*5.5017049523</f>
        <v>29683401.3307614</v>
      </c>
      <c r="Y99" s="67" t="n">
        <f aca="false">N99*5.1890047538</f>
        <v>22822388.3259355</v>
      </c>
      <c r="Z99" s="67" t="n">
        <f aca="false">L99*5.5017049523</f>
        <v>6861013.00482594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34331324.415212</v>
      </c>
      <c r="G100" s="157" t="n">
        <f aca="false">low_v2_m!E88+temporary_pension_bonus_low!B88</f>
        <v>32927363.5783838</v>
      </c>
      <c r="H100" s="67" t="n">
        <f aca="false">F100-J100</f>
        <v>29099453.1829845</v>
      </c>
      <c r="I100" s="67" t="n">
        <f aca="false">G100-K100</f>
        <v>27852448.4831231</v>
      </c>
      <c r="J100" s="157" t="n">
        <f aca="false">low_v2_m!J88</f>
        <v>5231871.23222747</v>
      </c>
      <c r="K100" s="157" t="n">
        <f aca="false">low_v2_m!K88</f>
        <v>5074915.09526064</v>
      </c>
      <c r="L100" s="67" t="n">
        <f aca="false">H100-I100</f>
        <v>1247004.69986136</v>
      </c>
      <c r="M100" s="67" t="n">
        <f aca="false">J100-K100</f>
        <v>156956.136966824</v>
      </c>
      <c r="N100" s="157" t="n">
        <f aca="false">SUM(low_v5_m!C88:J88)</f>
        <v>4442062.89700902</v>
      </c>
      <c r="O100" s="7"/>
      <c r="P100" s="7"/>
      <c r="Q100" s="67" t="n">
        <f aca="false">I100*5.5017049523</f>
        <v>153235953.753279</v>
      </c>
      <c r="R100" s="67"/>
      <c r="S100" s="67"/>
      <c r="T100" s="7"/>
      <c r="U100" s="7"/>
      <c r="V100" s="67" t="n">
        <f aca="false">K100*5.5017049523</f>
        <v>27920685.5120975</v>
      </c>
      <c r="W100" s="67" t="n">
        <f aca="false">M100*5.5017049523</f>
        <v>863526.356044251</v>
      </c>
      <c r="X100" s="67" t="n">
        <f aca="false">N100*5.1890047538+L100*5.5017049523</f>
        <v>29910537.422027</v>
      </c>
      <c r="Y100" s="67" t="n">
        <f aca="false">N100*5.1890047538</f>
        <v>23049885.4892584</v>
      </c>
      <c r="Z100" s="67" t="n">
        <f aca="false">L100*5.5017049523</f>
        <v>6860651.93276861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34422984.193232</v>
      </c>
      <c r="G101" s="157" t="n">
        <f aca="false">low_v2_m!E89+temporary_pension_bonus_low!B89</f>
        <v>33016208.7897841</v>
      </c>
      <c r="H101" s="67" t="n">
        <f aca="false">F101-J101</f>
        <v>29059781.9330446</v>
      </c>
      <c r="I101" s="67" t="n">
        <f aca="false">G101-K101</f>
        <v>27813902.5974024</v>
      </c>
      <c r="J101" s="157" t="n">
        <f aca="false">low_v2_m!J89</f>
        <v>5363202.26018741</v>
      </c>
      <c r="K101" s="157" t="n">
        <f aca="false">low_v2_m!K89</f>
        <v>5202306.19238179</v>
      </c>
      <c r="L101" s="67" t="n">
        <f aca="false">H101-I101</f>
        <v>1245879.3356422</v>
      </c>
      <c r="M101" s="67" t="n">
        <f aca="false">J101-K101</f>
        <v>160896.067805624</v>
      </c>
      <c r="N101" s="157" t="n">
        <f aca="false">SUM(low_v5_m!C89:J89)</f>
        <v>4465892.42500486</v>
      </c>
      <c r="O101" s="7"/>
      <c r="P101" s="7"/>
      <c r="Q101" s="67" t="n">
        <f aca="false">I101*5.5017049523</f>
        <v>153023885.662918</v>
      </c>
      <c r="R101" s="67"/>
      <c r="S101" s="67"/>
      <c r="T101" s="7"/>
      <c r="U101" s="7"/>
      <c r="V101" s="67" t="n">
        <f aca="false">K101*5.5017049523</f>
        <v>28621553.7420078</v>
      </c>
      <c r="W101" s="67" t="n">
        <f aca="false">M101*5.5017049523</f>
        <v>885202.693051796</v>
      </c>
      <c r="X101" s="67" t="n">
        <f aca="false">N101*5.1890047538+L101*5.5017049523</f>
        <v>30027997.5341805</v>
      </c>
      <c r="Y101" s="67" t="n">
        <f aca="false">N101*5.1890047538</f>
        <v>23173537.0233096</v>
      </c>
      <c r="Z101" s="67" t="n">
        <f aca="false">L101*5.5017049523</f>
        <v>6854460.51087095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34504531.9262728</v>
      </c>
      <c r="G102" s="155" t="n">
        <f aca="false">low_v2_m!E90+temporary_pension_bonus_low!B90</f>
        <v>33095656.6163717</v>
      </c>
      <c r="H102" s="8" t="n">
        <f aca="false">F102-J102</f>
        <v>29018504.7616065</v>
      </c>
      <c r="I102" s="8" t="n">
        <f aca="false">G102-K102</f>
        <v>27774210.2666454</v>
      </c>
      <c r="J102" s="155" t="n">
        <f aca="false">low_v2_m!J90</f>
        <v>5486027.16466637</v>
      </c>
      <c r="K102" s="155" t="n">
        <f aca="false">low_v2_m!K90</f>
        <v>5321446.34972638</v>
      </c>
      <c r="L102" s="8" t="n">
        <f aca="false">H102-I102</f>
        <v>1244294.49496109</v>
      </c>
      <c r="M102" s="8" t="n">
        <f aca="false">J102-K102</f>
        <v>164580.814939991</v>
      </c>
      <c r="N102" s="155" t="n">
        <f aca="false">SUM(low_v5_m!C90:J90)</f>
        <v>5389291.58225744</v>
      </c>
      <c r="O102" s="5"/>
      <c r="P102" s="5"/>
      <c r="Q102" s="8" t="n">
        <f aca="false">I102*5.5017049523</f>
        <v>152805510.170224</v>
      </c>
      <c r="R102" s="8"/>
      <c r="S102" s="8"/>
      <c r="T102" s="5"/>
      <c r="U102" s="5"/>
      <c r="V102" s="8" t="n">
        <f aca="false">K102*5.5017049523</f>
        <v>29277027.7356884</v>
      </c>
      <c r="W102" s="8" t="n">
        <f aca="false">M102*5.5017049523</f>
        <v>905475.084608916</v>
      </c>
      <c r="X102" s="8" t="n">
        <f aca="false">N102*5.1890047538+L102*5.5017049523</f>
        <v>34810800.8249952</v>
      </c>
      <c r="Y102" s="8" t="n">
        <f aca="false">N102*5.1890047538</f>
        <v>27965059.6399482</v>
      </c>
      <c r="Z102" s="8" t="n">
        <f aca="false">L102*5.5017049523</f>
        <v>6845741.18504706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34619096.9333749</v>
      </c>
      <c r="G103" s="157" t="n">
        <f aca="false">low_v2_m!E91+temporary_pension_bonus_low!B91</f>
        <v>33206469.8873968</v>
      </c>
      <c r="H103" s="67" t="n">
        <f aca="false">F103-J103</f>
        <v>29098862.1870832</v>
      </c>
      <c r="I103" s="67" t="n">
        <f aca="false">G103-K103</f>
        <v>27851842.1834938</v>
      </c>
      <c r="J103" s="157" t="n">
        <f aca="false">low_v2_m!J91</f>
        <v>5520234.74629171</v>
      </c>
      <c r="K103" s="157" t="n">
        <f aca="false">low_v2_m!K91</f>
        <v>5354627.70390296</v>
      </c>
      <c r="L103" s="67" t="n">
        <f aca="false">H103-I103</f>
        <v>1247020.00358939</v>
      </c>
      <c r="M103" s="67" t="n">
        <f aca="false">J103-K103</f>
        <v>165607.04238875</v>
      </c>
      <c r="N103" s="157" t="n">
        <f aca="false">SUM(low_v5_m!C91:J91)</f>
        <v>4507904.57392442</v>
      </c>
      <c r="O103" s="7"/>
      <c r="P103" s="7"/>
      <c r="Q103" s="67" t="n">
        <f aca="false">I103*5.5017049523</f>
        <v>153232618.071606</v>
      </c>
      <c r="R103" s="67"/>
      <c r="S103" s="67"/>
      <c r="T103" s="7"/>
      <c r="U103" s="7"/>
      <c r="V103" s="67" t="n">
        <f aca="false">K103*5.5017049523</f>
        <v>29459581.7562857</v>
      </c>
      <c r="W103" s="67" t="n">
        <f aca="false">M103*5.5017049523</f>
        <v>911121.085245943</v>
      </c>
      <c r="X103" s="67" t="n">
        <f aca="false">N103*5.1890047538+L103*5.5017049523</f>
        <v>30252274.3931355</v>
      </c>
      <c r="Y103" s="67" t="n">
        <f aca="false">N103*5.1890047538</f>
        <v>23391538.2637706</v>
      </c>
      <c r="Z103" s="67" t="n">
        <f aca="false">L103*5.5017049523</f>
        <v>6860736.12936492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34714785.8248791</v>
      </c>
      <c r="G104" s="157" t="n">
        <f aca="false">low_v2_m!E92+temporary_pension_bonus_low!B92</f>
        <v>33299705.8262104</v>
      </c>
      <c r="H104" s="67" t="n">
        <f aca="false">F104-J104</f>
        <v>29079708.0996753</v>
      </c>
      <c r="I104" s="67" t="n">
        <f aca="false">G104-K104</f>
        <v>27833680.4327627</v>
      </c>
      <c r="J104" s="157" t="n">
        <f aca="false">low_v2_m!J92</f>
        <v>5635077.72520377</v>
      </c>
      <c r="K104" s="157" t="n">
        <f aca="false">low_v2_m!K92</f>
        <v>5466025.39344765</v>
      </c>
      <c r="L104" s="67" t="n">
        <f aca="false">H104-I104</f>
        <v>1246027.66691256</v>
      </c>
      <c r="M104" s="67" t="n">
        <f aca="false">J104-K104</f>
        <v>169052.331756114</v>
      </c>
      <c r="N104" s="157" t="n">
        <f aca="false">SUM(low_v5_m!C92:J92)</f>
        <v>4564927.24764323</v>
      </c>
      <c r="O104" s="7"/>
      <c r="P104" s="7"/>
      <c r="Q104" s="67" t="n">
        <f aca="false">I104*5.5017049523</f>
        <v>153132697.477666</v>
      </c>
      <c r="R104" s="67"/>
      <c r="S104" s="67"/>
      <c r="T104" s="7"/>
      <c r="U104" s="7"/>
      <c r="V104" s="67" t="n">
        <f aca="false">K104*5.5017049523</f>
        <v>30072458.9765285</v>
      </c>
      <c r="W104" s="67" t="n">
        <f aca="false">M104*5.5017049523</f>
        <v>930076.050820475</v>
      </c>
      <c r="X104" s="67" t="n">
        <f aca="false">N104*5.1890047538+L104*5.5017049523</f>
        <v>30542705.7745275</v>
      </c>
      <c r="Y104" s="67" t="n">
        <f aca="false">N104*5.1890047538</f>
        <v>23687429.1887718</v>
      </c>
      <c r="Z104" s="67" t="n">
        <f aca="false">L104*5.5017049523</f>
        <v>6855276.58575566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34944994.756802</v>
      </c>
      <c r="G105" s="157" t="n">
        <f aca="false">low_v2_m!E93+temporary_pension_bonus_low!B93</f>
        <v>33521782.9600617</v>
      </c>
      <c r="H105" s="67" t="n">
        <f aca="false">F105-J105</f>
        <v>29132861.0493244</v>
      </c>
      <c r="I105" s="67" t="n">
        <f aca="false">G105-K105</f>
        <v>27884013.2638084</v>
      </c>
      <c r="J105" s="157" t="n">
        <f aca="false">low_v2_m!J93</f>
        <v>5812133.7074776</v>
      </c>
      <c r="K105" s="157" t="n">
        <f aca="false">low_v2_m!K93</f>
        <v>5637769.69625327</v>
      </c>
      <c r="L105" s="67" t="n">
        <f aca="false">H105-I105</f>
        <v>1248847.78551604</v>
      </c>
      <c r="M105" s="67" t="n">
        <f aca="false">J105-K105</f>
        <v>174364.011224329</v>
      </c>
      <c r="N105" s="157" t="n">
        <f aca="false">SUM(low_v5_m!C93:J93)</f>
        <v>4522313.20513193</v>
      </c>
      <c r="O105" s="7"/>
      <c r="P105" s="7"/>
      <c r="Q105" s="67" t="n">
        <f aca="false">I105*5.5017049523</f>
        <v>153409613.863494</v>
      </c>
      <c r="R105" s="67"/>
      <c r="S105" s="67"/>
      <c r="T105" s="7"/>
      <c r="U105" s="7"/>
      <c r="V105" s="67" t="n">
        <f aca="false">K105*5.5017049523</f>
        <v>31017345.4578035</v>
      </c>
      <c r="W105" s="67" t="n">
        <f aca="false">M105*5.5017049523</f>
        <v>959299.344055786</v>
      </c>
      <c r="X105" s="67" t="n">
        <f aca="false">N105*5.1890047538+L105*5.5017049523</f>
        <v>30337096.7658446</v>
      </c>
      <c r="Y105" s="67" t="n">
        <f aca="false">N105*5.1890047538</f>
        <v>23466304.7196021</v>
      </c>
      <c r="Z105" s="67" t="n">
        <f aca="false">L105*5.5017049523</f>
        <v>6870792.04624248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35026901.1450987</v>
      </c>
      <c r="G106" s="155" t="n">
        <f aca="false">low_v2_m!E94+temporary_pension_bonus_low!B94</f>
        <v>33601363.79683</v>
      </c>
      <c r="H106" s="8" t="n">
        <f aca="false">F106-J106</f>
        <v>29128143.9550755</v>
      </c>
      <c r="I106" s="8" t="n">
        <f aca="false">G106-K106</f>
        <v>27879569.3225074</v>
      </c>
      <c r="J106" s="155" t="n">
        <f aca="false">low_v2_m!J94</f>
        <v>5898757.19002322</v>
      </c>
      <c r="K106" s="155" t="n">
        <f aca="false">low_v2_m!K94</f>
        <v>5721794.47432252</v>
      </c>
      <c r="L106" s="8" t="n">
        <f aca="false">H106-I106</f>
        <v>1248574.63256803</v>
      </c>
      <c r="M106" s="8" t="n">
        <f aca="false">J106-K106</f>
        <v>176962.715700698</v>
      </c>
      <c r="N106" s="155" t="n">
        <f aca="false">SUM(low_v5_m!C94:J94)</f>
        <v>5470783.12047766</v>
      </c>
      <c r="O106" s="5"/>
      <c r="P106" s="5"/>
      <c r="Q106" s="8" t="n">
        <f aca="false">I106*5.5017049523</f>
        <v>153385164.60963</v>
      </c>
      <c r="R106" s="8"/>
      <c r="S106" s="8"/>
      <c r="T106" s="5"/>
      <c r="U106" s="5"/>
      <c r="V106" s="8" t="n">
        <f aca="false">K106*5.5017049523</f>
        <v>31479624.995423</v>
      </c>
      <c r="W106" s="8" t="n">
        <f aca="false">M106*5.5017049523</f>
        <v>973596.649342988</v>
      </c>
      <c r="X106" s="8" t="n">
        <f aca="false">N106*5.1890047538+L106*5.5017049523</f>
        <v>35257208.858483</v>
      </c>
      <c r="Y106" s="8" t="n">
        <f aca="false">N106*5.1890047538</f>
        <v>28387919.6191674</v>
      </c>
      <c r="Z106" s="8" t="n">
        <f aca="false">L106*5.5017049523</f>
        <v>6869289.23931567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35123981.7455209</v>
      </c>
      <c r="G107" s="157" t="n">
        <f aca="false">low_v2_m!E95+temporary_pension_bonus_low!B95</f>
        <v>33695644.5190885</v>
      </c>
      <c r="H107" s="67" t="n">
        <f aca="false">F107-J107</f>
        <v>29136673.4964751</v>
      </c>
      <c r="I107" s="67" t="n">
        <f aca="false">G107-K107</f>
        <v>27887955.5175141</v>
      </c>
      <c r="J107" s="157" t="n">
        <f aca="false">low_v2_m!J95</f>
        <v>5987308.24904575</v>
      </c>
      <c r="K107" s="157" t="n">
        <f aca="false">low_v2_m!K95</f>
        <v>5807689.00157438</v>
      </c>
      <c r="L107" s="67" t="n">
        <f aca="false">H107-I107</f>
        <v>1248717.97896097</v>
      </c>
      <c r="M107" s="67" t="n">
        <f aca="false">J107-K107</f>
        <v>179619.247471373</v>
      </c>
      <c r="N107" s="157" t="n">
        <f aca="false">SUM(low_v5_m!C95:J95)</f>
        <v>4586051.96435854</v>
      </c>
      <c r="O107" s="7"/>
      <c r="P107" s="7"/>
      <c r="Q107" s="67" t="n">
        <f aca="false">I107*5.5017049523</f>
        <v>153431302.98023</v>
      </c>
      <c r="R107" s="67"/>
      <c r="S107" s="67"/>
      <c r="T107" s="7"/>
      <c r="U107" s="7"/>
      <c r="V107" s="67" t="n">
        <f aca="false">K107*5.5017049523</f>
        <v>31952191.34138</v>
      </c>
      <c r="W107" s="67" t="n">
        <f aca="false">M107*5.5017049523</f>
        <v>988212.10334165</v>
      </c>
      <c r="X107" s="67" t="n">
        <f aca="false">N107*5.1890047538+L107*5.5017049523</f>
        <v>30667123.3331059</v>
      </c>
      <c r="Y107" s="67" t="n">
        <f aca="false">N107*5.1890047538</f>
        <v>23797045.4442303</v>
      </c>
      <c r="Z107" s="67" t="n">
        <f aca="false">L107*5.5017049523</f>
        <v>6870077.88887563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35274644.8354368</v>
      </c>
      <c r="G108" s="157" t="n">
        <f aca="false">low_v2_m!E96+temporary_pension_bonus_low!B96</f>
        <v>33841243.4372222</v>
      </c>
      <c r="H108" s="67" t="n">
        <f aca="false">F108-J108</f>
        <v>29158064.2917689</v>
      </c>
      <c r="I108" s="67" t="n">
        <f aca="false">G108-K108</f>
        <v>27908160.3098644</v>
      </c>
      <c r="J108" s="157" t="n">
        <f aca="false">low_v2_m!J96</f>
        <v>6116580.54366787</v>
      </c>
      <c r="K108" s="157" t="n">
        <f aca="false">low_v2_m!K96</f>
        <v>5933083.12735783</v>
      </c>
      <c r="L108" s="67" t="n">
        <f aca="false">H108-I108</f>
        <v>1249903.98190455</v>
      </c>
      <c r="M108" s="67" t="n">
        <f aca="false">J108-K108</f>
        <v>183497.416310036</v>
      </c>
      <c r="N108" s="157" t="n">
        <f aca="false">SUM(low_v5_m!C96:J96)</f>
        <v>4559768.40146961</v>
      </c>
      <c r="O108" s="7"/>
      <c r="P108" s="7"/>
      <c r="Q108" s="67" t="n">
        <f aca="false">I108*5.5017049523</f>
        <v>153542463.786363</v>
      </c>
      <c r="R108" s="67"/>
      <c r="S108" s="67"/>
      <c r="T108" s="7"/>
      <c r="U108" s="7"/>
      <c r="V108" s="67" t="n">
        <f aca="false">K108*5.5017049523</f>
        <v>32642072.8241922</v>
      </c>
      <c r="W108" s="67" t="n">
        <f aca="false">M108*5.5017049523</f>
        <v>1009548.64404718</v>
      </c>
      <c r="X108" s="67" t="n">
        <f aca="false">N108*5.1890047538+L108*5.5017049523</f>
        <v>30537262.8385966</v>
      </c>
      <c r="Y108" s="67" t="n">
        <f aca="false">N108*5.1890047538</f>
        <v>23660659.9114529</v>
      </c>
      <c r="Z108" s="67" t="n">
        <f aca="false">L108*5.5017049523</f>
        <v>6876602.92714376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35390088.711947</v>
      </c>
      <c r="G109" s="157" t="n">
        <f aca="false">low_v2_m!E97+temporary_pension_bonus_low!B97</f>
        <v>33953233.2050939</v>
      </c>
      <c r="H109" s="67" t="n">
        <f aca="false">F109-J109</f>
        <v>29204094.6185225</v>
      </c>
      <c r="I109" s="67" t="n">
        <f aca="false">G109-K109</f>
        <v>27952818.9344722</v>
      </c>
      <c r="J109" s="157" t="n">
        <f aca="false">low_v2_m!J97</f>
        <v>6185994.09342444</v>
      </c>
      <c r="K109" s="157" t="n">
        <f aca="false">low_v2_m!K97</f>
        <v>6000414.27062171</v>
      </c>
      <c r="L109" s="67" t="n">
        <f aca="false">H109-I109</f>
        <v>1251275.68405033</v>
      </c>
      <c r="M109" s="67" t="n">
        <f aca="false">J109-K109</f>
        <v>185579.822802734</v>
      </c>
      <c r="N109" s="157" t="n">
        <f aca="false">SUM(low_v5_m!C97:J97)</f>
        <v>4506790.57169699</v>
      </c>
      <c r="O109" s="7"/>
      <c r="P109" s="7"/>
      <c r="Q109" s="67" t="n">
        <f aca="false">I109*5.5017049523</f>
        <v>153788162.362531</v>
      </c>
      <c r="R109" s="67"/>
      <c r="S109" s="67"/>
      <c r="T109" s="7"/>
      <c r="U109" s="7"/>
      <c r="V109" s="67" t="n">
        <f aca="false">K109*5.5017049523</f>
        <v>33012508.908531</v>
      </c>
      <c r="W109" s="67" t="n">
        <f aca="false">M109*5.5017049523</f>
        <v>1021005.43016076</v>
      </c>
      <c r="X109" s="67" t="n">
        <f aca="false">N109*5.1890047538+L109*5.5017049523</f>
        <v>30269907.328549</v>
      </c>
      <c r="Y109" s="67" t="n">
        <f aca="false">N109*5.1890047538</f>
        <v>23385757.7009167</v>
      </c>
      <c r="Z109" s="67" t="n">
        <f aca="false">L109*5.5017049523</f>
        <v>6884149.62763225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35544277.8003516</v>
      </c>
      <c r="G110" s="155" t="n">
        <f aca="false">low_v2_m!E98+temporary_pension_bonus_low!B98</f>
        <v>34103463.784243</v>
      </c>
      <c r="H110" s="8" t="n">
        <f aca="false">F110-J110</f>
        <v>29313168.1286033</v>
      </c>
      <c r="I110" s="8" t="n">
        <f aca="false">G110-K110</f>
        <v>28059287.4026472</v>
      </c>
      <c r="J110" s="155" t="n">
        <f aca="false">low_v2_m!J98</f>
        <v>6231109.67174823</v>
      </c>
      <c r="K110" s="155" t="n">
        <f aca="false">low_v2_m!K98</f>
        <v>6044176.38159578</v>
      </c>
      <c r="L110" s="8" t="n">
        <f aca="false">H110-I110</f>
        <v>1253880.72595614</v>
      </c>
      <c r="M110" s="8" t="n">
        <f aca="false">J110-K110</f>
        <v>186933.290152448</v>
      </c>
      <c r="N110" s="155" t="n">
        <f aca="false">SUM(low_v5_m!C98:J98)</f>
        <v>5486075.49614277</v>
      </c>
      <c r="O110" s="5"/>
      <c r="P110" s="5"/>
      <c r="Q110" s="8" t="n">
        <f aca="false">I110*5.5017049523</f>
        <v>154373920.461153</v>
      </c>
      <c r="R110" s="8"/>
      <c r="S110" s="8"/>
      <c r="T110" s="5"/>
      <c r="U110" s="5"/>
      <c r="V110" s="8" t="n">
        <f aca="false">K110*5.5017049523</f>
        <v>33253275.1312002</v>
      </c>
      <c r="W110" s="8" t="n">
        <f aca="false">M110*5.5017049523</f>
        <v>1028451.80818146</v>
      </c>
      <c r="X110" s="8" t="n">
        <f aca="false">N110*5.1890047538+L110*5.5017049523</f>
        <v>35365753.6287769</v>
      </c>
      <c r="Y110" s="8" t="n">
        <f aca="false">N110*5.1890047538</f>
        <v>28467271.8291905</v>
      </c>
      <c r="Z110" s="8" t="n">
        <f aca="false">L110*5.5017049523</f>
        <v>6898481.79958641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35757054.7749681</v>
      </c>
      <c r="G111" s="157" t="n">
        <f aca="false">low_v2_m!E99+temporary_pension_bonus_low!B99</f>
        <v>34309040.9548168</v>
      </c>
      <c r="H111" s="67" t="n">
        <f aca="false">F111-J111</f>
        <v>29370152.2937593</v>
      </c>
      <c r="I111" s="67" t="n">
        <f aca="false">G111-K111</f>
        <v>28113745.5480442</v>
      </c>
      <c r="J111" s="157" t="n">
        <f aca="false">low_v2_m!J99</f>
        <v>6386902.48120879</v>
      </c>
      <c r="K111" s="157" t="n">
        <f aca="false">low_v2_m!K99</f>
        <v>6195295.40677252</v>
      </c>
      <c r="L111" s="67" t="n">
        <f aca="false">H111-I111</f>
        <v>1256406.74571504</v>
      </c>
      <c r="M111" s="67" t="n">
        <f aca="false">J111-K111</f>
        <v>191607.074436263</v>
      </c>
      <c r="N111" s="157" t="n">
        <f aca="false">SUM(low_v5_m!C99:J99)</f>
        <v>4532618.61193653</v>
      </c>
      <c r="O111" s="7"/>
      <c r="P111" s="7"/>
      <c r="Q111" s="67" t="n">
        <f aca="false">I111*5.5017049523</f>
        <v>154673533.109377</v>
      </c>
      <c r="R111" s="67"/>
      <c r="S111" s="67"/>
      <c r="T111" s="7"/>
      <c r="U111" s="7"/>
      <c r="V111" s="67" t="n">
        <f aca="false">K111*5.5017049523</f>
        <v>34084687.4204018</v>
      </c>
      <c r="W111" s="67" t="n">
        <f aca="false">M111*5.5017049523</f>
        <v>1054165.5903217</v>
      </c>
      <c r="X111" s="67" t="n">
        <f aca="false">N111*5.1890047538+L111*5.5017049523</f>
        <v>30432158.7395046</v>
      </c>
      <c r="Y111" s="67" t="n">
        <f aca="false">N111*5.1890047538</f>
        <v>23519779.524501</v>
      </c>
      <c r="Z111" s="67" t="n">
        <f aca="false">L111*5.5017049523</f>
        <v>6912379.21500359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35873138.9518183</v>
      </c>
      <c r="G112" s="157" t="n">
        <f aca="false">low_v2_m!E100+temporary_pension_bonus_low!B100</f>
        <v>34420682.1665752</v>
      </c>
      <c r="H112" s="67" t="n">
        <f aca="false">F112-J112</f>
        <v>29388054.2804361</v>
      </c>
      <c r="I112" s="67" t="n">
        <f aca="false">G112-K112</f>
        <v>28130150.0353344</v>
      </c>
      <c r="J112" s="157" t="n">
        <f aca="false">low_v2_m!J100</f>
        <v>6485084.67138224</v>
      </c>
      <c r="K112" s="157" t="n">
        <f aca="false">low_v2_m!K100</f>
        <v>6290532.13124077</v>
      </c>
      <c r="L112" s="67" t="n">
        <f aca="false">H112-I112</f>
        <v>1257904.24510167</v>
      </c>
      <c r="M112" s="67" t="n">
        <f aca="false">J112-K112</f>
        <v>194552.540141467</v>
      </c>
      <c r="N112" s="157" t="n">
        <f aca="false">SUM(low_v5_m!C100:J100)</f>
        <v>4522927.33711407</v>
      </c>
      <c r="O112" s="7"/>
      <c r="P112" s="7"/>
      <c r="Q112" s="67" t="n">
        <f aca="false">I112*5.5017049523</f>
        <v>154763785.758341</v>
      </c>
      <c r="R112" s="67"/>
      <c r="S112" s="67"/>
      <c r="T112" s="7"/>
      <c r="U112" s="7"/>
      <c r="V112" s="67" t="n">
        <f aca="false">K112*5.5017049523</f>
        <v>34608651.7790496</v>
      </c>
      <c r="W112" s="67" t="n">
        <f aca="false">M112*5.5017049523</f>
        <v>1070370.67357885</v>
      </c>
      <c r="X112" s="67" t="n">
        <f aca="false">N112*5.1890047538+L112*5.5017049523</f>
        <v>30390109.468172</v>
      </c>
      <c r="Y112" s="67" t="n">
        <f aca="false">N112*5.1890047538</f>
        <v>23469491.4533769</v>
      </c>
      <c r="Z112" s="67" t="n">
        <f aca="false">L112*5.5017049523</f>
        <v>6920618.01479506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35977613.7544598</v>
      </c>
      <c r="G113" s="157" t="n">
        <f aca="false">low_v2_m!E101+temporary_pension_bonus_low!B101</f>
        <v>34522414.8974831</v>
      </c>
      <c r="H113" s="67" t="n">
        <f aca="false">F113-J113</f>
        <v>29357193.804285</v>
      </c>
      <c r="I113" s="67" t="n">
        <f aca="false">G113-K113</f>
        <v>28100607.5458135</v>
      </c>
      <c r="J113" s="157" t="n">
        <f aca="false">low_v2_m!J101</f>
        <v>6620419.95017486</v>
      </c>
      <c r="K113" s="157" t="n">
        <f aca="false">low_v2_m!K101</f>
        <v>6421807.35166961</v>
      </c>
      <c r="L113" s="67" t="n">
        <f aca="false">H113-I113</f>
        <v>1256586.25847148</v>
      </c>
      <c r="M113" s="67" t="n">
        <f aca="false">J113-K113</f>
        <v>198612.598505245</v>
      </c>
      <c r="N113" s="157" t="n">
        <f aca="false">SUM(low_v5_m!C101:J101)</f>
        <v>4552582.48727273</v>
      </c>
      <c r="O113" s="7"/>
      <c r="P113" s="7"/>
      <c r="Q113" s="67" t="n">
        <f aca="false">I113*5.5017049523</f>
        <v>154601251.697441</v>
      </c>
      <c r="R113" s="67"/>
      <c r="S113" s="67"/>
      <c r="T113" s="7"/>
      <c r="U113" s="7"/>
      <c r="V113" s="67" t="n">
        <f aca="false">K113*5.5017049523</f>
        <v>35330889.3093973</v>
      </c>
      <c r="W113" s="67" t="n">
        <f aca="false">M113*5.5017049523</f>
        <v>1092707.91678548</v>
      </c>
      <c r="X113" s="67" t="n">
        <f aca="false">N113*5.1890047538+L113*5.5017049523</f>
        <v>30536739.0097495</v>
      </c>
      <c r="Y113" s="67" t="n">
        <f aca="false">N113*5.1890047538</f>
        <v>23623372.1685248</v>
      </c>
      <c r="Z113" s="67" t="n">
        <f aca="false">L113*5.5017049523</f>
        <v>6913366.84122468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36080988.1999073</v>
      </c>
      <c r="G114" s="155" t="n">
        <f aca="false">low_v2_m!E102+temporary_pension_bonus_low!B102</f>
        <v>34622210.8331161</v>
      </c>
      <c r="H114" s="8" t="n">
        <f aca="false">F114-J114</f>
        <v>29363430.6460096</v>
      </c>
      <c r="I114" s="8" t="n">
        <f aca="false">G114-K114</f>
        <v>28106180.0058353</v>
      </c>
      <c r="J114" s="155" t="n">
        <f aca="false">low_v2_m!J102</f>
        <v>6717557.55389773</v>
      </c>
      <c r="K114" s="155" t="n">
        <f aca="false">low_v2_m!K102</f>
        <v>6516030.82728079</v>
      </c>
      <c r="L114" s="8" t="n">
        <f aca="false">H114-I114</f>
        <v>1257250.64017428</v>
      </c>
      <c r="M114" s="8" t="n">
        <f aca="false">J114-K114</f>
        <v>201526.726616932</v>
      </c>
      <c r="N114" s="155" t="n">
        <f aca="false">SUM(low_v5_m!C102:J102)</f>
        <v>5407205.66021215</v>
      </c>
      <c r="O114" s="5"/>
      <c r="P114" s="5"/>
      <c r="Q114" s="8" t="n">
        <f aca="false">I114*5.5017049523</f>
        <v>154631909.728339</v>
      </c>
      <c r="R114" s="8"/>
      <c r="S114" s="8"/>
      <c r="T114" s="5"/>
      <c r="U114" s="5"/>
      <c r="V114" s="8" t="n">
        <f aca="false">K114*5.5017049523</f>
        <v>35849279.0717902</v>
      </c>
      <c r="W114" s="8" t="n">
        <f aca="false">M114*5.5017049523</f>
        <v>1108740.58984918</v>
      </c>
      <c r="X114" s="8" t="n">
        <f aca="false">N114*5.1890047538+L114*5.5017049523</f>
        <v>34975037.9489443</v>
      </c>
      <c r="Y114" s="8" t="n">
        <f aca="false">N114*5.1890047538</f>
        <v>28058015.8756151</v>
      </c>
      <c r="Z114" s="8" t="n">
        <f aca="false">L114*5.5017049523</f>
        <v>6917022.07332917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36132414.34641</v>
      </c>
      <c r="G115" s="157" t="n">
        <f aca="false">low_v2_m!E103+temporary_pension_bonus_low!B103</f>
        <v>34672441.0289208</v>
      </c>
      <c r="H115" s="67" t="n">
        <f aca="false">F115-J115</f>
        <v>29326257.269786</v>
      </c>
      <c r="I115" s="67" t="n">
        <f aca="false">G115-K115</f>
        <v>28070468.6645954</v>
      </c>
      <c r="J115" s="157" t="n">
        <f aca="false">low_v2_m!J103</f>
        <v>6806157.07662404</v>
      </c>
      <c r="K115" s="157" t="n">
        <f aca="false">low_v2_m!K103</f>
        <v>6601972.36432531</v>
      </c>
      <c r="L115" s="67" t="n">
        <f aca="false">H115-I115</f>
        <v>1255788.60519055</v>
      </c>
      <c r="M115" s="67" t="n">
        <f aca="false">J115-K115</f>
        <v>204184.712298722</v>
      </c>
      <c r="N115" s="157" t="n">
        <f aca="false">SUM(low_v5_m!C103:J103)</f>
        <v>4537040.31890849</v>
      </c>
      <c r="O115" s="7"/>
      <c r="P115" s="7"/>
      <c r="Q115" s="67" t="n">
        <f aca="false">I115*5.5017049523</f>
        <v>154435436.465387</v>
      </c>
      <c r="R115" s="67"/>
      <c r="S115" s="67"/>
      <c r="T115" s="7"/>
      <c r="U115" s="7"/>
      <c r="V115" s="67" t="n">
        <f aca="false">K115*5.5017049523</f>
        <v>36322104.0517563</v>
      </c>
      <c r="W115" s="67" t="n">
        <f aca="false">M115*5.5017049523</f>
        <v>1123364.04283783</v>
      </c>
      <c r="X115" s="67" t="n">
        <f aca="false">N115*5.1890047538+L115*5.5017049523</f>
        <v>30451702.1712172</v>
      </c>
      <c r="Y115" s="67" t="n">
        <f aca="false">N115*5.1890047538</f>
        <v>23542723.7829984</v>
      </c>
      <c r="Z115" s="67" t="n">
        <f aca="false">L115*5.5017049523</f>
        <v>6908978.38821877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36315961.2881342</v>
      </c>
      <c r="G116" s="157" t="n">
        <f aca="false">low_v2_m!E104+temporary_pension_bonus_low!B104</f>
        <v>34849222.812513</v>
      </c>
      <c r="H116" s="67" t="n">
        <f aca="false">F116-J116</f>
        <v>29380675.0269542</v>
      </c>
      <c r="I116" s="67" t="n">
        <f aca="false">G116-K116</f>
        <v>28121995.1391684</v>
      </c>
      <c r="J116" s="157" t="n">
        <f aca="false">low_v2_m!J104</f>
        <v>6935286.26118005</v>
      </c>
      <c r="K116" s="157" t="n">
        <f aca="false">low_v2_m!K104</f>
        <v>6727227.67334464</v>
      </c>
      <c r="L116" s="67" t="n">
        <f aca="false">H116-I116</f>
        <v>1258679.8877858</v>
      </c>
      <c r="M116" s="67" t="n">
        <f aca="false">J116-K116</f>
        <v>208058.587835402</v>
      </c>
      <c r="N116" s="157" t="n">
        <f aca="false">SUM(low_v5_m!C104:J104)</f>
        <v>4419190.64614293</v>
      </c>
      <c r="O116" s="7"/>
      <c r="P116" s="7"/>
      <c r="Q116" s="67" t="n">
        <f aca="false">I116*5.5017049523</f>
        <v>154718919.925719</v>
      </c>
      <c r="R116" s="67"/>
      <c r="S116" s="67"/>
      <c r="T116" s="7"/>
      <c r="U116" s="7"/>
      <c r="V116" s="67" t="n">
        <f aca="false">K116*5.5017049523</f>
        <v>37011221.8056898</v>
      </c>
      <c r="W116" s="67" t="n">
        <f aca="false">M116*5.5017049523</f>
        <v>1144676.96306258</v>
      </c>
      <c r="X116" s="67" t="n">
        <f aca="false">N116*5.1890047538+L116*5.5017049523</f>
        <v>29856086.6427757</v>
      </c>
      <c r="Y116" s="67" t="n">
        <f aca="false">N116*5.1890047538</f>
        <v>22931201.2707841</v>
      </c>
      <c r="Z116" s="67" t="n">
        <f aca="false">L116*5.5017049523</f>
        <v>6924885.37199156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36602302.9659441</v>
      </c>
      <c r="G117" s="157" t="n">
        <f aca="false">low_v2_m!E105+temporary_pension_bonus_low!B105</f>
        <v>35124109.1249071</v>
      </c>
      <c r="H117" s="67" t="n">
        <f aca="false">F117-J117</f>
        <v>29495771.8816497</v>
      </c>
      <c r="I117" s="67" t="n">
        <f aca="false">G117-K117</f>
        <v>28230773.9731415</v>
      </c>
      <c r="J117" s="157" t="n">
        <f aca="false">low_v2_m!J105</f>
        <v>7106531.08429438</v>
      </c>
      <c r="K117" s="157" t="n">
        <f aca="false">low_v2_m!K105</f>
        <v>6893335.15176554</v>
      </c>
      <c r="L117" s="67" t="n">
        <f aca="false">H117-I117</f>
        <v>1264997.90850818</v>
      </c>
      <c r="M117" s="67" t="n">
        <f aca="false">J117-K117</f>
        <v>213195.932528831</v>
      </c>
      <c r="N117" s="157" t="n">
        <f aca="false">SUM(low_v5_m!C105:J105)</f>
        <v>4436309.13061753</v>
      </c>
      <c r="O117" s="7"/>
      <c r="P117" s="7"/>
      <c r="Q117" s="67" t="n">
        <f aca="false">I117*5.5017049523</f>
        <v>155317388.975295</v>
      </c>
      <c r="R117" s="67"/>
      <c r="S117" s="67"/>
      <c r="T117" s="7"/>
      <c r="U117" s="7"/>
      <c r="V117" s="67" t="n">
        <f aca="false">K117*5.5017049523</f>
        <v>37925096.1423322</v>
      </c>
      <c r="W117" s="67" t="n">
        <f aca="false">M117*5.5017049523</f>
        <v>1172941.11780409</v>
      </c>
      <c r="X117" s="67" t="n">
        <f aca="false">N117*5.1890047538+L117*5.5017049523</f>
        <v>29979674.4259893</v>
      </c>
      <c r="Y117" s="67" t="n">
        <f aca="false">N117*5.1890047538</f>
        <v>23020029.1681007</v>
      </c>
      <c r="Z117" s="67" t="n">
        <f aca="false">L117*5.5017049523</f>
        <v>6959645.25788861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4" activeCellId="1" sqref="A1:D105 J14"/>
    </sheetView>
  </sheetViews>
  <sheetFormatPr defaultColWidth="9.07421875" defaultRowHeight="12.8" zeroHeight="false" outlineLevelRow="0" outlineLevelCol="0"/>
  <cols>
    <col collapsed="false" customWidth="true" hidden="false" outlineLevel="0" max="7" min="6" style="58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58" width="17.35"/>
    <col collapsed="false" customWidth="true" hidden="false" outlineLevel="0" max="11" min="11" style="58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58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160</v>
      </c>
      <c r="G1" s="137" t="s">
        <v>161</v>
      </c>
      <c r="H1" s="135"/>
      <c r="I1" s="135"/>
      <c r="J1" s="138" t="s">
        <v>162</v>
      </c>
      <c r="K1" s="138" t="s">
        <v>163</v>
      </c>
      <c r="L1" s="135"/>
      <c r="M1" s="139"/>
      <c r="N1" s="140" t="s">
        <v>164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165</v>
      </c>
      <c r="G2" s="138" t="s">
        <v>166</v>
      </c>
      <c r="H2" s="135"/>
      <c r="I2" s="135"/>
      <c r="J2" s="140"/>
      <c r="K2" s="140"/>
      <c r="L2" s="135"/>
      <c r="M2" s="139"/>
      <c r="N2" s="140" t="s">
        <v>167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168</v>
      </c>
      <c r="B3" s="143"/>
      <c r="C3" s="142" t="s">
        <v>169</v>
      </c>
      <c r="D3" s="142" t="s">
        <v>170</v>
      </c>
      <c r="E3" s="142" t="s">
        <v>171</v>
      </c>
      <c r="F3" s="144" t="s">
        <v>172</v>
      </c>
      <c r="G3" s="144" t="s">
        <v>173</v>
      </c>
      <c r="H3" s="142" t="s">
        <v>174</v>
      </c>
      <c r="I3" s="142" t="s">
        <v>175</v>
      </c>
      <c r="J3" s="144" t="s">
        <v>176</v>
      </c>
      <c r="K3" s="144" t="s">
        <v>177</v>
      </c>
      <c r="L3" s="142" t="s">
        <v>178</v>
      </c>
      <c r="M3" s="145" t="s">
        <v>179</v>
      </c>
      <c r="N3" s="144" t="s">
        <v>180</v>
      </c>
      <c r="O3" s="142" t="s">
        <v>181</v>
      </c>
      <c r="P3" s="143" t="s">
        <v>182</v>
      </c>
      <c r="Q3" s="142" t="s">
        <v>183</v>
      </c>
      <c r="R3" s="142" t="s">
        <v>184</v>
      </c>
      <c r="S3" s="142" t="s">
        <v>185</v>
      </c>
      <c r="T3" s="142" t="s">
        <v>186</v>
      </c>
      <c r="U3" s="143" t="s">
        <v>187</v>
      </c>
      <c r="V3" s="142" t="s">
        <v>188</v>
      </c>
      <c r="W3" s="142" t="s">
        <v>189</v>
      </c>
      <c r="X3" s="142" t="s">
        <v>190</v>
      </c>
      <c r="Y3" s="142" t="s">
        <v>191</v>
      </c>
      <c r="Z3" s="142" t="s">
        <v>192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193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194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195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17715091.2971215</v>
      </c>
      <c r="G14" s="154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20422747.1350974</v>
      </c>
      <c r="G15" s="156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19803746.8364793</v>
      </c>
      <c r="G16" s="156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SUM(central_v5_m!C4:J4)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21428421.3166265</v>
      </c>
      <c r="G17" s="156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SUM(central_v5_m!C5:J5)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18797781.9121755</v>
      </c>
      <c r="G18" s="154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SUM(central_v5_m!C6:J6)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19382726.6633888</v>
      </c>
      <c r="G19" s="156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SUM(central_v5_m!C7:J7)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18504303.1925063</v>
      </c>
      <c r="G20" s="157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SUM(central_v5_m!C8:J8)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20255770.5244998</v>
      </c>
      <c r="G21" s="157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central_v2_m!J9</f>
        <v>37448.2927964077</v>
      </c>
      <c r="K21" s="157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SUM(central_v5_m!C9:J9)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19378703.2560285</v>
      </c>
      <c r="G22" s="155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central_v2_m!J10</f>
        <v>68744.4841315014</v>
      </c>
      <c r="K22" s="155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SUM(central_v5_m!C10:J10)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20711369.2321363</v>
      </c>
      <c r="G23" s="157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central_v2_m!J11</f>
        <v>105406.410376622</v>
      </c>
      <c r="K23" s="157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SUM(central_v5_m!C11:J11)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19898364.4949312</v>
      </c>
      <c r="G24" s="157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central_v2_m!J12</f>
        <v>153068.271140567</v>
      </c>
      <c r="K24" s="157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SUM(central_v5_m!C12:J12)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21659293.0983671</v>
      </c>
      <c r="G25" s="157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central_v2_m!J13</f>
        <v>195716.984291222</v>
      </c>
      <c r="K25" s="157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SUM(central_v5_m!C13:J13)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20174391.2627902</v>
      </c>
      <c r="G26" s="155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central_v2_m!J14</f>
        <v>199621.10106806</v>
      </c>
      <c r="K26" s="155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20313980.7774135</v>
      </c>
      <c r="G27" s="157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central_v2_m!J15</f>
        <v>217761.898580891</v>
      </c>
      <c r="K27" s="157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19050994.9160723</v>
      </c>
      <c r="G28" s="157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central_v2_m!J16</f>
        <v>235047.123224172</v>
      </c>
      <c r="K28" s="157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17490439.3900688</v>
      </c>
      <c r="G29" s="157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central_v2_m!J17</f>
        <v>240391.322037069</v>
      </c>
      <c r="K29" s="157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17349305.2240575</v>
      </c>
      <c r="G30" s="155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central_v2_m!J18</f>
        <v>195752.530770185</v>
      </c>
      <c r="K30" s="155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17520986.5839201</v>
      </c>
      <c r="G31" s="157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central_v2_m!J19</f>
        <v>200857.994505559</v>
      </c>
      <c r="K31" s="157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17915077.6973654</v>
      </c>
      <c r="G32" s="157" t="n">
        <f aca="false">central_v2_m!E20+temporary_pension_bonus_central!B20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57" t="n">
        <f aca="false">central_v2_m!J20</f>
        <v>191856.994735014</v>
      </c>
      <c r="K32" s="157" t="n">
        <f aca="false">central_v2_m!K20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57" t="n">
        <f aca="false">SUM(central_v5_m!C20:J20)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17719542.0514624</v>
      </c>
      <c r="G33" s="157" t="n">
        <f aca="false">central_v2_m!E21+temporary_pension_bonus_central!B21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57" t="n">
        <f aca="false">central_v2_m!J21</f>
        <v>206664.82215155</v>
      </c>
      <c r="K33" s="157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7" t="n">
        <f aca="false">SUM(central_v5_m!C21:J21)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20199113.9926089</v>
      </c>
      <c r="G34" s="155" t="n">
        <f aca="false">central_v2_m!E22+temporary_pension_bonus_central!B22</f>
        <v>19473646.0807192</v>
      </c>
      <c r="H34" s="8" t="n">
        <f aca="false">F34-J34</f>
        <v>19965485.8831926</v>
      </c>
      <c r="I34" s="8" t="n">
        <f aca="false">G34-K34</f>
        <v>19247026.8145853</v>
      </c>
      <c r="J34" s="155" t="n">
        <f aca="false">central_v2_m!J22</f>
        <v>233628.109416372</v>
      </c>
      <c r="K34" s="155" t="n">
        <f aca="false">central_v2_m!K22</f>
        <v>226619.266133881</v>
      </c>
      <c r="L34" s="8" t="n">
        <f aca="false">H34-I34</f>
        <v>718459.068607293</v>
      </c>
      <c r="M34" s="8" t="n">
        <f aca="false">J34-K34</f>
        <v>7008.84328249117</v>
      </c>
      <c r="N34" s="155" t="n">
        <f aca="false">SUM(central_v5_m!C22:J22)</f>
        <v>3826734.00499875</v>
      </c>
      <c r="O34" s="5"/>
      <c r="P34" s="5"/>
      <c r="Q34" s="8" t="n">
        <f aca="false">I34*5.5017049523</f>
        <v>105891462.742855</v>
      </c>
      <c r="R34" s="8"/>
      <c r="S34" s="8"/>
      <c r="T34" s="5"/>
      <c r="U34" s="5"/>
      <c r="V34" s="8" t="n">
        <f aca="false">K34*5.5017049523</f>
        <v>1246792.33877536</v>
      </c>
      <c r="W34" s="8" t="n">
        <f aca="false">M34*5.5017049523</f>
        <v>38560.5877971763</v>
      </c>
      <c r="X34" s="8" t="n">
        <f aca="false">N34*5.1890047538+L34*5.5017049523</f>
        <v>23809690.7592482</v>
      </c>
      <c r="Y34" s="8" t="n">
        <f aca="false">N34*5.1890047538</f>
        <v>19856940.9434666</v>
      </c>
      <c r="Z34" s="8" t="n">
        <f aca="false">L34*5.5017049523</f>
        <v>3952749.81578159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18748149.373152</v>
      </c>
      <c r="G35" s="157" t="n">
        <f aca="false">central_v2_m!E23+temporary_pension_bonus_central!B23</f>
        <v>18008246.0356891</v>
      </c>
      <c r="H35" s="67" t="n">
        <f aca="false">F35-J35</f>
        <v>18472032.3084178</v>
      </c>
      <c r="I35" s="67" t="n">
        <f aca="false">G35-K35</f>
        <v>17740412.4828969</v>
      </c>
      <c r="J35" s="157" t="n">
        <f aca="false">central_v2_m!J23</f>
        <v>276117.064734225</v>
      </c>
      <c r="K35" s="157" t="n">
        <f aca="false">central_v2_m!K23</f>
        <v>267833.552792198</v>
      </c>
      <c r="L35" s="67" t="n">
        <f aca="false">H35-I35</f>
        <v>731619.825520877</v>
      </c>
      <c r="M35" s="67" t="n">
        <f aca="false">J35-K35</f>
        <v>8283.51194202673</v>
      </c>
      <c r="N35" s="157" t="n">
        <f aca="false">SUM(central_v5_m!C23:J23)</f>
        <v>3289082.76343892</v>
      </c>
      <c r="O35" s="7"/>
      <c r="P35" s="7"/>
      <c r="Q35" s="67" t="n">
        <f aca="false">I35*5.5017049523</f>
        <v>97602515.2129987</v>
      </c>
      <c r="R35" s="67"/>
      <c r="S35" s="67"/>
      <c r="T35" s="7"/>
      <c r="U35" s="7"/>
      <c r="V35" s="67" t="n">
        <f aca="false">K35*5.5017049523</f>
        <v>1473541.18378894</v>
      </c>
      <c r="W35" s="67" t="n">
        <f aca="false">M35*5.5017049523</f>
        <v>45573.4386738846</v>
      </c>
      <c r="X35" s="67" t="n">
        <f aca="false">N35*5.1890047538+L35*5.5017049523</f>
        <v>21092222.5123953</v>
      </c>
      <c r="Y35" s="67" t="n">
        <f aca="false">N35*5.1890047538</f>
        <v>17067066.0951262</v>
      </c>
      <c r="Z35" s="67" t="n">
        <f aca="false">L35*5.5017049523</f>
        <v>4025156.41726907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18702204.7442895</v>
      </c>
      <c r="G36" s="157" t="n">
        <f aca="false">central_v2_m!E24+temporary_pension_bonus_central!B24</f>
        <v>17961851.1766947</v>
      </c>
      <c r="H36" s="67" t="n">
        <f aca="false">F36-J36</f>
        <v>18413478.0866496</v>
      </c>
      <c r="I36" s="67" t="n">
        <f aca="false">G36-K36</f>
        <v>17681786.3187841</v>
      </c>
      <c r="J36" s="157" t="n">
        <f aca="false">central_v2_m!J24</f>
        <v>288726.657639833</v>
      </c>
      <c r="K36" s="157" t="n">
        <f aca="false">central_v2_m!K24</f>
        <v>280064.857910638</v>
      </c>
      <c r="L36" s="67" t="n">
        <f aca="false">H36-I36</f>
        <v>731691.767865546</v>
      </c>
      <c r="M36" s="67" t="n">
        <f aca="false">J36-K36</f>
        <v>8661.79972919507</v>
      </c>
      <c r="N36" s="157" t="n">
        <f aca="false">SUM(central_v5_m!C24:J24)</f>
        <v>3266731.07813203</v>
      </c>
      <c r="O36" s="7"/>
      <c r="P36" s="7"/>
      <c r="Q36" s="67" t="n">
        <f aca="false">I36*5.5017049523</f>
        <v>97279971.3555648</v>
      </c>
      <c r="R36" s="67"/>
      <c r="S36" s="67"/>
      <c r="T36" s="7"/>
      <c r="U36" s="7"/>
      <c r="V36" s="67" t="n">
        <f aca="false">K36*5.5017049523</f>
        <v>1540834.21573215</v>
      </c>
      <c r="W36" s="67" t="n">
        <f aca="false">M36*5.5017049523</f>
        <v>47654.6664659433</v>
      </c>
      <c r="X36" s="67" t="n">
        <f aca="false">N36*5.1890047538+L36*5.5017049523</f>
        <v>20976635.3166363</v>
      </c>
      <c r="Y36" s="67" t="n">
        <f aca="false">N36*5.1890047538</f>
        <v>16951083.0938133</v>
      </c>
      <c r="Z36" s="67" t="n">
        <f aca="false">L36*5.5017049523</f>
        <v>4025552.22282302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18756642.4577369</v>
      </c>
      <c r="G37" s="157" t="n">
        <f aca="false">central_v2_m!E25+temporary_pension_bonus_central!B25</f>
        <v>18013008.8137781</v>
      </c>
      <c r="H37" s="67" t="n">
        <f aca="false">F37-J37</f>
        <v>18437729.8183165</v>
      </c>
      <c r="I37" s="67" t="n">
        <f aca="false">G37-K37</f>
        <v>17703663.5535403</v>
      </c>
      <c r="J37" s="157" t="n">
        <f aca="false">central_v2_m!J25</f>
        <v>318912.639420483</v>
      </c>
      <c r="K37" s="157" t="n">
        <f aca="false">central_v2_m!K25</f>
        <v>309345.260237868</v>
      </c>
      <c r="L37" s="67" t="n">
        <f aca="false">H37-I37</f>
        <v>734066.264776193</v>
      </c>
      <c r="M37" s="67" t="n">
        <f aca="false">J37-K37</f>
        <v>9567.3791826145</v>
      </c>
      <c r="N37" s="157" t="n">
        <f aca="false">SUM(central_v5_m!C25:J25)</f>
        <v>3303222.26292496</v>
      </c>
      <c r="O37" s="7"/>
      <c r="P37" s="7"/>
      <c r="Q37" s="67" t="n">
        <f aca="false">I37*5.5017049523</f>
        <v>97400333.4463655</v>
      </c>
      <c r="R37" s="67"/>
      <c r="S37" s="67"/>
      <c r="T37" s="7"/>
      <c r="U37" s="7"/>
      <c r="V37" s="67" t="n">
        <f aca="false">K37*5.5017049523</f>
        <v>1701926.35022121</v>
      </c>
      <c r="W37" s="67" t="n">
        <f aca="false">M37*5.5017049523</f>
        <v>52636.8974295221</v>
      </c>
      <c r="X37" s="67" t="n">
        <f aca="false">N37*5.1890047538+L37*5.5017049523</f>
        <v>21179052.0294112</v>
      </c>
      <c r="Y37" s="67" t="n">
        <f aca="false">N37*5.1890047538</f>
        <v>17140436.0251756</v>
      </c>
      <c r="Z37" s="67" t="n">
        <f aca="false">L37*5.5017049523</f>
        <v>4038616.00423554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18908283.7989149</v>
      </c>
      <c r="G38" s="155" t="n">
        <f aca="false">central_v2_m!E26+temporary_pension_bonus_central!B26</f>
        <v>18155334.8167641</v>
      </c>
      <c r="H38" s="8" t="n">
        <f aca="false">F38-J38</f>
        <v>18561938.3595068</v>
      </c>
      <c r="I38" s="8" t="n">
        <f aca="false">G38-K38</f>
        <v>17819379.7405381</v>
      </c>
      <c r="J38" s="155" t="n">
        <f aca="false">central_v2_m!J26</f>
        <v>346345.439408194</v>
      </c>
      <c r="K38" s="155" t="n">
        <f aca="false">central_v2_m!K26</f>
        <v>335955.076225948</v>
      </c>
      <c r="L38" s="8" t="n">
        <f aca="false">H38-I38</f>
        <v>742558.618968647</v>
      </c>
      <c r="M38" s="8" t="n">
        <f aca="false">J38-K38</f>
        <v>10390.3631822459</v>
      </c>
      <c r="N38" s="155" t="n">
        <f aca="false">SUM(central_v5_m!C26:J26)</f>
        <v>3849514.6141059</v>
      </c>
      <c r="O38" s="5"/>
      <c r="P38" s="5"/>
      <c r="Q38" s="8" t="n">
        <f aca="false">I38*5.5017049523</f>
        <v>98036969.7654328</v>
      </c>
      <c r="R38" s="8"/>
      <c r="S38" s="8"/>
      <c r="T38" s="5"/>
      <c r="U38" s="5"/>
      <c r="V38" s="8" t="n">
        <f aca="false">K38*5.5017049523</f>
        <v>1848325.70662262</v>
      </c>
      <c r="W38" s="8" t="n">
        <f aca="false">M38*5.5017049523</f>
        <v>57164.7125759577</v>
      </c>
      <c r="X38" s="8" t="n">
        <f aca="false">N38*5.1890047538+L38*5.5017049523</f>
        <v>24060488.0637709</v>
      </c>
      <c r="Y38" s="8" t="n">
        <f aca="false">N38*5.1890047538</f>
        <v>19975149.6324181</v>
      </c>
      <c r="Z38" s="8" t="n">
        <f aca="false">L38*5.5017049523</f>
        <v>4085338.43135285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19273655.7175468</v>
      </c>
      <c r="G39" s="157" t="n">
        <f aca="false">central_v2_m!E27+temporary_pension_bonus_central!B27</f>
        <v>18504954.2714818</v>
      </c>
      <c r="H39" s="67" t="n">
        <f aca="false">F39-J39</f>
        <v>18904927.1847479</v>
      </c>
      <c r="I39" s="67" t="n">
        <f aca="false">G39-K39</f>
        <v>18147287.5946668</v>
      </c>
      <c r="J39" s="157" t="n">
        <f aca="false">central_v2_m!J27</f>
        <v>368728.532798987</v>
      </c>
      <c r="K39" s="157" t="n">
        <f aca="false">central_v2_m!K27</f>
        <v>357666.676815017</v>
      </c>
      <c r="L39" s="67" t="n">
        <f aca="false">H39-I39</f>
        <v>757639.590081081</v>
      </c>
      <c r="M39" s="67" t="n">
        <f aca="false">J39-K39</f>
        <v>11061.8559839696</v>
      </c>
      <c r="N39" s="157" t="n">
        <f aca="false">SUM(central_v5_m!C27:J27)</f>
        <v>3253951.99119982</v>
      </c>
      <c r="O39" s="7"/>
      <c r="P39" s="7"/>
      <c r="Q39" s="67" t="n">
        <f aca="false">I39*5.5017049523</f>
        <v>99841022.0303906</v>
      </c>
      <c r="R39" s="67"/>
      <c r="S39" s="67"/>
      <c r="T39" s="7"/>
      <c r="U39" s="7"/>
      <c r="V39" s="67" t="n">
        <f aca="false">K39*5.5017049523</f>
        <v>1967776.52710586</v>
      </c>
      <c r="W39" s="67" t="n">
        <f aca="false">M39*5.5017049523</f>
        <v>60859.0678486352</v>
      </c>
      <c r="X39" s="67" t="n">
        <f aca="false">N39*5.1890047538+L39*5.5017049523</f>
        <v>21053081.8357805</v>
      </c>
      <c r="Y39" s="67" t="n">
        <f aca="false">N39*5.1890047538</f>
        <v>16884772.3509728</v>
      </c>
      <c r="Z39" s="67" t="n">
        <f aca="false">L39*5.5017049523</f>
        <v>4168309.48480762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19734087.7928483</v>
      </c>
      <c r="G40" s="157" t="n">
        <f aca="false">central_v2_m!E28+temporary_pension_bonus_central!B28</f>
        <v>18945909.4692015</v>
      </c>
      <c r="H40" s="67" t="n">
        <f aca="false">F40-J40</f>
        <v>19341097.9777872</v>
      </c>
      <c r="I40" s="67" t="n">
        <f aca="false">G40-K40</f>
        <v>18564709.3485921</v>
      </c>
      <c r="J40" s="157" t="n">
        <f aca="false">central_v2_m!J28</f>
        <v>392989.815061177</v>
      </c>
      <c r="K40" s="157" t="n">
        <f aca="false">central_v2_m!K28</f>
        <v>381200.120609342</v>
      </c>
      <c r="L40" s="67" t="n">
        <f aca="false">H40-I40</f>
        <v>776388.629195027</v>
      </c>
      <c r="M40" s="67" t="n">
        <f aca="false">J40-K40</f>
        <v>11789.6944518354</v>
      </c>
      <c r="N40" s="157" t="n">
        <f aca="false">SUM(central_v5_m!C28:J28)</f>
        <v>3297518.22237138</v>
      </c>
      <c r="O40" s="7"/>
      <c r="P40" s="7"/>
      <c r="Q40" s="67" t="n">
        <f aca="false">I40*5.5017049523</f>
        <v>102137553.361159</v>
      </c>
      <c r="R40" s="67"/>
      <c r="S40" s="67"/>
      <c r="T40" s="7"/>
      <c r="U40" s="7"/>
      <c r="V40" s="67" t="n">
        <f aca="false">K40*5.5017049523</f>
        <v>2097250.59137377</v>
      </c>
      <c r="W40" s="67" t="n">
        <f aca="false">M40*5.5017049523</f>
        <v>64863.4203517667</v>
      </c>
      <c r="X40" s="67" t="n">
        <f aca="false">N40*5.1890047538+L40*5.5017049523</f>
        <v>21382298.8977789</v>
      </c>
      <c r="Y40" s="67" t="n">
        <f aca="false">N40*5.1890047538</f>
        <v>17110837.7316272</v>
      </c>
      <c r="Z40" s="67" t="n">
        <f aca="false">L40*5.5017049523</f>
        <v>4271461.16615169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20746309.7144588</v>
      </c>
      <c r="G41" s="157" t="n">
        <f aca="false">central_v2_m!E29+temporary_pension_bonus_central!B29</f>
        <v>19916016.1599562</v>
      </c>
      <c r="H41" s="67" t="n">
        <f aca="false">F41-J41</f>
        <v>20296233.1227266</v>
      </c>
      <c r="I41" s="67" t="n">
        <f aca="false">G41-K41</f>
        <v>19479441.8659759</v>
      </c>
      <c r="J41" s="157" t="n">
        <f aca="false">central_v2_m!J29</f>
        <v>450076.591732238</v>
      </c>
      <c r="K41" s="157" t="n">
        <f aca="false">central_v2_m!K29</f>
        <v>436574.293980271</v>
      </c>
      <c r="L41" s="67" t="n">
        <f aca="false">H41-I41</f>
        <v>816791.256750673</v>
      </c>
      <c r="M41" s="67" t="n">
        <f aca="false">J41-K41</f>
        <v>13502.2977519672</v>
      </c>
      <c r="N41" s="157" t="n">
        <f aca="false">SUM(central_v5_m!C29:J29)</f>
        <v>3486653.78600223</v>
      </c>
      <c r="O41" s="7"/>
      <c r="P41" s="7"/>
      <c r="Q41" s="67" t="n">
        <f aca="false">I41*5.5017049523</f>
        <v>107170141.78208</v>
      </c>
      <c r="R41" s="67"/>
      <c r="S41" s="67"/>
      <c r="T41" s="7"/>
      <c r="U41" s="7"/>
      <c r="V41" s="67" t="n">
        <f aca="false">K41*5.5017049523</f>
        <v>2401902.95523813</v>
      </c>
      <c r="W41" s="67" t="n">
        <f aca="false">M41*5.5017049523</f>
        <v>74285.6584094272</v>
      </c>
      <c r="X41" s="67" t="n">
        <f aca="false">N41*5.1890047538+L41*5.5017049523</f>
        <v>22586007.5726808</v>
      </c>
      <c r="Y41" s="67" t="n">
        <f aca="false">N41*5.1890047538</f>
        <v>18092263.0704203</v>
      </c>
      <c r="Z41" s="67" t="n">
        <f aca="false">L41*5.5017049523</f>
        <v>4493744.50226052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21502179.4686909</v>
      </c>
      <c r="G42" s="155" t="n">
        <f aca="false">central_v2_m!E30+temporary_pension_bonus_central!B30</f>
        <v>20639859.502285</v>
      </c>
      <c r="H42" s="8" t="n">
        <f aca="false">F42-J42</f>
        <v>21030819.1136078</v>
      </c>
      <c r="I42" s="8" t="n">
        <f aca="false">G42-K42</f>
        <v>20182639.9578544</v>
      </c>
      <c r="J42" s="155" t="n">
        <f aca="false">central_v2_m!J30</f>
        <v>471360.355083021</v>
      </c>
      <c r="K42" s="155" t="n">
        <f aca="false">central_v2_m!K30</f>
        <v>457219.54443053</v>
      </c>
      <c r="L42" s="8" t="n">
        <f aca="false">H42-I42</f>
        <v>848179.155753397</v>
      </c>
      <c r="M42" s="8" t="n">
        <f aca="false">J42-K42</f>
        <v>14140.8106524906</v>
      </c>
      <c r="N42" s="155" t="n">
        <f aca="false">SUM(central_v5_m!C30:J30)</f>
        <v>4394405.63033412</v>
      </c>
      <c r="O42" s="5"/>
      <c r="P42" s="5"/>
      <c r="Q42" s="8" t="n">
        <f aca="false">I42*5.5017049523</f>
        <v>111038930.206616</v>
      </c>
      <c r="R42" s="8"/>
      <c r="S42" s="8"/>
      <c r="T42" s="5"/>
      <c r="U42" s="5"/>
      <c r="V42" s="8" t="n">
        <f aca="false">K42*5.5017049523</f>
        <v>2515487.0318818</v>
      </c>
      <c r="W42" s="8" t="n">
        <f aca="false">M42*5.5017049523</f>
        <v>77798.5679963441</v>
      </c>
      <c r="X42" s="8" t="n">
        <f aca="false">N42*5.1890047538+L42*5.5017049523</f>
        <v>27469023.1675753</v>
      </c>
      <c r="Y42" s="8" t="n">
        <f aca="false">N42*5.1890047538</f>
        <v>22802591.7059292</v>
      </c>
      <c r="Z42" s="8" t="n">
        <f aca="false">L42*5.5017049523</f>
        <v>4666431.46164609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22034091.5135504</v>
      </c>
      <c r="G43" s="157" t="n">
        <f aca="false">central_v2_m!E31+temporary_pension_bonus_central!B31</f>
        <v>21148661.7769771</v>
      </c>
      <c r="H43" s="67" t="n">
        <f aca="false">F43-J43</f>
        <v>21521643.7734687</v>
      </c>
      <c r="I43" s="67" t="n">
        <f aca="false">G43-K43</f>
        <v>20651587.4690979</v>
      </c>
      <c r="J43" s="157" t="n">
        <f aca="false">central_v2_m!J31</f>
        <v>512447.740081626</v>
      </c>
      <c r="K43" s="157" t="n">
        <f aca="false">central_v2_m!K31</f>
        <v>497074.307879177</v>
      </c>
      <c r="L43" s="67" t="n">
        <f aca="false">H43-I43</f>
        <v>870056.304370824</v>
      </c>
      <c r="M43" s="67" t="n">
        <f aca="false">J43-K43</f>
        <v>15373.4322024488</v>
      </c>
      <c r="N43" s="157" t="n">
        <f aca="false">SUM(central_v5_m!C31:J31)</f>
        <v>3749465.15958982</v>
      </c>
      <c r="O43" s="7"/>
      <c r="P43" s="7"/>
      <c r="Q43" s="67" t="n">
        <f aca="false">I43*5.5017049523</f>
        <v>113618941.051593</v>
      </c>
      <c r="R43" s="67"/>
      <c r="S43" s="67"/>
      <c r="T43" s="7"/>
      <c r="U43" s="7"/>
      <c r="V43" s="67" t="n">
        <f aca="false">K43*5.5017049523</f>
        <v>2734756.18131996</v>
      </c>
      <c r="W43" s="67" t="n">
        <f aca="false">M43*5.5017049523</f>
        <v>84580.088082061</v>
      </c>
      <c r="X43" s="67" t="n">
        <f aca="false">N43*5.1890047538+L43*5.5017049523</f>
        <v>24242785.6158559</v>
      </c>
      <c r="Y43" s="67" t="n">
        <f aca="false">N43*5.1890047538</f>
        <v>19455992.5373191</v>
      </c>
      <c r="Z43" s="67" t="n">
        <f aca="false">L43*5.5017049523</f>
        <v>4786793.0785368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22485443.7066388</v>
      </c>
      <c r="G44" s="157" t="n">
        <f aca="false">central_v2_m!E32+temporary_pension_bonus_central!B32</f>
        <v>21580959.549115</v>
      </c>
      <c r="H44" s="67" t="n">
        <f aca="false">F44-J44</f>
        <v>21933407.5840891</v>
      </c>
      <c r="I44" s="67" t="n">
        <f aca="false">G44-K44</f>
        <v>21045484.5102419</v>
      </c>
      <c r="J44" s="157" t="n">
        <f aca="false">central_v2_m!J32</f>
        <v>552036.122549622</v>
      </c>
      <c r="K44" s="157" t="n">
        <f aca="false">central_v2_m!K32</f>
        <v>535475.038873134</v>
      </c>
      <c r="L44" s="67" t="n">
        <f aca="false">H44-I44</f>
        <v>887923.073847242</v>
      </c>
      <c r="M44" s="67" t="n">
        <f aca="false">J44-K44</f>
        <v>16561.0836764887</v>
      </c>
      <c r="N44" s="157" t="n">
        <f aca="false">SUM(central_v5_m!C32:J32)</f>
        <v>3755217.9704436</v>
      </c>
      <c r="O44" s="7"/>
      <c r="P44" s="7"/>
      <c r="Q44" s="67" t="n">
        <f aca="false">I44*5.5017049523</f>
        <v>115786046.353551</v>
      </c>
      <c r="R44" s="67"/>
      <c r="S44" s="67"/>
      <c r="T44" s="7"/>
      <c r="U44" s="7"/>
      <c r="V44" s="67" t="n">
        <f aca="false">K44*5.5017049523</f>
        <v>2946025.67320135</v>
      </c>
      <c r="W44" s="67" t="n">
        <f aca="false">M44*5.5017049523</f>
        <v>91114.1960783927</v>
      </c>
      <c r="X44" s="67" t="n">
        <f aca="false">N44*5.1890047538+L44*5.5017049523</f>
        <v>24370934.6728338</v>
      </c>
      <c r="Y44" s="67" t="n">
        <f aca="false">N44*5.1890047538</f>
        <v>19485843.900187</v>
      </c>
      <c r="Z44" s="67" t="n">
        <f aca="false">L44*5.5017049523</f>
        <v>4885090.77264681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22933956.7269754</v>
      </c>
      <c r="G45" s="157" t="n">
        <f aca="false">central_v2_m!E33+temporary_pension_bonus_central!B33</f>
        <v>22009618.3264465</v>
      </c>
      <c r="H45" s="67" t="n">
        <f aca="false">F45-J45</f>
        <v>22354798.6832972</v>
      </c>
      <c r="I45" s="67" t="n">
        <f aca="false">G45-K45</f>
        <v>21447835.0240787</v>
      </c>
      <c r="J45" s="157" t="n">
        <f aca="false">central_v2_m!J33</f>
        <v>579158.043678152</v>
      </c>
      <c r="K45" s="157" t="n">
        <f aca="false">central_v2_m!K33</f>
        <v>561783.302367808</v>
      </c>
      <c r="L45" s="67" t="n">
        <f aca="false">H45-I45</f>
        <v>906963.659218494</v>
      </c>
      <c r="M45" s="67" t="n">
        <f aca="false">J45-K45</f>
        <v>17374.7413103447</v>
      </c>
      <c r="N45" s="157" t="n">
        <f aca="false">SUM(central_v5_m!C33:J33)</f>
        <v>3796300.31443424</v>
      </c>
      <c r="O45" s="7"/>
      <c r="P45" s="7"/>
      <c r="Q45" s="67" t="n">
        <f aca="false">I45*5.5017049523</f>
        <v>117999660.168087</v>
      </c>
      <c r="R45" s="67"/>
      <c r="S45" s="67"/>
      <c r="T45" s="7"/>
      <c r="U45" s="7"/>
      <c r="V45" s="67" t="n">
        <f aca="false">K45*5.5017049523</f>
        <v>3090765.97675642</v>
      </c>
      <c r="W45" s="67" t="n">
        <f aca="false">M45*5.5017049523</f>
        <v>95590.7003120546</v>
      </c>
      <c r="X45" s="67" t="n">
        <f aca="false">N45*5.1890047538+L45*5.5017049523</f>
        <v>24688866.8339302</v>
      </c>
      <c r="Y45" s="67" t="n">
        <f aca="false">N45*5.1890047538</f>
        <v>19699020.3784517</v>
      </c>
      <c r="Z45" s="67" t="n">
        <f aca="false">L45*5.5017049523</f>
        <v>4989846.45547852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23309256.9913233</v>
      </c>
      <c r="G46" s="155" t="n">
        <f aca="false">central_v2_m!E34+temporary_pension_bonus_central!B34</f>
        <v>22368692.1395724</v>
      </c>
      <c r="H46" s="8" t="n">
        <f aca="false">F46-J46</f>
        <v>22708019.8618833</v>
      </c>
      <c r="I46" s="8" t="n">
        <f aca="false">G46-K46</f>
        <v>21785492.1240156</v>
      </c>
      <c r="J46" s="155" t="n">
        <f aca="false">central_v2_m!J34</f>
        <v>601237.12944008</v>
      </c>
      <c r="K46" s="155" t="n">
        <f aca="false">central_v2_m!K34</f>
        <v>583200.015556877</v>
      </c>
      <c r="L46" s="8" t="n">
        <f aca="false">H46-I46</f>
        <v>922527.737867713</v>
      </c>
      <c r="M46" s="8" t="n">
        <f aca="false">J46-K46</f>
        <v>18037.1138832023</v>
      </c>
      <c r="N46" s="155" t="n">
        <f aca="false">SUM(central_v5_m!C34:J34)</f>
        <v>4677142.58000072</v>
      </c>
      <c r="O46" s="5"/>
      <c r="P46" s="5"/>
      <c r="Q46" s="8" t="n">
        <f aca="false">I46*5.5017049523</f>
        <v>119857349.906989</v>
      </c>
      <c r="R46" s="8"/>
      <c r="S46" s="8"/>
      <c r="T46" s="5"/>
      <c r="U46" s="5"/>
      <c r="V46" s="8" t="n">
        <f aca="false">K46*5.5017049523</f>
        <v>3208594.41377071</v>
      </c>
      <c r="W46" s="8" t="n">
        <f aca="false">M46*5.5017049523</f>
        <v>99234.8787764133</v>
      </c>
      <c r="X46" s="8" t="n">
        <f aca="false">N46*5.1890047538+L46*5.5017049523</f>
        <v>29345190.505885</v>
      </c>
      <c r="Y46" s="8" t="n">
        <f aca="false">N46*5.1890047538</f>
        <v>24269715.0818241</v>
      </c>
      <c r="Z46" s="8" t="n">
        <f aca="false">L46*5.5017049523</f>
        <v>5075475.42406091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23680188.1835736</v>
      </c>
      <c r="G47" s="157" t="n">
        <f aca="false">central_v2_m!E35+temporary_pension_bonus_central!B35</f>
        <v>22723302.364913</v>
      </c>
      <c r="H47" s="67" t="n">
        <f aca="false">F47-J47</f>
        <v>23066947.2476988</v>
      </c>
      <c r="I47" s="67" t="n">
        <f aca="false">G47-K47</f>
        <v>22128458.6571145</v>
      </c>
      <c r="J47" s="157" t="n">
        <f aca="false">central_v2_m!J35</f>
        <v>613240.935874783</v>
      </c>
      <c r="K47" s="157" t="n">
        <f aca="false">central_v2_m!K35</f>
        <v>594843.707798539</v>
      </c>
      <c r="L47" s="67" t="n">
        <f aca="false">H47-I47</f>
        <v>938488.590584289</v>
      </c>
      <c r="M47" s="67" t="n">
        <f aca="false">J47-K47</f>
        <v>18397.2280762437</v>
      </c>
      <c r="N47" s="157" t="n">
        <f aca="false">SUM(central_v5_m!C35:J35)</f>
        <v>3963190.19594193</v>
      </c>
      <c r="O47" s="7"/>
      <c r="P47" s="7"/>
      <c r="Q47" s="67" t="n">
        <f aca="false">I47*5.5017049523</f>
        <v>121744250.580613</v>
      </c>
      <c r="R47" s="67"/>
      <c r="S47" s="67"/>
      <c r="T47" s="7"/>
      <c r="U47" s="7"/>
      <c r="V47" s="67" t="n">
        <f aca="false">K47*5.5017049523</f>
        <v>3272654.57303972</v>
      </c>
      <c r="W47" s="67" t="n">
        <f aca="false">M47*5.5017049523</f>
        <v>101216.120815662</v>
      </c>
      <c r="X47" s="67" t="n">
        <f aca="false">N47*5.1890047538+L47*5.5017049523</f>
        <v>25728300.0934509</v>
      </c>
      <c r="Y47" s="67" t="n">
        <f aca="false">N47*5.1890047538</f>
        <v>20565012.7669562</v>
      </c>
      <c r="Z47" s="67" t="n">
        <f aca="false">L47*5.5017049523</f>
        <v>5163287.32649463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24110441.6214118</v>
      </c>
      <c r="G48" s="157" t="n">
        <f aca="false">central_v2_m!E36+temporary_pension_bonus_central!B36</f>
        <v>23134538.844857</v>
      </c>
      <c r="H48" s="67" t="n">
        <f aca="false">F48-J48</f>
        <v>23453043.9478793</v>
      </c>
      <c r="I48" s="67" t="n">
        <f aca="false">G48-K48</f>
        <v>22496863.1015304</v>
      </c>
      <c r="J48" s="157" t="n">
        <f aca="false">central_v2_m!J36</f>
        <v>657397.673532552</v>
      </c>
      <c r="K48" s="157" t="n">
        <f aca="false">central_v2_m!K36</f>
        <v>637675.743326576</v>
      </c>
      <c r="L48" s="67" t="n">
        <f aca="false">H48-I48</f>
        <v>956180.846348852</v>
      </c>
      <c r="M48" s="67" t="n">
        <f aca="false">J48-K48</f>
        <v>19721.9302059766</v>
      </c>
      <c r="N48" s="157" t="n">
        <f aca="false">SUM(central_v5_m!C36:J36)</f>
        <v>3959459.95129521</v>
      </c>
      <c r="O48" s="7"/>
      <c r="P48" s="7"/>
      <c r="Q48" s="67" t="n">
        <f aca="false">I48*5.5017049523</f>
        <v>123771103.136905</v>
      </c>
      <c r="R48" s="67"/>
      <c r="S48" s="67"/>
      <c r="T48" s="7"/>
      <c r="U48" s="7"/>
      <c r="V48" s="67" t="n">
        <f aca="false">K48*5.5017049523</f>
        <v>3508303.7950214</v>
      </c>
      <c r="W48" s="67" t="n">
        <f aca="false">M48*5.5017049523</f>
        <v>108504.241083136</v>
      </c>
      <c r="X48" s="67" t="n">
        <f aca="false">N48*5.1890047538+L48*5.5017049523</f>
        <v>25806281.4074034</v>
      </c>
      <c r="Y48" s="67" t="n">
        <f aca="false">N48*5.1890047538</f>
        <v>20545656.5097515</v>
      </c>
      <c r="Z48" s="67" t="n">
        <f aca="false">L48*5.5017049523</f>
        <v>5260624.89765188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24431804.0846239</v>
      </c>
      <c r="G49" s="157" t="n">
        <f aca="false">central_v2_m!E37+temporary_pension_bonus_central!B37</f>
        <v>23442141.486967</v>
      </c>
      <c r="H49" s="67" t="n">
        <f aca="false">F49-J49</f>
        <v>23746543.0060365</v>
      </c>
      <c r="I49" s="67" t="n">
        <f aca="false">G49-K49</f>
        <v>22777438.2407372</v>
      </c>
      <c r="J49" s="157" t="n">
        <f aca="false">central_v2_m!J37</f>
        <v>685261.078587489</v>
      </c>
      <c r="K49" s="157" t="n">
        <f aca="false">central_v2_m!K37</f>
        <v>664703.246229865</v>
      </c>
      <c r="L49" s="67" t="n">
        <f aca="false">H49-I49</f>
        <v>969104.765299294</v>
      </c>
      <c r="M49" s="67" t="n">
        <f aca="false">J49-K49</f>
        <v>20557.8323576247</v>
      </c>
      <c r="N49" s="157" t="n">
        <f aca="false">SUM(central_v5_m!C37:J37)</f>
        <v>4039727.85059576</v>
      </c>
      <c r="O49" s="7"/>
      <c r="P49" s="7"/>
      <c r="Q49" s="67" t="n">
        <f aca="false">I49*5.5017049523</f>
        <v>125314744.769771</v>
      </c>
      <c r="R49" s="67"/>
      <c r="S49" s="67"/>
      <c r="T49" s="7"/>
      <c r="U49" s="7"/>
      <c r="V49" s="67" t="n">
        <f aca="false">K49*5.5017049523</f>
        <v>3657001.14159273</v>
      </c>
      <c r="W49" s="67" t="n">
        <f aca="false">M49*5.5017049523</f>
        <v>113103.128090497</v>
      </c>
      <c r="X49" s="67" t="n">
        <f aca="false">N49*5.1890047538+L49*5.5017049523</f>
        <v>26293895.5073443</v>
      </c>
      <c r="Y49" s="67" t="n">
        <f aca="false">N49*5.1890047538</f>
        <v>20962167.0207997</v>
      </c>
      <c r="Z49" s="67" t="n">
        <f aca="false">L49*5.5017049523</f>
        <v>5331728.48654466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24868702.640974</v>
      </c>
      <c r="G50" s="155" t="n">
        <f aca="false">central_v2_m!E38+temporary_pension_bonus_central!B38</f>
        <v>23860002.9415228</v>
      </c>
      <c r="H50" s="8" t="n">
        <f aca="false">F50-J50</f>
        <v>24156476.2568457</v>
      </c>
      <c r="I50" s="8" t="n">
        <f aca="false">G50-K50</f>
        <v>23169143.3489184</v>
      </c>
      <c r="J50" s="155" t="n">
        <f aca="false">central_v2_m!J38</f>
        <v>712226.384128308</v>
      </c>
      <c r="K50" s="155" t="n">
        <f aca="false">central_v2_m!K38</f>
        <v>690859.592604459</v>
      </c>
      <c r="L50" s="8" t="n">
        <f aca="false">H50-I50</f>
        <v>987332.907927346</v>
      </c>
      <c r="M50" s="8" t="n">
        <f aca="false">J50-K50</f>
        <v>21366.7915238494</v>
      </c>
      <c r="N50" s="155" t="n">
        <f aca="false">SUM(central_v5_m!C38:J38)</f>
        <v>4930735.35162499</v>
      </c>
      <c r="O50" s="5"/>
      <c r="P50" s="5"/>
      <c r="Q50" s="8" t="n">
        <f aca="false">I50*5.5017049523</f>
        <v>127469790.703293</v>
      </c>
      <c r="R50" s="8"/>
      <c r="S50" s="8"/>
      <c r="T50" s="5"/>
      <c r="U50" s="5"/>
      <c r="V50" s="8" t="n">
        <f aca="false">K50*5.5017049523</f>
        <v>3800905.64197591</v>
      </c>
      <c r="W50" s="8" t="n">
        <f aca="false">M50*5.5017049523</f>
        <v>117553.782741524</v>
      </c>
      <c r="X50" s="8" t="n">
        <f aca="false">N50*5.1890047538+L50*5.5017049523</f>
        <v>31017623.5284244</v>
      </c>
      <c r="Y50" s="8" t="n">
        <f aca="false">N50*5.1890047538</f>
        <v>25585609.1793118</v>
      </c>
      <c r="Z50" s="8" t="n">
        <f aca="false">L50*5.5017049523</f>
        <v>5432014.34911264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25299798.5501526</v>
      </c>
      <c r="G51" s="157" t="n">
        <f aca="false">central_v2_m!E39+temporary_pension_bonus_central!B39</f>
        <v>24270935.5419403</v>
      </c>
      <c r="H51" s="67" t="n">
        <f aca="false">F51-J51</f>
        <v>24547227.794401</v>
      </c>
      <c r="I51" s="67" t="n">
        <f aca="false">G51-K51</f>
        <v>23540941.9088613</v>
      </c>
      <c r="J51" s="157" t="n">
        <f aca="false">central_v2_m!J39</f>
        <v>752570.755751558</v>
      </c>
      <c r="K51" s="157" t="n">
        <f aca="false">central_v2_m!K39</f>
        <v>729993.633079011</v>
      </c>
      <c r="L51" s="67" t="n">
        <f aca="false">H51-I51</f>
        <v>1006285.88553975</v>
      </c>
      <c r="M51" s="67" t="n">
        <f aca="false">J51-K51</f>
        <v>22577.1226725468</v>
      </c>
      <c r="N51" s="157" t="n">
        <f aca="false">SUM(central_v5_m!C39:J39)</f>
        <v>4163248.06942018</v>
      </c>
      <c r="O51" s="7"/>
      <c r="P51" s="7"/>
      <c r="Q51" s="67" t="n">
        <f aca="false">I51*5.5017049523</f>
        <v>129515316.681789</v>
      </c>
      <c r="R51" s="67"/>
      <c r="S51" s="67"/>
      <c r="T51" s="7"/>
      <c r="U51" s="7"/>
      <c r="V51" s="67" t="n">
        <f aca="false">K51*5.5017049523</f>
        <v>4016209.58625827</v>
      </c>
      <c r="W51" s="67" t="n">
        <f aca="false">M51*5.5017049523</f>
        <v>124212.667616235</v>
      </c>
      <c r="X51" s="67" t="n">
        <f aca="false">N51*5.1890047538+L51*5.5017049523</f>
        <v>27139402.0633736</v>
      </c>
      <c r="Y51" s="67" t="n">
        <f aca="false">N51*5.1890047538</f>
        <v>21603114.02347</v>
      </c>
      <c r="Z51" s="67" t="n">
        <f aca="false">L51*5.5017049523</f>
        <v>5536288.03990362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25721771.273809</v>
      </c>
      <c r="G52" s="157" t="n">
        <f aca="false">central_v2_m!E40+temporary_pension_bonus_central!B40</f>
        <v>24673166.9522509</v>
      </c>
      <c r="H52" s="67" t="n">
        <f aca="false">F52-J52</f>
        <v>24923863.3792051</v>
      </c>
      <c r="I52" s="67" t="n">
        <f aca="false">G52-K52</f>
        <v>23899196.2944851</v>
      </c>
      <c r="J52" s="157" t="n">
        <f aca="false">central_v2_m!J40</f>
        <v>797907.894603962</v>
      </c>
      <c r="K52" s="157" t="n">
        <f aca="false">central_v2_m!K40</f>
        <v>773970.657765843</v>
      </c>
      <c r="L52" s="67" t="n">
        <f aca="false">H52-I52</f>
        <v>1024667.08472001</v>
      </c>
      <c r="M52" s="67" t="n">
        <f aca="false">J52-K52</f>
        <v>23937.2368381188</v>
      </c>
      <c r="N52" s="157" t="n">
        <f aca="false">SUM(central_v5_m!C40:J40)</f>
        <v>4138397.2711559</v>
      </c>
      <c r="O52" s="7"/>
      <c r="P52" s="7"/>
      <c r="Q52" s="67" t="n">
        <f aca="false">I52*5.5017049523</f>
        <v>131486326.609358</v>
      </c>
      <c r="R52" s="67"/>
      <c r="S52" s="67"/>
      <c r="T52" s="7"/>
      <c r="U52" s="7"/>
      <c r="V52" s="67" t="n">
        <f aca="false">K52*5.5017049523</f>
        <v>4258158.20076523</v>
      </c>
      <c r="W52" s="67" t="n">
        <f aca="false">M52*5.5017049523</f>
        <v>131695.614456656</v>
      </c>
      <c r="X52" s="67" t="n">
        <f aca="false">N52*5.1890047538+L52*5.5017049523</f>
        <v>27111579.0876038</v>
      </c>
      <c r="Y52" s="67" t="n">
        <f aca="false">N52*5.1890047538</f>
        <v>21474163.1131409</v>
      </c>
      <c r="Z52" s="67" t="n">
        <f aca="false">L52*5.5017049523</f>
        <v>5637415.97446287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25974779.076652</v>
      </c>
      <c r="G53" s="157" t="n">
        <f aca="false">central_v2_m!E41+temporary_pension_bonus_central!B41</f>
        <v>24914803.2826207</v>
      </c>
      <c r="H53" s="67" t="n">
        <f aca="false">F53-J53</f>
        <v>25097098.7356805</v>
      </c>
      <c r="I53" s="67" t="n">
        <f aca="false">G53-K53</f>
        <v>24063453.3518783</v>
      </c>
      <c r="J53" s="157" t="n">
        <f aca="false">central_v2_m!J41</f>
        <v>877680.340971508</v>
      </c>
      <c r="K53" s="157" t="n">
        <f aca="false">central_v2_m!K41</f>
        <v>851349.930742363</v>
      </c>
      <c r="L53" s="67" t="n">
        <f aca="false">H53-I53</f>
        <v>1033645.38380219</v>
      </c>
      <c r="M53" s="67" t="n">
        <f aca="false">J53-K53</f>
        <v>26330.4102291454</v>
      </c>
      <c r="N53" s="157" t="n">
        <f aca="false">SUM(central_v5_m!C41:J41)</f>
        <v>4204929.54946146</v>
      </c>
      <c r="O53" s="7"/>
      <c r="P53" s="7"/>
      <c r="Q53" s="67" t="n">
        <f aca="false">I53*5.5017049523</f>
        <v>132390020.475469</v>
      </c>
      <c r="R53" s="67"/>
      <c r="S53" s="67"/>
      <c r="T53" s="7"/>
      <c r="U53" s="7"/>
      <c r="V53" s="67" t="n">
        <f aca="false">K53*5.5017049523</f>
        <v>4683876.13010552</v>
      </c>
      <c r="W53" s="67" t="n">
        <f aca="false">M53*5.5017049523</f>
        <v>144862.14835378</v>
      </c>
      <c r="X53" s="67" t="n">
        <f aca="false">N53*5.1890047538+L53*5.5017049523</f>
        <v>27506211.3485362</v>
      </c>
      <c r="Y53" s="67" t="n">
        <f aca="false">N53*5.1890047538</f>
        <v>21819399.4215496</v>
      </c>
      <c r="Z53" s="67" t="n">
        <f aca="false">L53*5.5017049523</f>
        <v>5686811.92698655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26429213.0629814</v>
      </c>
      <c r="G54" s="155" t="n">
        <f aca="false">central_v2_m!E42+temporary_pension_bonus_central!B42</f>
        <v>25350001.8075722</v>
      </c>
      <c r="H54" s="8" t="n">
        <f aca="false">F54-J54</f>
        <v>25460070.0230298</v>
      </c>
      <c r="I54" s="8" t="n">
        <f aca="false">G54-K54</f>
        <v>24409933.0588192</v>
      </c>
      <c r="J54" s="155" t="n">
        <f aca="false">central_v2_m!J42</f>
        <v>969143.039951619</v>
      </c>
      <c r="K54" s="155" t="n">
        <f aca="false">central_v2_m!K42</f>
        <v>940068.748753071</v>
      </c>
      <c r="L54" s="8" t="n">
        <f aca="false">H54-I54</f>
        <v>1050136.96421064</v>
      </c>
      <c r="M54" s="8" t="n">
        <f aca="false">J54-K54</f>
        <v>29074.2911985486</v>
      </c>
      <c r="N54" s="155" t="n">
        <f aca="false">SUM(central_v5_m!C42:J42)</f>
        <v>5063714.24478476</v>
      </c>
      <c r="O54" s="5"/>
      <c r="P54" s="5"/>
      <c r="Q54" s="8" t="n">
        <f aca="false">I54*5.5017049523</f>
        <v>134296249.595017</v>
      </c>
      <c r="R54" s="8"/>
      <c r="S54" s="8"/>
      <c r="T54" s="5"/>
      <c r="U54" s="5"/>
      <c r="V54" s="8" t="n">
        <f aca="false">K54*5.5017049523</f>
        <v>5171980.89051723</v>
      </c>
      <c r="W54" s="8" t="n">
        <f aca="false">M54*5.5017049523</f>
        <v>159958.171871667</v>
      </c>
      <c r="X54" s="8" t="n">
        <f aca="false">N54*5.1890047538+L54*5.5017049523</f>
        <v>32053181.0246639</v>
      </c>
      <c r="Y54" s="8" t="n">
        <f aca="false">N54*5.1890047538</f>
        <v>26275637.2880729</v>
      </c>
      <c r="Z54" s="8" t="n">
        <f aca="false">L54*5.5017049523</f>
        <v>5777543.73659099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26953729.8979879</v>
      </c>
      <c r="G55" s="157" t="n">
        <f aca="false">central_v2_m!E43+temporary_pension_bonus_central!B43</f>
        <v>25852107.7047429</v>
      </c>
      <c r="H55" s="67" t="n">
        <f aca="false">F55-J55</f>
        <v>25846681.3495228</v>
      </c>
      <c r="I55" s="67" t="n">
        <f aca="false">G55-K55</f>
        <v>24778270.6127318</v>
      </c>
      <c r="J55" s="157" t="n">
        <f aca="false">central_v2_m!J43</f>
        <v>1107048.54846514</v>
      </c>
      <c r="K55" s="157" t="n">
        <f aca="false">central_v2_m!K43</f>
        <v>1073837.09201119</v>
      </c>
      <c r="L55" s="67" t="n">
        <f aca="false">H55-I55</f>
        <v>1068410.73679104</v>
      </c>
      <c r="M55" s="67" t="n">
        <f aca="false">J55-K55</f>
        <v>33211.4564539541</v>
      </c>
      <c r="N55" s="157" t="n">
        <f aca="false">SUM(central_v5_m!C43:J43)</f>
        <v>4350542.39634528</v>
      </c>
      <c r="O55" s="7"/>
      <c r="P55" s="7"/>
      <c r="Q55" s="67" t="n">
        <f aca="false">I55*5.5017049523</f>
        <v>136322734.139496</v>
      </c>
      <c r="R55" s="67"/>
      <c r="S55" s="67"/>
      <c r="T55" s="7"/>
      <c r="U55" s="7"/>
      <c r="V55" s="67" t="n">
        <f aca="false">K55*5.5017049523</f>
        <v>5907934.84708138</v>
      </c>
      <c r="W55" s="67" t="n">
        <f aca="false">M55*5.5017049523</f>
        <v>182719.634445815</v>
      </c>
      <c r="X55" s="67" t="n">
        <f aca="false">N55*5.1890047538+L55*5.5017049523</f>
        <v>28453065.8179379</v>
      </c>
      <c r="Y55" s="67" t="n">
        <f aca="false">N55*5.1890047538</f>
        <v>22574985.1762441</v>
      </c>
      <c r="Z55" s="67" t="n">
        <f aca="false">L55*5.5017049523</f>
        <v>5878080.64169378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27340966.2860259</v>
      </c>
      <c r="G56" s="157" t="n">
        <f aca="false">central_v2_m!E44+temporary_pension_bonus_central!B44</f>
        <v>26222822.7417955</v>
      </c>
      <c r="H56" s="67" t="n">
        <f aca="false">F56-J56</f>
        <v>26149657.9987867</v>
      </c>
      <c r="I56" s="67" t="n">
        <f aca="false">G56-K56</f>
        <v>25067253.7031734</v>
      </c>
      <c r="J56" s="157" t="n">
        <f aca="false">central_v2_m!J44</f>
        <v>1191308.28723926</v>
      </c>
      <c r="K56" s="157" t="n">
        <f aca="false">central_v2_m!K44</f>
        <v>1155569.03862208</v>
      </c>
      <c r="L56" s="67" t="n">
        <f aca="false">H56-I56</f>
        <v>1082404.29561325</v>
      </c>
      <c r="M56" s="67" t="n">
        <f aca="false">J56-K56</f>
        <v>35739.2486171776</v>
      </c>
      <c r="N56" s="157" t="n">
        <f aca="false">SUM(central_v5_m!C44:J44)</f>
        <v>4379429.94507412</v>
      </c>
      <c r="O56" s="7"/>
      <c r="P56" s="7"/>
      <c r="Q56" s="67" t="n">
        <f aca="false">I56*5.5017049523</f>
        <v>137912633.83931</v>
      </c>
      <c r="R56" s="67"/>
      <c r="S56" s="67"/>
      <c r="T56" s="7"/>
      <c r="U56" s="7"/>
      <c r="V56" s="67" t="n">
        <f aca="false">K56*5.5017049523</f>
        <v>6357599.90251164</v>
      </c>
      <c r="W56" s="67" t="n">
        <f aca="false">M56*5.5017049523</f>
        <v>196626.801108607</v>
      </c>
      <c r="X56" s="67" t="n">
        <f aca="false">N56*5.1890047538+L56*5.5017049523</f>
        <v>28679951.8774899</v>
      </c>
      <c r="Y56" s="67" t="n">
        <f aca="false">N56*5.1890047538</f>
        <v>22724882.8039237</v>
      </c>
      <c r="Z56" s="67" t="n">
        <f aca="false">L56*5.5017049523</f>
        <v>5955069.07356622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27468890.723253</v>
      </c>
      <c r="G57" s="157" t="n">
        <f aca="false">central_v2_m!E45+temporary_pension_bonus_central!B45</f>
        <v>26345763.284058</v>
      </c>
      <c r="H57" s="67" t="n">
        <f aca="false">F57-J57</f>
        <v>26157384.8022497</v>
      </c>
      <c r="I57" s="67" t="n">
        <f aca="false">G57-K57</f>
        <v>25073602.5406848</v>
      </c>
      <c r="J57" s="157" t="n">
        <f aca="false">central_v2_m!J45</f>
        <v>1311505.92100327</v>
      </c>
      <c r="K57" s="157" t="n">
        <f aca="false">central_v2_m!K45</f>
        <v>1272160.74337317</v>
      </c>
      <c r="L57" s="67" t="n">
        <f aca="false">H57-I57</f>
        <v>1083782.26156489</v>
      </c>
      <c r="M57" s="67" t="n">
        <f aca="false">J57-K57</f>
        <v>39345.1776300981</v>
      </c>
      <c r="N57" s="157" t="n">
        <f aca="false">SUM(central_v5_m!C45:J45)</f>
        <v>4362689.13110171</v>
      </c>
      <c r="O57" s="7"/>
      <c r="P57" s="7"/>
      <c r="Q57" s="67" t="n">
        <f aca="false">I57*5.5017049523</f>
        <v>137947563.270087</v>
      </c>
      <c r="R57" s="67"/>
      <c r="S57" s="67"/>
      <c r="T57" s="7"/>
      <c r="U57" s="7"/>
      <c r="V57" s="67" t="n">
        <f aca="false">K57*5.5017049523</f>
        <v>6999053.06193782</v>
      </c>
      <c r="W57" s="67" t="n">
        <f aca="false">M57*5.5017049523</f>
        <v>216465.558616634</v>
      </c>
      <c r="X57" s="67" t="n">
        <f aca="false">N57*5.1890047538+L57*5.5017049523</f>
        <v>28600664.8763048</v>
      </c>
      <c r="Y57" s="67" t="n">
        <f aca="false">N57*5.1890047538</f>
        <v>22638014.6406383</v>
      </c>
      <c r="Z57" s="67" t="n">
        <f aca="false">L57*5.5017049523</f>
        <v>5962650.23566644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28023103.9034206</v>
      </c>
      <c r="G58" s="155" t="n">
        <f aca="false">central_v2_m!E46+temporary_pension_bonus_central!B46</f>
        <v>26876491.6809157</v>
      </c>
      <c r="H58" s="8" t="n">
        <f aca="false">F58-J58</f>
        <v>26560138.1981744</v>
      </c>
      <c r="I58" s="8" t="n">
        <f aca="false">G58-K58</f>
        <v>25457414.946827</v>
      </c>
      <c r="J58" s="155" t="n">
        <f aca="false">central_v2_m!J46</f>
        <v>1462965.70524612</v>
      </c>
      <c r="K58" s="155" t="n">
        <f aca="false">central_v2_m!K46</f>
        <v>1419076.73408873</v>
      </c>
      <c r="L58" s="8" t="n">
        <f aca="false">H58-I58</f>
        <v>1102723.25134745</v>
      </c>
      <c r="M58" s="8" t="n">
        <f aca="false">J58-K58</f>
        <v>43888.9711573836</v>
      </c>
      <c r="N58" s="155" t="n">
        <f aca="false">SUM(central_v5_m!C46:J46)</f>
        <v>5375516.61336554</v>
      </c>
      <c r="O58" s="5"/>
      <c r="P58" s="5"/>
      <c r="Q58" s="8" t="n">
        <f aca="false">I58*5.5017049523</f>
        <v>140059185.885714</v>
      </c>
      <c r="R58" s="8"/>
      <c r="S58" s="8"/>
      <c r="T58" s="5"/>
      <c r="U58" s="5"/>
      <c r="V58" s="8" t="n">
        <f aca="false">K58*5.5017049523</f>
        <v>7807341.49562969</v>
      </c>
      <c r="W58" s="8" t="n">
        <f aca="false">M58*5.5017049523</f>
        <v>241464.169967929</v>
      </c>
      <c r="X58" s="8" t="n">
        <f aca="false">N58*5.1890047538+L58*5.5017049523</f>
        <v>33960439.2338393</v>
      </c>
      <c r="Y58" s="8" t="n">
        <f aca="false">N58*5.1890047538</f>
        <v>27893581.2608846</v>
      </c>
      <c r="Z58" s="8" t="n">
        <f aca="false">L58*5.5017049523</f>
        <v>6066857.97295462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28567896.7511271</v>
      </c>
      <c r="G59" s="157" t="n">
        <f aca="false">central_v2_m!E47+temporary_pension_bonus_central!B47</f>
        <v>27397894.9123637</v>
      </c>
      <c r="H59" s="67" t="n">
        <f aca="false">F59-J59</f>
        <v>27023868.1601572</v>
      </c>
      <c r="I59" s="67" t="n">
        <f aca="false">G59-K59</f>
        <v>25900187.1791229</v>
      </c>
      <c r="J59" s="157" t="n">
        <f aca="false">central_v2_m!J47</f>
        <v>1544028.59096985</v>
      </c>
      <c r="K59" s="157" t="n">
        <f aca="false">central_v2_m!K47</f>
        <v>1497707.73324076</v>
      </c>
      <c r="L59" s="67" t="n">
        <f aca="false">H59-I59</f>
        <v>1123680.98103432</v>
      </c>
      <c r="M59" s="67" t="n">
        <f aca="false">J59-K59</f>
        <v>46320.8577290955</v>
      </c>
      <c r="N59" s="157" t="n">
        <f aca="false">SUM(central_v5_m!C47:J47)</f>
        <v>4497532.85880036</v>
      </c>
      <c r="O59" s="7"/>
      <c r="P59" s="7"/>
      <c r="Q59" s="67" t="n">
        <f aca="false">I59*5.5017049523</f>
        <v>142495188.068877</v>
      </c>
      <c r="R59" s="67"/>
      <c r="S59" s="67"/>
      <c r="T59" s="7"/>
      <c r="U59" s="7"/>
      <c r="V59" s="67" t="n">
        <f aca="false">K59*5.5017049523</f>
        <v>8239946.05306869</v>
      </c>
      <c r="W59" s="67" t="n">
        <f aca="false">M59*5.5017049523</f>
        <v>254843.692362948</v>
      </c>
      <c r="X59" s="67" t="n">
        <f aca="false">N59*5.1890047538+L59*5.5017049523</f>
        <v>29519880.6028486</v>
      </c>
      <c r="Y59" s="67" t="n">
        <f aca="false">N59*5.1890047538</f>
        <v>23337719.3846868</v>
      </c>
      <c r="Z59" s="67" t="n">
        <f aca="false">L59*5.5017049523</f>
        <v>6182161.21816186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28821413.7986904</v>
      </c>
      <c r="G60" s="157" t="n">
        <f aca="false">central_v2_m!E48+temporary_pension_bonus_central!B48</f>
        <v>27640019.7261013</v>
      </c>
      <c r="H60" s="67" t="n">
        <f aca="false">F60-J60</f>
        <v>27190347.3870734</v>
      </c>
      <c r="I60" s="67" t="n">
        <f aca="false">G60-K60</f>
        <v>26057885.3068329</v>
      </c>
      <c r="J60" s="157" t="n">
        <f aca="false">central_v2_m!J48</f>
        <v>1631066.41161699</v>
      </c>
      <c r="K60" s="157" t="n">
        <f aca="false">central_v2_m!K48</f>
        <v>1582134.41926848</v>
      </c>
      <c r="L60" s="67" t="n">
        <f aca="false">H60-I60</f>
        <v>1132462.08024051</v>
      </c>
      <c r="M60" s="67" t="n">
        <f aca="false">J60-K60</f>
        <v>48931.9923485096</v>
      </c>
      <c r="N60" s="157" t="n">
        <f aca="false">SUM(central_v5_m!C48:J48)</f>
        <v>4504865.73818481</v>
      </c>
      <c r="O60" s="7"/>
      <c r="P60" s="7"/>
      <c r="Q60" s="67" t="n">
        <f aca="false">I60*5.5017049523</f>
        <v>143362796.639068</v>
      </c>
      <c r="R60" s="67"/>
      <c r="S60" s="67"/>
      <c r="T60" s="7"/>
      <c r="U60" s="7"/>
      <c r="V60" s="67" t="n">
        <f aca="false">K60*5.5017049523</f>
        <v>8704436.76969366</v>
      </c>
      <c r="W60" s="67" t="n">
        <f aca="false">M60*5.5017049523</f>
        <v>269209.384629701</v>
      </c>
      <c r="X60" s="67" t="n">
        <f aca="false">N60*5.1890047538+L60*5.5017049523</f>
        <v>29606241.9658229</v>
      </c>
      <c r="Y60" s="67" t="n">
        <f aca="false">N60*5.1890047538</f>
        <v>23375769.7306717</v>
      </c>
      <c r="Z60" s="67" t="n">
        <f aca="false">L60*5.5017049523</f>
        <v>6230472.2351512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29130008.4529597</v>
      </c>
      <c r="G61" s="157" t="n">
        <f aca="false">central_v2_m!E49+temporary_pension_bonus_central!B49</f>
        <v>27935032.1316942</v>
      </c>
      <c r="H61" s="67" t="n">
        <f aca="false">F61-J61</f>
        <v>27449744.3450347</v>
      </c>
      <c r="I61" s="67" t="n">
        <f aca="false">G61-K61</f>
        <v>26305175.9470069</v>
      </c>
      <c r="J61" s="157" t="n">
        <f aca="false">central_v2_m!J49</f>
        <v>1680264.10792504</v>
      </c>
      <c r="K61" s="157" t="n">
        <f aca="false">central_v2_m!K49</f>
        <v>1629856.18468729</v>
      </c>
      <c r="L61" s="67" t="n">
        <f aca="false">H61-I61</f>
        <v>1144568.39802772</v>
      </c>
      <c r="M61" s="67" t="n">
        <f aca="false">J61-K61</f>
        <v>50407.923237751</v>
      </c>
      <c r="N61" s="157" t="n">
        <f aca="false">SUM(central_v5_m!C49:J49)</f>
        <v>4486022.47326651</v>
      </c>
      <c r="O61" s="7"/>
      <c r="P61" s="7"/>
      <c r="Q61" s="67" t="n">
        <f aca="false">I61*5.5017049523</f>
        <v>144723316.778771</v>
      </c>
      <c r="R61" s="67"/>
      <c r="S61" s="67"/>
      <c r="T61" s="7"/>
      <c r="U61" s="7"/>
      <c r="V61" s="67" t="n">
        <f aca="false">K61*5.5017049523</f>
        <v>8966987.84283083</v>
      </c>
      <c r="W61" s="67" t="n">
        <f aca="false">M61*5.5017049523</f>
        <v>277329.520912293</v>
      </c>
      <c r="X61" s="67" t="n">
        <f aca="false">N61*5.1890047538+L61*5.5017049523</f>
        <v>29575069.5631087</v>
      </c>
      <c r="Y61" s="67" t="n">
        <f aca="false">N61*5.1890047538</f>
        <v>23277991.9394335</v>
      </c>
      <c r="Z61" s="67" t="n">
        <f aca="false">L61*5.5017049523</f>
        <v>6297077.62367517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29386475.0840428</v>
      </c>
      <c r="G62" s="155" t="n">
        <f aca="false">central_v2_m!E50+temporary_pension_bonus_central!B50</f>
        <v>28179327.8209607</v>
      </c>
      <c r="H62" s="8" t="n">
        <f aca="false">F62-J62</f>
        <v>27620373.5850367</v>
      </c>
      <c r="I62" s="8" t="n">
        <f aca="false">G62-K62</f>
        <v>26466209.3669247</v>
      </c>
      <c r="J62" s="155" t="n">
        <f aca="false">central_v2_m!J50</f>
        <v>1766101.49900614</v>
      </c>
      <c r="K62" s="155" t="n">
        <f aca="false">central_v2_m!K50</f>
        <v>1713118.45403595</v>
      </c>
      <c r="L62" s="8" t="n">
        <f aca="false">H62-I62</f>
        <v>1154164.21811196</v>
      </c>
      <c r="M62" s="8" t="n">
        <f aca="false">J62-K62</f>
        <v>52983.0449701843</v>
      </c>
      <c r="N62" s="155" t="n">
        <f aca="false">SUM(central_v5_m!C50:J50)</f>
        <v>5514541.92690553</v>
      </c>
      <c r="O62" s="5"/>
      <c r="P62" s="5"/>
      <c r="Q62" s="8" t="n">
        <f aca="false">I62*5.5017049523</f>
        <v>145609275.142618</v>
      </c>
      <c r="R62" s="8"/>
      <c r="S62" s="8"/>
      <c r="T62" s="5"/>
      <c r="U62" s="5"/>
      <c r="V62" s="8" t="n">
        <f aca="false">K62*5.5017049523</f>
        <v>9425072.28244613</v>
      </c>
      <c r="W62" s="8" t="n">
        <f aca="false">M62*5.5017049523</f>
        <v>291497.080900397</v>
      </c>
      <c r="X62" s="8" t="n">
        <f aca="false">N62*5.1890047538+L62*5.5017049523</f>
        <v>34964855.2682962</v>
      </c>
      <c r="Y62" s="8" t="n">
        <f aca="false">N62*5.1890047538</f>
        <v>28614984.2737422</v>
      </c>
      <c r="Z62" s="8" t="n">
        <f aca="false">L62*5.5017049523</f>
        <v>6349870.99455402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29584595.853597</v>
      </c>
      <c r="G63" s="157" t="n">
        <f aca="false">central_v2_m!E51+temporary_pension_bonus_central!B51</f>
        <v>28367855.5642047</v>
      </c>
      <c r="H63" s="67" t="n">
        <f aca="false">F63-J63</f>
        <v>27719839.3773281</v>
      </c>
      <c r="I63" s="67" t="n">
        <f aca="false">G63-K63</f>
        <v>26559041.782224</v>
      </c>
      <c r="J63" s="157" t="n">
        <f aca="false">central_v2_m!J51</f>
        <v>1864756.47626885</v>
      </c>
      <c r="K63" s="157" t="n">
        <f aca="false">central_v2_m!K51</f>
        <v>1808813.78198079</v>
      </c>
      <c r="L63" s="67" t="n">
        <f aca="false">H63-I63</f>
        <v>1160797.59510418</v>
      </c>
      <c r="M63" s="67" t="n">
        <f aca="false">J63-K63</f>
        <v>55942.6942880654</v>
      </c>
      <c r="N63" s="157" t="n">
        <f aca="false">SUM(central_v5_m!C51:J51)</f>
        <v>4590174.11677619</v>
      </c>
      <c r="O63" s="7"/>
      <c r="P63" s="7"/>
      <c r="Q63" s="67" t="n">
        <f aca="false">I63*5.5017049523</f>
        <v>146120011.701604</v>
      </c>
      <c r="R63" s="67"/>
      <c r="S63" s="67"/>
      <c r="T63" s="7"/>
      <c r="U63" s="7"/>
      <c r="V63" s="67" t="n">
        <f aca="false">K63*5.5017049523</f>
        <v>9951559.74211218</v>
      </c>
      <c r="W63" s="67" t="n">
        <f aca="false">M63*5.5017049523</f>
        <v>307780.198209654</v>
      </c>
      <c r="X63" s="67" t="n">
        <f aca="false">N63*5.1890047538+L63*5.5017049523</f>
        <v>30204801.1903239</v>
      </c>
      <c r="Y63" s="67" t="n">
        <f aca="false">N63*5.1890047538</f>
        <v>23818435.3127213</v>
      </c>
      <c r="Z63" s="67" t="n">
        <f aca="false">L63*5.5017049523</f>
        <v>6386365.87760258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29756004.6534876</v>
      </c>
      <c r="G64" s="157" t="n">
        <f aca="false">central_v2_m!E52+temporary_pension_bonus_central!B52</f>
        <v>28531778.9079757</v>
      </c>
      <c r="H64" s="67" t="n">
        <f aca="false">F64-J64</f>
        <v>27747862.252286</v>
      </c>
      <c r="I64" s="67" t="n">
        <f aca="false">G64-K64</f>
        <v>26583880.7788102</v>
      </c>
      <c r="J64" s="157" t="n">
        <f aca="false">central_v2_m!J52</f>
        <v>2008142.40120157</v>
      </c>
      <c r="K64" s="157" t="n">
        <f aca="false">central_v2_m!K52</f>
        <v>1947898.12916552</v>
      </c>
      <c r="L64" s="67" t="n">
        <f aca="false">H64-I64</f>
        <v>1163981.47347583</v>
      </c>
      <c r="M64" s="67" t="n">
        <f aca="false">J64-K64</f>
        <v>60244.2720360467</v>
      </c>
      <c r="N64" s="157" t="n">
        <f aca="false">SUM(central_v5_m!C52:J52)</f>
        <v>4562140.8622251</v>
      </c>
      <c r="O64" s="7"/>
      <c r="P64" s="7"/>
      <c r="Q64" s="67" t="n">
        <f aca="false">I64*5.5017049523</f>
        <v>146256668.532133</v>
      </c>
      <c r="R64" s="67"/>
      <c r="S64" s="67"/>
      <c r="T64" s="7"/>
      <c r="U64" s="7"/>
      <c r="V64" s="67" t="n">
        <f aca="false">K64*5.5017049523</f>
        <v>10716760.7838059</v>
      </c>
      <c r="W64" s="67" t="n">
        <f aca="false">M64*5.5017049523</f>
        <v>331446.209808427</v>
      </c>
      <c r="X64" s="67" t="n">
        <f aca="false">N64*5.1890047538+L64*5.5017049523</f>
        <v>30076853.2585987</v>
      </c>
      <c r="Y64" s="67" t="n">
        <f aca="false">N64*5.1890047538</f>
        <v>23672970.6215913</v>
      </c>
      <c r="Z64" s="67" t="n">
        <f aca="false">L64*5.5017049523</f>
        <v>6403882.63700744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29992947.9908468</v>
      </c>
      <c r="G65" s="157" t="n">
        <f aca="false">central_v2_m!E53+temporary_pension_bonus_central!B53</f>
        <v>28757782.9046068</v>
      </c>
      <c r="H65" s="67" t="n">
        <f aca="false">F65-J65</f>
        <v>27901332.2959535</v>
      </c>
      <c r="I65" s="67" t="n">
        <f aca="false">G65-K65</f>
        <v>26728915.6805603</v>
      </c>
      <c r="J65" s="157" t="n">
        <f aca="false">central_v2_m!J53</f>
        <v>2091615.6948933</v>
      </c>
      <c r="K65" s="157" t="n">
        <f aca="false">central_v2_m!K53</f>
        <v>2028867.2240465</v>
      </c>
      <c r="L65" s="67" t="n">
        <f aca="false">H65-I65</f>
        <v>1172416.61539321</v>
      </c>
      <c r="M65" s="67" t="n">
        <f aca="false">J65-K65</f>
        <v>62748.4708467994</v>
      </c>
      <c r="N65" s="157" t="n">
        <f aca="false">SUM(central_v5_m!C53:J53)</f>
        <v>4471326.80941743</v>
      </c>
      <c r="O65" s="7"/>
      <c r="P65" s="7"/>
      <c r="Q65" s="67" t="n">
        <f aca="false">I65*5.5017049523</f>
        <v>147054607.769348</v>
      </c>
      <c r="R65" s="67"/>
      <c r="S65" s="67"/>
      <c r="T65" s="7"/>
      <c r="U65" s="7"/>
      <c r="V65" s="67" t="n">
        <f aca="false">K65*5.5017049523</f>
        <v>11162228.8540958</v>
      </c>
      <c r="W65" s="67" t="n">
        <f aca="false">M65*5.5017049523</f>
        <v>345223.572807089</v>
      </c>
      <c r="X65" s="67" t="n">
        <f aca="false">N65*5.1890047538+L65*5.5017049523</f>
        <v>29652026.3689281</v>
      </c>
      <c r="Y65" s="67" t="n">
        <f aca="false">N65*5.1890047538</f>
        <v>23201736.0698604</v>
      </c>
      <c r="Z65" s="67" t="n">
        <f aca="false">L65*5.5017049523</f>
        <v>6450290.29906763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30163625.3072661</v>
      </c>
      <c r="G66" s="155" t="n">
        <f aca="false">central_v2_m!E54+temporary_pension_bonus_central!B54</f>
        <v>28921698.5340715</v>
      </c>
      <c r="H66" s="8" t="n">
        <f aca="false">F66-J66</f>
        <v>28009758.2513093</v>
      </c>
      <c r="I66" s="8" t="n">
        <f aca="false">G66-K66</f>
        <v>26832447.4897933</v>
      </c>
      <c r="J66" s="155" t="n">
        <f aca="false">central_v2_m!J54</f>
        <v>2153867.05595687</v>
      </c>
      <c r="K66" s="155" t="n">
        <f aca="false">central_v2_m!K54</f>
        <v>2089251.04427816</v>
      </c>
      <c r="L66" s="8" t="n">
        <f aca="false">H66-I66</f>
        <v>1177310.76151595</v>
      </c>
      <c r="M66" s="8" t="n">
        <f aca="false">J66-K66</f>
        <v>64616.0116787059</v>
      </c>
      <c r="N66" s="155" t="n">
        <f aca="false">SUM(central_v5_m!C54:J54)</f>
        <v>5377868.31101408</v>
      </c>
      <c r="O66" s="5"/>
      <c r="P66" s="5"/>
      <c r="Q66" s="8" t="n">
        <f aca="false">I66*5.5017049523</f>
        <v>147624209.236926</v>
      </c>
      <c r="R66" s="8"/>
      <c r="S66" s="8"/>
      <c r="T66" s="5"/>
      <c r="U66" s="5"/>
      <c r="V66" s="8" t="n">
        <f aca="false">K66*5.5017049523</f>
        <v>11494442.8169031</v>
      </c>
      <c r="W66" s="8" t="n">
        <f aca="false">M66*5.5017049523</f>
        <v>355498.231450611</v>
      </c>
      <c r="X66" s="8" t="n">
        <f aca="false">N66*5.1890047538+L66*5.5017049523</f>
        <v>34383000.6781908</v>
      </c>
      <c r="Y66" s="8" t="n">
        <f aca="false">N66*5.1890047538</f>
        <v>27905784.2311624</v>
      </c>
      <c r="Z66" s="8" t="n">
        <f aca="false">L66*5.5017049523</f>
        <v>6477216.44702838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30331558.0875722</v>
      </c>
      <c r="G67" s="157" t="n">
        <f aca="false">central_v2_m!E55+temporary_pension_bonus_central!B55</f>
        <v>29081904.4488631</v>
      </c>
      <c r="H67" s="67" t="n">
        <f aca="false">F67-J67</f>
        <v>28100591.6267709</v>
      </c>
      <c r="I67" s="67" t="n">
        <f aca="false">G67-K67</f>
        <v>26917866.9818859</v>
      </c>
      <c r="J67" s="157" t="n">
        <f aca="false">central_v2_m!J55</f>
        <v>2230966.46080129</v>
      </c>
      <c r="K67" s="157" t="n">
        <f aca="false">central_v2_m!K55</f>
        <v>2164037.46697725</v>
      </c>
      <c r="L67" s="67" t="n">
        <f aca="false">H67-I67</f>
        <v>1182724.64488498</v>
      </c>
      <c r="M67" s="67" t="n">
        <f aca="false">J67-K67</f>
        <v>66928.9938240391</v>
      </c>
      <c r="N67" s="157" t="n">
        <f aca="false">SUM(central_v5_m!C55:J55)</f>
        <v>4518060.19854606</v>
      </c>
      <c r="O67" s="7"/>
      <c r="P67" s="7"/>
      <c r="Q67" s="67" t="n">
        <f aca="false">I67*5.5017049523</f>
        <v>148094162.079594</v>
      </c>
      <c r="R67" s="67"/>
      <c r="S67" s="67"/>
      <c r="T67" s="7"/>
      <c r="U67" s="7"/>
      <c r="V67" s="67" t="n">
        <f aca="false">K67*5.5017049523</f>
        <v>11905895.6490315</v>
      </c>
      <c r="W67" s="67" t="n">
        <f aca="false">M67*5.5017049523</f>
        <v>368223.576774172</v>
      </c>
      <c r="X67" s="67" t="n">
        <f aca="false">N67*5.1890047538+L67*5.5017049523</f>
        <v>29951237.8841811</v>
      </c>
      <c r="Y67" s="67" t="n">
        <f aca="false">N67*5.1890047538</f>
        <v>23444235.8482101</v>
      </c>
      <c r="Z67" s="67" t="n">
        <f aca="false">L67*5.5017049523</f>
        <v>6507002.03597096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30524371.6037746</v>
      </c>
      <c r="G68" s="157" t="n">
        <f aca="false">central_v2_m!E56+temporary_pension_bonus_central!B56</f>
        <v>29267505.6236164</v>
      </c>
      <c r="H68" s="67" t="n">
        <f aca="false">F68-J68</f>
        <v>28190578.7532977</v>
      </c>
      <c r="I68" s="67" t="n">
        <f aca="false">G68-K68</f>
        <v>27003726.5586538</v>
      </c>
      <c r="J68" s="157" t="n">
        <f aca="false">central_v2_m!J56</f>
        <v>2333792.8504769</v>
      </c>
      <c r="K68" s="157" t="n">
        <f aca="false">central_v2_m!K56</f>
        <v>2263779.06496259</v>
      </c>
      <c r="L68" s="67" t="n">
        <f aca="false">H68-I68</f>
        <v>1186852.19464393</v>
      </c>
      <c r="M68" s="67" t="n">
        <f aca="false">J68-K68</f>
        <v>70013.7855143067</v>
      </c>
      <c r="N68" s="157" t="n">
        <f aca="false">SUM(central_v5_m!C56:J56)</f>
        <v>4540781.43534828</v>
      </c>
      <c r="O68" s="7"/>
      <c r="P68" s="7"/>
      <c r="Q68" s="67" t="n">
        <f aca="false">I68*5.5017049523</f>
        <v>148566536.1383</v>
      </c>
      <c r="R68" s="67"/>
      <c r="S68" s="67"/>
      <c r="T68" s="7"/>
      <c r="U68" s="7"/>
      <c r="V68" s="67" t="n">
        <f aca="false">K68*5.5017049523</f>
        <v>12454644.4926178</v>
      </c>
      <c r="W68" s="67" t="n">
        <f aca="false">M68*5.5017049523</f>
        <v>385195.190493331</v>
      </c>
      <c r="X68" s="67" t="n">
        <f aca="false">N68*5.1890047538+L68*5.5017049523</f>
        <v>30091847.0509097</v>
      </c>
      <c r="Y68" s="67" t="n">
        <f aca="false">N68*5.1890047538</f>
        <v>23562136.453989</v>
      </c>
      <c r="Z68" s="67" t="n">
        <f aca="false">L68*5.5017049523</f>
        <v>6529710.59692063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30813723.3496344</v>
      </c>
      <c r="G69" s="157" t="n">
        <f aca="false">central_v2_m!E57+temporary_pension_bonus_central!B57</f>
        <v>29542935.5377246</v>
      </c>
      <c r="H69" s="67" t="n">
        <f aca="false">F69-J69</f>
        <v>28369666.2970119</v>
      </c>
      <c r="I69" s="67" t="n">
        <f aca="false">G69-K69</f>
        <v>27172200.1966809</v>
      </c>
      <c r="J69" s="157" t="n">
        <f aca="false">central_v2_m!J57</f>
        <v>2444057.05262245</v>
      </c>
      <c r="K69" s="157" t="n">
        <f aca="false">central_v2_m!K57</f>
        <v>2370735.34104378</v>
      </c>
      <c r="L69" s="67" t="n">
        <f aca="false">H69-I69</f>
        <v>1197466.10033106</v>
      </c>
      <c r="M69" s="67" t="n">
        <f aca="false">J69-K69</f>
        <v>73321.7115786742</v>
      </c>
      <c r="N69" s="157" t="n">
        <f aca="false">SUM(central_v5_m!C57:J57)</f>
        <v>4523927.89307467</v>
      </c>
      <c r="O69" s="7"/>
      <c r="P69" s="7"/>
      <c r="Q69" s="67" t="n">
        <f aca="false">I69*5.5017049523</f>
        <v>149493428.386966</v>
      </c>
      <c r="R69" s="67"/>
      <c r="S69" s="67"/>
      <c r="T69" s="7"/>
      <c r="U69" s="7"/>
      <c r="V69" s="67" t="n">
        <f aca="false">K69*5.5017049523</f>
        <v>13043086.3664132</v>
      </c>
      <c r="W69" s="67" t="n">
        <f aca="false">M69*5.5017049523</f>
        <v>403394.423703504</v>
      </c>
      <c r="X69" s="67" t="n">
        <f aca="false">N69*5.1890047538+L69*5.5017049523</f>
        <v>30062788.5174156</v>
      </c>
      <c r="Y69" s="67" t="n">
        <f aca="false">N69*5.1890047538</f>
        <v>23474683.3430129</v>
      </c>
      <c r="Z69" s="67" t="n">
        <f aca="false">L69*5.5017049523</f>
        <v>6588105.17440274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31022139.6906593</v>
      </c>
      <c r="G70" s="155" t="n">
        <f aca="false">central_v2_m!E58+temporary_pension_bonus_central!B58</f>
        <v>29742694.92668</v>
      </c>
      <c r="H70" s="8" t="n">
        <f aca="false">F70-J70</f>
        <v>28485938.994616</v>
      </c>
      <c r="I70" s="8" t="n">
        <f aca="false">G70-K70</f>
        <v>27282580.2515181</v>
      </c>
      <c r="J70" s="155" t="n">
        <f aca="false">central_v2_m!J58</f>
        <v>2536200.69604328</v>
      </c>
      <c r="K70" s="155" t="n">
        <f aca="false">central_v2_m!K58</f>
        <v>2460114.67516198</v>
      </c>
      <c r="L70" s="8" t="n">
        <f aca="false">H70-I70</f>
        <v>1203358.74309792</v>
      </c>
      <c r="M70" s="8" t="n">
        <f aca="false">J70-K70</f>
        <v>76086.020881298</v>
      </c>
      <c r="N70" s="155" t="n">
        <f aca="false">SUM(central_v5_m!C58:J58)</f>
        <v>5510250.65720652</v>
      </c>
      <c r="O70" s="5"/>
      <c r="P70" s="5"/>
      <c r="Q70" s="8" t="n">
        <f aca="false">I70*5.5017049523</f>
        <v>150100706.881299</v>
      </c>
      <c r="R70" s="8"/>
      <c r="S70" s="8"/>
      <c r="T70" s="5"/>
      <c r="U70" s="5"/>
      <c r="V70" s="8" t="n">
        <f aca="false">K70*5.5017049523</f>
        <v>13534825.0915646</v>
      </c>
      <c r="W70" s="8" t="n">
        <f aca="false">M70*5.5017049523</f>
        <v>418602.837883438</v>
      </c>
      <c r="X70" s="8" t="n">
        <f aca="false">N70*5.1890047538+L70*5.5017049523</f>
        <v>35213241.6111695</v>
      </c>
      <c r="Y70" s="8" t="n">
        <f aca="false">N70*5.1890047538</f>
        <v>28592716.8548742</v>
      </c>
      <c r="Z70" s="8" t="n">
        <f aca="false">L70*5.5017049523</f>
        <v>6620524.75629535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31200938.2573382</v>
      </c>
      <c r="G71" s="157" t="n">
        <f aca="false">central_v2_m!E59+temporary_pension_bonus_central!B59</f>
        <v>29914348.7737659</v>
      </c>
      <c r="H71" s="67" t="n">
        <f aca="false">F71-J71</f>
        <v>28569131.6642258</v>
      </c>
      <c r="I71" s="67" t="n">
        <f aca="false">G71-K71</f>
        <v>27361496.3784468</v>
      </c>
      <c r="J71" s="157" t="n">
        <f aca="false">central_v2_m!J59</f>
        <v>2631806.59311245</v>
      </c>
      <c r="K71" s="157" t="n">
        <f aca="false">central_v2_m!K59</f>
        <v>2552852.39531908</v>
      </c>
      <c r="L71" s="67" t="n">
        <f aca="false">H71-I71</f>
        <v>1207635.285779</v>
      </c>
      <c r="M71" s="67" t="n">
        <f aca="false">J71-K71</f>
        <v>78954.1977933734</v>
      </c>
      <c r="N71" s="157" t="n">
        <f aca="false">SUM(central_v5_m!C59:J59)</f>
        <v>4558773.87404617</v>
      </c>
      <c r="O71" s="7"/>
      <c r="P71" s="7"/>
      <c r="Q71" s="67" t="n">
        <f aca="false">I71*5.5017049523</f>
        <v>150534880.127639</v>
      </c>
      <c r="R71" s="67"/>
      <c r="S71" s="67"/>
      <c r="T71" s="7"/>
      <c r="U71" s="7"/>
      <c r="V71" s="67" t="n">
        <f aca="false">K71*5.5017049523</f>
        <v>14045040.6658179</v>
      </c>
      <c r="W71" s="67" t="n">
        <f aca="false">M71*5.5017049523</f>
        <v>434382.701004676</v>
      </c>
      <c r="X71" s="67" t="n">
        <f aca="false">N71*5.1890047538+L71*5.5017049523</f>
        <v>30299552.3362674</v>
      </c>
      <c r="Y71" s="67" t="n">
        <f aca="false">N71*5.1890047538</f>
        <v>23655499.3039248</v>
      </c>
      <c r="Z71" s="67" t="n">
        <f aca="false">L71*5.5017049523</f>
        <v>6644053.03234257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31430712.8485343</v>
      </c>
      <c r="G72" s="157" t="n">
        <f aca="false">central_v2_m!E60+temporary_pension_bonus_central!B60</f>
        <v>30134371.3522785</v>
      </c>
      <c r="H72" s="67" t="n">
        <f aca="false">F72-J72</f>
        <v>28727976.5388013</v>
      </c>
      <c r="I72" s="67" t="n">
        <f aca="false">G72-K72</f>
        <v>27512717.1318375</v>
      </c>
      <c r="J72" s="157" t="n">
        <f aca="false">central_v2_m!J60</f>
        <v>2702736.30973303</v>
      </c>
      <c r="K72" s="157" t="n">
        <f aca="false">central_v2_m!K60</f>
        <v>2621654.22044104</v>
      </c>
      <c r="L72" s="67" t="n">
        <f aca="false">H72-I72</f>
        <v>1215259.40696383</v>
      </c>
      <c r="M72" s="67" t="n">
        <f aca="false">J72-K72</f>
        <v>81082.0892919907</v>
      </c>
      <c r="N72" s="157" t="n">
        <f aca="false">SUM(central_v5_m!C60:J60)</f>
        <v>4564613.23034407</v>
      </c>
      <c r="O72" s="7"/>
      <c r="P72" s="7"/>
      <c r="Q72" s="67" t="n">
        <f aca="false">I72*5.5017049523</f>
        <v>151366852.095459</v>
      </c>
      <c r="R72" s="67"/>
      <c r="S72" s="67"/>
      <c r="T72" s="7"/>
      <c r="U72" s="7"/>
      <c r="V72" s="67" t="n">
        <f aca="false">K72*5.5017049523</f>
        <v>14423568.0078186</v>
      </c>
      <c r="W72" s="67" t="n">
        <f aca="false">M72*5.5017049523</f>
        <v>446089.732200576</v>
      </c>
      <c r="X72" s="67" t="n">
        <f aca="false">N72*5.1890047538+L72*5.5017049523</f>
        <v>30371798.4491358</v>
      </c>
      <c r="Y72" s="67" t="n">
        <f aca="false">N72*5.1890047538</f>
        <v>23685799.7515137</v>
      </c>
      <c r="Z72" s="67" t="n">
        <f aca="false">L72*5.5017049523</f>
        <v>6685998.69762206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31549901.7705311</v>
      </c>
      <c r="G73" s="157" t="n">
        <f aca="false">central_v2_m!E61+temporary_pension_bonus_central!B61</f>
        <v>30248900.018366</v>
      </c>
      <c r="H73" s="67" t="n">
        <f aca="false">F73-J73</f>
        <v>28757339.939224</v>
      </c>
      <c r="I73" s="67" t="n">
        <f aca="false">G73-K73</f>
        <v>27540115.0419982</v>
      </c>
      <c r="J73" s="157" t="n">
        <f aca="false">central_v2_m!J61</f>
        <v>2792561.83130707</v>
      </c>
      <c r="K73" s="157" t="n">
        <f aca="false">central_v2_m!K61</f>
        <v>2708784.97636786</v>
      </c>
      <c r="L73" s="67" t="n">
        <f aca="false">H73-I73</f>
        <v>1217224.89722589</v>
      </c>
      <c r="M73" s="67" t="n">
        <f aca="false">J73-K73</f>
        <v>83776.8549392121</v>
      </c>
      <c r="N73" s="157" t="n">
        <f aca="false">SUM(central_v5_m!C61:J61)</f>
        <v>4572567.82704058</v>
      </c>
      <c r="O73" s="7"/>
      <c r="P73" s="7"/>
      <c r="Q73" s="67" t="n">
        <f aca="false">I73*5.5017049523</f>
        <v>151517587.313473</v>
      </c>
      <c r="R73" s="67"/>
      <c r="S73" s="67"/>
      <c r="T73" s="7"/>
      <c r="U73" s="7"/>
      <c r="V73" s="67" t="n">
        <f aca="false">K73*5.5017049523</f>
        <v>14902935.7191989</v>
      </c>
      <c r="W73" s="67" t="n">
        <f aca="false">M73*5.5017049523</f>
        <v>460915.537707182</v>
      </c>
      <c r="X73" s="67" t="n">
        <f aca="false">N73*5.1890047538+L73*5.5017049523</f>
        <v>30423888.436717</v>
      </c>
      <c r="Y73" s="67" t="n">
        <f aca="false">N73*5.1890047538</f>
        <v>23727076.1915865</v>
      </c>
      <c r="Z73" s="67" t="n">
        <f aca="false">L73*5.5017049523</f>
        <v>6696812.24513052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31742488.5074413</v>
      </c>
      <c r="G74" s="155" t="n">
        <f aca="false">central_v2_m!E62+temporary_pension_bonus_central!B62</f>
        <v>30433079.4968368</v>
      </c>
      <c r="H74" s="8" t="n">
        <f aca="false">F74-J74</f>
        <v>28849085.2856708</v>
      </c>
      <c r="I74" s="8" t="n">
        <f aca="false">G74-K74</f>
        <v>27626478.3717194</v>
      </c>
      <c r="J74" s="155" t="n">
        <f aca="false">central_v2_m!J62</f>
        <v>2893403.22177058</v>
      </c>
      <c r="K74" s="155" t="n">
        <f aca="false">central_v2_m!K62</f>
        <v>2806601.12511746</v>
      </c>
      <c r="L74" s="8" t="n">
        <f aca="false">H74-I74</f>
        <v>1222606.91395141</v>
      </c>
      <c r="M74" s="8" t="n">
        <f aca="false">J74-K74</f>
        <v>86802.0966531173</v>
      </c>
      <c r="N74" s="155" t="n">
        <f aca="false">SUM(central_v5_m!C62:J62)</f>
        <v>5440325.86025319</v>
      </c>
      <c r="O74" s="5"/>
      <c r="P74" s="5"/>
      <c r="Q74" s="8" t="n">
        <f aca="false">I74*5.5017049523</f>
        <v>151992732.872297</v>
      </c>
      <c r="R74" s="8"/>
      <c r="S74" s="8"/>
      <c r="T74" s="5"/>
      <c r="U74" s="5"/>
      <c r="V74" s="8" t="n">
        <f aca="false">K74*5.5017049523</f>
        <v>15441091.3091895</v>
      </c>
      <c r="W74" s="8" t="n">
        <f aca="false">M74*5.5017049523</f>
        <v>477559.525026479</v>
      </c>
      <c r="X74" s="8" t="n">
        <f aca="false">N74*5.1890047538+L74*5.5017049523</f>
        <v>34956299.2642776</v>
      </c>
      <c r="Y74" s="8" t="n">
        <f aca="false">N74*5.1890047538</f>
        <v>28229876.7510749</v>
      </c>
      <c r="Z74" s="8" t="n">
        <f aca="false">L74*5.5017049523</f>
        <v>6726422.51320268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31894505.465502</v>
      </c>
      <c r="G75" s="157" t="n">
        <f aca="false">central_v2_m!E63+temporary_pension_bonus_central!B63</f>
        <v>30578902.1068799</v>
      </c>
      <c r="H75" s="67" t="n">
        <f aca="false">F75-J75</f>
        <v>28952827.0965998</v>
      </c>
      <c r="I75" s="67" t="n">
        <f aca="false">G75-K75</f>
        <v>27725474.0890447</v>
      </c>
      <c r="J75" s="157" t="n">
        <f aca="false">central_v2_m!J63</f>
        <v>2941678.36890223</v>
      </c>
      <c r="K75" s="157" t="n">
        <f aca="false">central_v2_m!K63</f>
        <v>2853428.01783517</v>
      </c>
      <c r="L75" s="67" t="n">
        <f aca="false">H75-I75</f>
        <v>1227353.00755505</v>
      </c>
      <c r="M75" s="67" t="n">
        <f aca="false">J75-K75</f>
        <v>88250.3510670671</v>
      </c>
      <c r="N75" s="157" t="n">
        <f aca="false">SUM(central_v5_m!C63:J63)</f>
        <v>4481159.47353244</v>
      </c>
      <c r="O75" s="7"/>
      <c r="P75" s="7"/>
      <c r="Q75" s="67" t="n">
        <f aca="false">I75*5.5017049523</f>
        <v>152537378.100563</v>
      </c>
      <c r="R75" s="67"/>
      <c r="S75" s="67"/>
      <c r="T75" s="7"/>
      <c r="U75" s="7"/>
      <c r="V75" s="67" t="n">
        <f aca="false">K75*5.5017049523</f>
        <v>15698719.0567553</v>
      </c>
      <c r="W75" s="67" t="n">
        <f aca="false">M75*5.5017049523</f>
        <v>485527.393507897</v>
      </c>
      <c r="X75" s="67" t="n">
        <f aca="false">N75*5.1890047538+L75*5.5017049523</f>
        <v>30005291.9305816</v>
      </c>
      <c r="Y75" s="67" t="n">
        <f aca="false">N75*5.1890047538</f>
        <v>23252757.8106957</v>
      </c>
      <c r="Z75" s="67" t="n">
        <f aca="false">L75*5.5017049523</f>
        <v>6752534.11988591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32142425.4931579</v>
      </c>
      <c r="G76" s="157" t="n">
        <f aca="false">central_v2_m!E64+temporary_pension_bonus_central!B64</f>
        <v>30814944.706168</v>
      </c>
      <c r="H76" s="67" t="n">
        <f aca="false">F76-J76</f>
        <v>29155296.051617</v>
      </c>
      <c r="I76" s="67" t="n">
        <f aca="false">G76-K76</f>
        <v>27917429.1478734</v>
      </c>
      <c r="J76" s="157" t="n">
        <f aca="false">central_v2_m!J64</f>
        <v>2987129.44154084</v>
      </c>
      <c r="K76" s="157" t="n">
        <f aca="false">central_v2_m!K64</f>
        <v>2897515.55829462</v>
      </c>
      <c r="L76" s="67" t="n">
        <f aca="false">H76-I76</f>
        <v>1237866.90374361</v>
      </c>
      <c r="M76" s="67" t="n">
        <f aca="false">J76-K76</f>
        <v>89613.8832462253</v>
      </c>
      <c r="N76" s="157" t="n">
        <f aca="false">SUM(central_v5_m!C64:J64)</f>
        <v>4500780.44170408</v>
      </c>
      <c r="O76" s="7"/>
      <c r="P76" s="7"/>
      <c r="Q76" s="67" t="n">
        <f aca="false">I76*5.5017049523</f>
        <v>153593458.19834</v>
      </c>
      <c r="R76" s="67"/>
      <c r="S76" s="67"/>
      <c r="T76" s="7"/>
      <c r="U76" s="7"/>
      <c r="V76" s="67" t="n">
        <f aca="false">K76*5.5017049523</f>
        <v>15941275.6964358</v>
      </c>
      <c r="W76" s="67" t="n">
        <f aca="false">M76*5.5017049523</f>
        <v>493029.145250592</v>
      </c>
      <c r="X76" s="67" t="n">
        <f aca="false">N76*5.1890047538+L76*5.5017049523</f>
        <v>30164949.582427</v>
      </c>
      <c r="Y76" s="67" t="n">
        <f aca="false">N76*5.1890047538</f>
        <v>23354571.1078125</v>
      </c>
      <c r="Z76" s="67" t="n">
        <f aca="false">L76*5.5017049523</f>
        <v>6810378.47461451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32329831.7587211</v>
      </c>
      <c r="G77" s="157" t="n">
        <f aca="false">central_v2_m!E65+temporary_pension_bonus_central!B65</f>
        <v>30993742.1597925</v>
      </c>
      <c r="H77" s="67" t="n">
        <f aca="false">F77-J77</f>
        <v>29307087.7429038</v>
      </c>
      <c r="I77" s="67" t="n">
        <f aca="false">G77-K77</f>
        <v>28061680.4644497</v>
      </c>
      <c r="J77" s="157" t="n">
        <f aca="false">central_v2_m!J65</f>
        <v>3022744.01581732</v>
      </c>
      <c r="K77" s="157" t="n">
        <f aca="false">central_v2_m!K65</f>
        <v>2932061.69534279</v>
      </c>
      <c r="L77" s="67" t="n">
        <f aca="false">H77-I77</f>
        <v>1245407.27845403</v>
      </c>
      <c r="M77" s="67" t="n">
        <f aca="false">J77-K77</f>
        <v>90682.3204745203</v>
      </c>
      <c r="N77" s="157" t="n">
        <f aca="false">SUM(central_v5_m!C65:J65)</f>
        <v>4596453.83922544</v>
      </c>
      <c r="O77" s="7"/>
      <c r="P77" s="7"/>
      <c r="Q77" s="67" t="n">
        <f aca="false">I77*5.5017049523</f>
        <v>154387086.381123</v>
      </c>
      <c r="R77" s="67"/>
      <c r="S77" s="67"/>
      <c r="T77" s="7"/>
      <c r="U77" s="7"/>
      <c r="V77" s="67" t="n">
        <f aca="false">K77*5.5017049523</f>
        <v>16131338.3497166</v>
      </c>
      <c r="W77" s="67" t="n">
        <f aca="false">M77*5.5017049523</f>
        <v>498907.371640724</v>
      </c>
      <c r="X77" s="67" t="n">
        <f aca="false">N77*5.1890047538+L77*5.5017049523</f>
        <v>30702884.213864</v>
      </c>
      <c r="Y77" s="67" t="n">
        <f aca="false">N77*5.1890047538</f>
        <v>23851020.8223631</v>
      </c>
      <c r="Z77" s="67" t="n">
        <f aca="false">L77*5.5017049523</f>
        <v>6851863.39150099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32524097.8254909</v>
      </c>
      <c r="G78" s="155" t="n">
        <f aca="false">central_v2_m!E66+temporary_pension_bonus_central!B66</f>
        <v>31178581.2184307</v>
      </c>
      <c r="H78" s="8" t="n">
        <f aca="false">F78-J78</f>
        <v>29419150.6830967</v>
      </c>
      <c r="I78" s="8" t="n">
        <f aca="false">G78-K78</f>
        <v>28166782.4903083</v>
      </c>
      <c r="J78" s="155" t="n">
        <f aca="false">central_v2_m!J66</f>
        <v>3104947.14239415</v>
      </c>
      <c r="K78" s="155" t="n">
        <f aca="false">central_v2_m!K66</f>
        <v>3011798.72812232</v>
      </c>
      <c r="L78" s="8" t="n">
        <f aca="false">H78-I78</f>
        <v>1252368.1927884</v>
      </c>
      <c r="M78" s="8" t="n">
        <f aca="false">J78-K78</f>
        <v>93148.414271825</v>
      </c>
      <c r="N78" s="155" t="n">
        <f aca="false">SUM(central_v5_m!C66:J66)</f>
        <v>5367858.06328191</v>
      </c>
      <c r="O78" s="5"/>
      <c r="P78" s="5"/>
      <c r="Q78" s="8" t="n">
        <f aca="false">I78*5.5017049523</f>
        <v>154965326.717286</v>
      </c>
      <c r="R78" s="8"/>
      <c r="S78" s="8"/>
      <c r="T78" s="5"/>
      <c r="U78" s="5"/>
      <c r="V78" s="8" t="n">
        <f aca="false">K78*5.5017049523</f>
        <v>16570027.9778414</v>
      </c>
      <c r="W78" s="8" t="n">
        <f aca="false">M78*5.5017049523</f>
        <v>512475.092098192</v>
      </c>
      <c r="X78" s="8" t="n">
        <f aca="false">N78*5.1890047538+L78*5.5017049523</f>
        <v>34744001.2964604</v>
      </c>
      <c r="Y78" s="8" t="n">
        <f aca="false">N78*5.1890047538</f>
        <v>27853841.0080935</v>
      </c>
      <c r="Z78" s="8" t="n">
        <f aca="false">L78*5.5017049523</f>
        <v>6890160.28836696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32695297.6289203</v>
      </c>
      <c r="G79" s="157" t="n">
        <f aca="false">central_v2_m!E67+temporary_pension_bonus_central!B67</f>
        <v>31343151.0999311</v>
      </c>
      <c r="H79" s="67" t="n">
        <f aca="false">F79-J79</f>
        <v>29494418.1617137</v>
      </c>
      <c r="I79" s="67" t="n">
        <f aca="false">G79-K79</f>
        <v>28238298.0167406</v>
      </c>
      <c r="J79" s="157" t="n">
        <f aca="false">central_v2_m!J67</f>
        <v>3200879.46720662</v>
      </c>
      <c r="K79" s="157" t="n">
        <f aca="false">central_v2_m!K67</f>
        <v>3104853.08319042</v>
      </c>
      <c r="L79" s="67" t="n">
        <f aca="false">H79-I79</f>
        <v>1256120.14497307</v>
      </c>
      <c r="M79" s="67" t="n">
        <f aca="false">J79-K79</f>
        <v>96026.3840161976</v>
      </c>
      <c r="N79" s="157" t="n">
        <f aca="false">SUM(central_v5_m!C67:J67)</f>
        <v>4448303.81251471</v>
      </c>
      <c r="O79" s="7"/>
      <c r="P79" s="7"/>
      <c r="Q79" s="67" t="n">
        <f aca="false">I79*5.5017049523</f>
        <v>155358784.043225</v>
      </c>
      <c r="R79" s="67"/>
      <c r="S79" s="67"/>
      <c r="T79" s="7"/>
      <c r="U79" s="7"/>
      <c r="V79" s="67" t="n">
        <f aca="false">K79*5.5017049523</f>
        <v>17081985.5839527</v>
      </c>
      <c r="W79" s="67" t="n">
        <f aca="false">M79*5.5017049523</f>
        <v>528308.832493376</v>
      </c>
      <c r="X79" s="67" t="n">
        <f aca="false">N79*5.1890047538+L79*5.5017049523</f>
        <v>29993072.0517676</v>
      </c>
      <c r="Y79" s="67" t="n">
        <f aca="false">N79*5.1890047538</f>
        <v>23082269.6294855</v>
      </c>
      <c r="Z79" s="67" t="n">
        <f aca="false">L79*5.5017049523</f>
        <v>6910802.42228211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32830134.5357908</v>
      </c>
      <c r="G80" s="157" t="n">
        <f aca="false">central_v2_m!E68+temporary_pension_bonus_central!B68</f>
        <v>31472677.2374728</v>
      </c>
      <c r="H80" s="67" t="n">
        <f aca="false">F80-J80</f>
        <v>29568495.7408654</v>
      </c>
      <c r="I80" s="67" t="n">
        <f aca="false">G80-K80</f>
        <v>28308887.6063952</v>
      </c>
      <c r="J80" s="157" t="n">
        <f aca="false">central_v2_m!J68</f>
        <v>3261638.79492539</v>
      </c>
      <c r="K80" s="157" t="n">
        <f aca="false">central_v2_m!K68</f>
        <v>3163789.63107763</v>
      </c>
      <c r="L80" s="67" t="n">
        <f aca="false">H80-I80</f>
        <v>1259608.13447024</v>
      </c>
      <c r="M80" s="67" t="n">
        <f aca="false">J80-K80</f>
        <v>97849.1638477622</v>
      </c>
      <c r="N80" s="157" t="n">
        <f aca="false">SUM(central_v5_m!C68:J68)</f>
        <v>4484732.03022309</v>
      </c>
      <c r="O80" s="7"/>
      <c r="P80" s="7"/>
      <c r="Q80" s="67" t="n">
        <f aca="false">I80*5.5017049523</f>
        <v>155747147.138209</v>
      </c>
      <c r="R80" s="67"/>
      <c r="S80" s="67"/>
      <c r="T80" s="7"/>
      <c r="U80" s="7"/>
      <c r="V80" s="67" t="n">
        <f aca="false">K80*5.5017049523</f>
        <v>17406237.0813352</v>
      </c>
      <c r="W80" s="67" t="n">
        <f aca="false">M80*5.5017049523</f>
        <v>538337.229319647</v>
      </c>
      <c r="X80" s="67" t="n">
        <f aca="false">N80*5.1890047538+L80*5.5017049523</f>
        <v>30201288.135719</v>
      </c>
      <c r="Y80" s="67" t="n">
        <f aca="false">N80*5.1890047538</f>
        <v>23271295.8243467</v>
      </c>
      <c r="Z80" s="67" t="n">
        <f aca="false">L80*5.5017049523</f>
        <v>6929992.31137226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33054574.528336</v>
      </c>
      <c r="G81" s="157" t="n">
        <f aca="false">central_v2_m!E69+temporary_pension_bonus_central!B69</f>
        <v>31688278.87266</v>
      </c>
      <c r="H81" s="67" t="n">
        <f aca="false">F81-J81</f>
        <v>29684159.868938</v>
      </c>
      <c r="I81" s="67" t="n">
        <f aca="false">G81-K81</f>
        <v>28418976.6530439</v>
      </c>
      <c r="J81" s="157" t="n">
        <f aca="false">central_v2_m!J69</f>
        <v>3370414.65939795</v>
      </c>
      <c r="K81" s="157" t="n">
        <f aca="false">central_v2_m!K69</f>
        <v>3269302.21961601</v>
      </c>
      <c r="L81" s="67" t="n">
        <f aca="false">H81-I81</f>
        <v>1265183.21589408</v>
      </c>
      <c r="M81" s="67" t="n">
        <f aca="false">J81-K81</f>
        <v>101112.439781938</v>
      </c>
      <c r="N81" s="157" t="n">
        <f aca="false">SUM(central_v5_m!C69:J69)</f>
        <v>4533063.23405603</v>
      </c>
      <c r="O81" s="7"/>
      <c r="P81" s="7"/>
      <c r="Q81" s="67" t="n">
        <f aca="false">I81*5.5017049523</f>
        <v>156352824.59135</v>
      </c>
      <c r="R81" s="67"/>
      <c r="S81" s="67"/>
      <c r="T81" s="7"/>
      <c r="U81" s="7"/>
      <c r="V81" s="67" t="n">
        <f aca="false">K81*5.5017049523</f>
        <v>17986736.2122268</v>
      </c>
      <c r="W81" s="67" t="n">
        <f aca="false">M81*5.5017049523</f>
        <v>556290.810687425</v>
      </c>
      <c r="X81" s="67" t="n">
        <f aca="false">N81*5.1890047538+L81*5.5017049523</f>
        <v>30482751.435244</v>
      </c>
      <c r="Y81" s="67" t="n">
        <f aca="false">N81*5.1890047538</f>
        <v>23522086.6707927</v>
      </c>
      <c r="Z81" s="67" t="n">
        <f aca="false">L81*5.5017049523</f>
        <v>6960664.7644513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33269002.4241879</v>
      </c>
      <c r="G82" s="155" t="n">
        <f aca="false">central_v2_m!E70+temporary_pension_bonus_central!B70</f>
        <v>31893282.0750155</v>
      </c>
      <c r="H82" s="8" t="n">
        <f aca="false">F82-J82</f>
        <v>29817348.214333</v>
      </c>
      <c r="I82" s="8" t="n">
        <f aca="false">G82-K82</f>
        <v>28545177.4914562</v>
      </c>
      <c r="J82" s="155" t="n">
        <f aca="false">central_v2_m!J70</f>
        <v>3451654.20985494</v>
      </c>
      <c r="K82" s="155" t="n">
        <f aca="false">central_v2_m!K70</f>
        <v>3348104.58355929</v>
      </c>
      <c r="L82" s="8" t="n">
        <f aca="false">H82-I82</f>
        <v>1272170.72287678</v>
      </c>
      <c r="M82" s="8" t="n">
        <f aca="false">J82-K82</f>
        <v>103549.626295648</v>
      </c>
      <c r="N82" s="155" t="n">
        <f aca="false">SUM(central_v5_m!C70:J70)</f>
        <v>5355971.90696919</v>
      </c>
      <c r="O82" s="5"/>
      <c r="P82" s="5"/>
      <c r="Q82" s="8" t="n">
        <f aca="false">I82*5.5017049523</f>
        <v>157047144.369027</v>
      </c>
      <c r="R82" s="8"/>
      <c r="S82" s="8"/>
      <c r="T82" s="5"/>
      <c r="U82" s="5"/>
      <c r="V82" s="8" t="n">
        <f aca="false">K82*5.5017049523</f>
        <v>18420283.5681865</v>
      </c>
      <c r="W82" s="8" t="n">
        <f aca="false">M82*5.5017049523</f>
        <v>569699.491799581</v>
      </c>
      <c r="X82" s="8" t="n">
        <f aca="false">N82*5.1890047538+L82*5.5017049523</f>
        <v>34791271.6527046</v>
      </c>
      <c r="Y82" s="8" t="n">
        <f aca="false">N82*5.1890047538</f>
        <v>27792163.6864824</v>
      </c>
      <c r="Z82" s="8" t="n">
        <f aca="false">L82*5.5017049523</f>
        <v>6999107.96622223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33385053.6584258</v>
      </c>
      <c r="G83" s="157" t="n">
        <f aca="false">central_v2_m!E71+temporary_pension_bonus_central!B71</f>
        <v>32004813.3830684</v>
      </c>
      <c r="H83" s="67" t="n">
        <f aca="false">F83-J83</f>
        <v>29870809.2021684</v>
      </c>
      <c r="I83" s="67" t="n">
        <f aca="false">G83-K83</f>
        <v>28595996.2604987</v>
      </c>
      <c r="J83" s="157" t="n">
        <f aca="false">central_v2_m!J71</f>
        <v>3514244.45625745</v>
      </c>
      <c r="K83" s="157" t="n">
        <f aca="false">central_v2_m!K71</f>
        <v>3408817.12256973</v>
      </c>
      <c r="L83" s="67" t="n">
        <f aca="false">H83-I83</f>
        <v>1274812.94166971</v>
      </c>
      <c r="M83" s="67" t="n">
        <f aca="false">J83-K83</f>
        <v>105427.333687724</v>
      </c>
      <c r="N83" s="157" t="n">
        <f aca="false">SUM(central_v5_m!C71:J71)</f>
        <v>4420419.09404739</v>
      </c>
      <c r="O83" s="7"/>
      <c r="P83" s="7"/>
      <c r="Q83" s="67" t="n">
        <f aca="false">I83*5.5017049523</f>
        <v>157326734.242338</v>
      </c>
      <c r="R83" s="67"/>
      <c r="S83" s="67"/>
      <c r="T83" s="7"/>
      <c r="U83" s="7"/>
      <c r="V83" s="67" t="n">
        <f aca="false">K83*5.5017049523</f>
        <v>18754306.0447269</v>
      </c>
      <c r="W83" s="67" t="n">
        <f aca="false">M83*5.5017049523</f>
        <v>580030.083857536</v>
      </c>
      <c r="X83" s="67" t="n">
        <f aca="false">N83*5.1890047538+L83*5.5017049523</f>
        <v>29951220.3672405</v>
      </c>
      <c r="Y83" s="67" t="n">
        <f aca="false">N83*5.1890047538</f>
        <v>22937575.6928002</v>
      </c>
      <c r="Z83" s="67" t="n">
        <f aca="false">L83*5.5017049523</f>
        <v>7013644.67444035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33607935.0600145</v>
      </c>
      <c r="G84" s="157" t="n">
        <f aca="false">central_v2_m!E72+temporary_pension_bonus_central!B72</f>
        <v>32217385.8003364</v>
      </c>
      <c r="H84" s="67" t="n">
        <f aca="false">F84-J84</f>
        <v>29925786.4098977</v>
      </c>
      <c r="I84" s="67" t="n">
        <f aca="false">G84-K84</f>
        <v>28645701.6097231</v>
      </c>
      <c r="J84" s="157" t="n">
        <f aca="false">central_v2_m!J72</f>
        <v>3682148.65011681</v>
      </c>
      <c r="K84" s="157" t="n">
        <f aca="false">central_v2_m!K72</f>
        <v>3571684.1906133</v>
      </c>
      <c r="L84" s="67" t="n">
        <f aca="false">H84-I84</f>
        <v>1280084.80017462</v>
      </c>
      <c r="M84" s="67" t="n">
        <f aca="false">J84-K84</f>
        <v>110464.459503504</v>
      </c>
      <c r="N84" s="157" t="n">
        <f aca="false">SUM(central_v5_m!C72:J72)</f>
        <v>4424061.3050895</v>
      </c>
      <c r="O84" s="7"/>
      <c r="P84" s="7"/>
      <c r="Q84" s="67" t="n">
        <f aca="false">I84*5.5017049523</f>
        <v>157600198.408322</v>
      </c>
      <c r="R84" s="67"/>
      <c r="S84" s="67"/>
      <c r="T84" s="7"/>
      <c r="U84" s="7"/>
      <c r="V84" s="67" t="n">
        <f aca="false">K84*5.5017049523</f>
        <v>19650352.5995488</v>
      </c>
      <c r="W84" s="67" t="n">
        <f aca="false">M84*5.5017049523</f>
        <v>607742.863903573</v>
      </c>
      <c r="X84" s="67" t="n">
        <f aca="false">N84*5.1890047538+L84*5.5017049523</f>
        <v>29999124.0276967</v>
      </c>
      <c r="Y84" s="67" t="n">
        <f aca="false">N84*5.1890047538</f>
        <v>22956475.143212</v>
      </c>
      <c r="Z84" s="67" t="n">
        <f aca="false">L84*5.5017049523</f>
        <v>7042648.88448464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33815144.471965</v>
      </c>
      <c r="G85" s="157" t="n">
        <f aca="false">central_v2_m!E73+temporary_pension_bonus_central!B73</f>
        <v>32415995.4551692</v>
      </c>
      <c r="H85" s="67" t="n">
        <f aca="false">F85-J85</f>
        <v>30029250.4375045</v>
      </c>
      <c r="I85" s="67" t="n">
        <f aca="false">G85-K85</f>
        <v>28743678.2417425</v>
      </c>
      <c r="J85" s="157" t="n">
        <f aca="false">central_v2_m!J73</f>
        <v>3785894.03446054</v>
      </c>
      <c r="K85" s="157" t="n">
        <f aca="false">central_v2_m!K73</f>
        <v>3672317.21342673</v>
      </c>
      <c r="L85" s="67" t="n">
        <f aca="false">H85-I85</f>
        <v>1285572.19576202</v>
      </c>
      <c r="M85" s="67" t="n">
        <f aca="false">J85-K85</f>
        <v>113576.821033816</v>
      </c>
      <c r="N85" s="157" t="n">
        <f aca="false">SUM(central_v5_m!C73:J73)</f>
        <v>4458084.51124426</v>
      </c>
      <c r="O85" s="7"/>
      <c r="P85" s="7"/>
      <c r="Q85" s="67" t="n">
        <f aca="false">I85*5.5017049523</f>
        <v>158139236.929912</v>
      </c>
      <c r="R85" s="67"/>
      <c r="S85" s="67"/>
      <c r="T85" s="7"/>
      <c r="U85" s="7"/>
      <c r="V85" s="67" t="n">
        <f aca="false">K85*5.5017049523</f>
        <v>20204005.7995264</v>
      </c>
      <c r="W85" s="67" t="n">
        <f aca="false">M85*5.5017049523</f>
        <v>624866.158748238</v>
      </c>
      <c r="X85" s="67" t="n">
        <f aca="false">N85*5.1890047538+L85*5.5017049523</f>
        <v>30205860.6376517</v>
      </c>
      <c r="Y85" s="67" t="n">
        <f aca="false">N85*5.1890047538</f>
        <v>23133021.7216886</v>
      </c>
      <c r="Z85" s="67" t="n">
        <f aca="false">L85*5.5017049523</f>
        <v>7072838.91596307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33930065.6822904</v>
      </c>
      <c r="G86" s="155" t="n">
        <f aca="false">central_v2_m!E74+temporary_pension_bonus_central!B74</f>
        <v>32526499.2647699</v>
      </c>
      <c r="H86" s="8" t="n">
        <f aca="false">F86-J86</f>
        <v>30056681.9612262</v>
      </c>
      <c r="I86" s="8" t="n">
        <f aca="false">G86-K86</f>
        <v>28769317.0553376</v>
      </c>
      <c r="J86" s="155" t="n">
        <f aca="false">central_v2_m!J74</f>
        <v>3873383.72106423</v>
      </c>
      <c r="K86" s="155" t="n">
        <f aca="false">central_v2_m!K74</f>
        <v>3757182.20943231</v>
      </c>
      <c r="L86" s="8" t="n">
        <f aca="false">H86-I86</f>
        <v>1287364.90588862</v>
      </c>
      <c r="M86" s="8" t="n">
        <f aca="false">J86-K86</f>
        <v>116201.511631928</v>
      </c>
      <c r="N86" s="155" t="n">
        <f aca="false">SUM(central_v5_m!C74:J74)</f>
        <v>5392051.91981615</v>
      </c>
      <c r="O86" s="5"/>
      <c r="P86" s="5"/>
      <c r="Q86" s="8" t="n">
        <f aca="false">I86*5.5017049523</f>
        <v>158280294.117639</v>
      </c>
      <c r="R86" s="8"/>
      <c r="S86" s="8"/>
      <c r="T86" s="5"/>
      <c r="U86" s="5"/>
      <c r="V86" s="8" t="n">
        <f aca="false">K86*5.5017049523</f>
        <v>20670907.9683272</v>
      </c>
      <c r="W86" s="8" t="n">
        <f aca="false">M86*5.5017049523</f>
        <v>639306.432010124</v>
      </c>
      <c r="X86" s="8" t="n">
        <f aca="false">N86*5.1890047538+L86*5.5017049523</f>
        <v>35062084.9228071</v>
      </c>
      <c r="Y86" s="8" t="n">
        <f aca="false">N86*5.1890047538</f>
        <v>27979383.0446624</v>
      </c>
      <c r="Z86" s="8" t="n">
        <f aca="false">L86*5.5017049523</f>
        <v>7082701.87814467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34115192.5897668</v>
      </c>
      <c r="G87" s="157" t="n">
        <f aca="false">central_v2_m!E75+temporary_pension_bonus_central!B75</f>
        <v>32703471.9570174</v>
      </c>
      <c r="H87" s="67" t="n">
        <f aca="false">F87-J87</f>
        <v>30119738.2117898</v>
      </c>
      <c r="I87" s="67" t="n">
        <f aca="false">G87-K87</f>
        <v>28827881.2103797</v>
      </c>
      <c r="J87" s="157" t="n">
        <f aca="false">central_v2_m!J75</f>
        <v>3995454.37797701</v>
      </c>
      <c r="K87" s="157" t="n">
        <f aca="false">central_v2_m!K75</f>
        <v>3875590.7466377</v>
      </c>
      <c r="L87" s="67" t="n">
        <f aca="false">H87-I87</f>
        <v>1291857.00141011</v>
      </c>
      <c r="M87" s="67" t="n">
        <f aca="false">J87-K87</f>
        <v>119863.63133931</v>
      </c>
      <c r="N87" s="157" t="n">
        <f aca="false">SUM(central_v5_m!C75:J75)</f>
        <v>4466692.31455287</v>
      </c>
      <c r="O87" s="7"/>
      <c r="P87" s="7"/>
      <c r="Q87" s="67" t="n">
        <f aca="false">I87*5.5017049523</f>
        <v>158602496.819462</v>
      </c>
      <c r="R87" s="67"/>
      <c r="S87" s="67"/>
      <c r="T87" s="7"/>
      <c r="U87" s="7"/>
      <c r="V87" s="67" t="n">
        <f aca="false">K87*5.5017049523</f>
        <v>21322356.8038647</v>
      </c>
      <c r="W87" s="67" t="n">
        <f aca="false">M87*5.5017049523</f>
        <v>659454.334140144</v>
      </c>
      <c r="X87" s="67" t="n">
        <f aca="false">N87*5.1890047538+L87*5.5017049523</f>
        <v>30285103.7162982</v>
      </c>
      <c r="Y87" s="67" t="n">
        <f aca="false">N87*5.1890047538</f>
        <v>23177687.6539768</v>
      </c>
      <c r="Z87" s="67" t="n">
        <f aca="false">L87*5.5017049523</f>
        <v>7107416.06232144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34320248.2917754</v>
      </c>
      <c r="G88" s="157" t="n">
        <f aca="false">central_v2_m!E76+temporary_pension_bonus_central!B76</f>
        <v>32900480.1876408</v>
      </c>
      <c r="H88" s="67" t="n">
        <f aca="false">F88-J88</f>
        <v>30264842.5723482</v>
      </c>
      <c r="I88" s="67" t="n">
        <f aca="false">G88-K88</f>
        <v>28966736.6397964</v>
      </c>
      <c r="J88" s="157" t="n">
        <f aca="false">central_v2_m!J76</f>
        <v>4055405.7194272</v>
      </c>
      <c r="K88" s="157" t="n">
        <f aca="false">central_v2_m!K76</f>
        <v>3933743.54784439</v>
      </c>
      <c r="L88" s="67" t="n">
        <f aca="false">H88-I88</f>
        <v>1298105.93255177</v>
      </c>
      <c r="M88" s="67" t="n">
        <f aca="false">J88-K88</f>
        <v>121662.171582816</v>
      </c>
      <c r="N88" s="157" t="n">
        <f aca="false">SUM(central_v5_m!C76:J76)</f>
        <v>4494771.4357994</v>
      </c>
      <c r="O88" s="7"/>
      <c r="P88" s="7"/>
      <c r="Q88" s="67" t="n">
        <f aca="false">I88*5.5017049523</f>
        <v>159366438.423138</v>
      </c>
      <c r="R88" s="67"/>
      <c r="S88" s="67"/>
      <c r="T88" s="7"/>
      <c r="U88" s="7"/>
      <c r="V88" s="67" t="n">
        <f aca="false">K88*5.5017049523</f>
        <v>21642296.3582536</v>
      </c>
      <c r="W88" s="67" t="n">
        <f aca="false">M88*5.5017049523</f>
        <v>669349.371904752</v>
      </c>
      <c r="X88" s="67" t="n">
        <f aca="false">N88*5.1890047538+L88*5.5017049523</f>
        <v>30465186.1853376</v>
      </c>
      <c r="Y88" s="67" t="n">
        <f aca="false">N88*5.1890047538</f>
        <v>23323390.3476075</v>
      </c>
      <c r="Z88" s="67" t="n">
        <f aca="false">L88*5.5017049523</f>
        <v>7141795.83773007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34429147.9601097</v>
      </c>
      <c r="G89" s="157" t="n">
        <f aca="false">central_v2_m!E77+temporary_pension_bonus_central!B77</f>
        <v>33004805.2425451</v>
      </c>
      <c r="H89" s="67" t="n">
        <f aca="false">F89-J89</f>
        <v>30294009.8078498</v>
      </c>
      <c r="I89" s="67" t="n">
        <f aca="false">G89-K89</f>
        <v>28993721.2348531</v>
      </c>
      <c r="J89" s="157" t="n">
        <f aca="false">central_v2_m!J77</f>
        <v>4135138.15225984</v>
      </c>
      <c r="K89" s="157" t="n">
        <f aca="false">central_v2_m!K77</f>
        <v>4011084.00769204</v>
      </c>
      <c r="L89" s="67" t="n">
        <f aca="false">H89-I89</f>
        <v>1300288.57299674</v>
      </c>
      <c r="M89" s="67" t="n">
        <f aca="false">J89-K89</f>
        <v>124054.144567794</v>
      </c>
      <c r="N89" s="157" t="n">
        <f aca="false">SUM(central_v5_m!C77:J77)</f>
        <v>4465147.77664654</v>
      </c>
      <c r="O89" s="7"/>
      <c r="P89" s="7"/>
      <c r="Q89" s="67" t="n">
        <f aca="false">I89*5.5017049523</f>
        <v>159514899.703397</v>
      </c>
      <c r="R89" s="67"/>
      <c r="S89" s="67"/>
      <c r="T89" s="7"/>
      <c r="U89" s="7"/>
      <c r="V89" s="67" t="n">
        <f aca="false">K89*5.5017049523</f>
        <v>22067800.7492106</v>
      </c>
      <c r="W89" s="67" t="n">
        <f aca="false">M89*5.5017049523</f>
        <v>682509.301521973</v>
      </c>
      <c r="X89" s="67" t="n">
        <f aca="false">N89*5.1890047538+L89*5.5017049523</f>
        <v>30323477.1209137</v>
      </c>
      <c r="Y89" s="67" t="n">
        <f aca="false">N89*5.1890047538</f>
        <v>23169673.0394384</v>
      </c>
      <c r="Z89" s="67" t="n">
        <f aca="false">L89*5.5017049523</f>
        <v>7153804.08147528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34533436.1392586</v>
      </c>
      <c r="G90" s="155" t="n">
        <f aca="false">central_v2_m!E78+temporary_pension_bonus_central!B78</f>
        <v>33105000.8931152</v>
      </c>
      <c r="H90" s="8" t="n">
        <f aca="false">F90-J90</f>
        <v>30319360.7520895</v>
      </c>
      <c r="I90" s="8" t="n">
        <f aca="false">G90-K90</f>
        <v>29017347.7675612</v>
      </c>
      <c r="J90" s="155" t="n">
        <f aca="false">central_v2_m!J78</f>
        <v>4214075.38716909</v>
      </c>
      <c r="K90" s="155" t="n">
        <f aca="false">central_v2_m!K78</f>
        <v>4087653.12555402</v>
      </c>
      <c r="L90" s="8" t="n">
        <f aca="false">H90-I90</f>
        <v>1302012.98452833</v>
      </c>
      <c r="M90" s="8" t="n">
        <f aca="false">J90-K90</f>
        <v>126422.261615073</v>
      </c>
      <c r="N90" s="155" t="n">
        <f aca="false">SUM(central_v5_m!C78:J78)</f>
        <v>5387735.77408463</v>
      </c>
      <c r="O90" s="5"/>
      <c r="P90" s="5"/>
      <c r="Q90" s="8" t="n">
        <f aca="false">I90*5.5017049523</f>
        <v>159644885.915403</v>
      </c>
      <c r="R90" s="8"/>
      <c r="S90" s="8"/>
      <c r="T90" s="5"/>
      <c r="U90" s="5"/>
      <c r="V90" s="8" t="n">
        <f aca="false">K90*5.5017049523</f>
        <v>22489061.4441451</v>
      </c>
      <c r="W90" s="8" t="n">
        <f aca="false">M90*5.5017049523</f>
        <v>695537.982808615</v>
      </c>
      <c r="X90" s="8" t="n">
        <f aca="false">N90*5.1890047538+L90*5.5017049523</f>
        <v>35120277.8288819</v>
      </c>
      <c r="Y90" s="8" t="n">
        <f aca="false">N90*5.1890047538</f>
        <v>27956986.5439435</v>
      </c>
      <c r="Z90" s="8" t="n">
        <f aca="false">L90*5.5017049523</f>
        <v>7163291.28493841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34776351.4595382</v>
      </c>
      <c r="G91" s="157" t="n">
        <f aca="false">central_v2_m!E79+temporary_pension_bonus_central!B79</f>
        <v>33337180.8968264</v>
      </c>
      <c r="H91" s="67" t="n">
        <f aca="false">F91-J91</f>
        <v>30474783.77192</v>
      </c>
      <c r="I91" s="67" t="n">
        <f aca="false">G91-K91</f>
        <v>29164660.2398368</v>
      </c>
      <c r="J91" s="157" t="n">
        <f aca="false">central_v2_m!J79</f>
        <v>4301567.6876182</v>
      </c>
      <c r="K91" s="157" t="n">
        <f aca="false">central_v2_m!K79</f>
        <v>4172520.65698966</v>
      </c>
      <c r="L91" s="67" t="n">
        <f aca="false">H91-I91</f>
        <v>1310123.53208323</v>
      </c>
      <c r="M91" s="67" t="n">
        <f aca="false">J91-K91</f>
        <v>129047.030628545</v>
      </c>
      <c r="N91" s="157" t="n">
        <f aca="false">SUM(central_v5_m!C79:J79)</f>
        <v>4421780.57807996</v>
      </c>
      <c r="O91" s="7"/>
      <c r="P91" s="7"/>
      <c r="Q91" s="67" t="n">
        <f aca="false">I91*5.5017049523</f>
        <v>160455355.673657</v>
      </c>
      <c r="R91" s="67"/>
      <c r="S91" s="67"/>
      <c r="T91" s="7"/>
      <c r="U91" s="7"/>
      <c r="V91" s="67" t="n">
        <f aca="false">K91*5.5017049523</f>
        <v>22955977.5621341</v>
      </c>
      <c r="W91" s="67" t="n">
        <f aca="false">M91*5.5017049523</f>
        <v>709978.687488677</v>
      </c>
      <c r="X91" s="67" t="n">
        <f aca="false">N91*5.1890047538+L91*5.5017049523</f>
        <v>30152553.5645045</v>
      </c>
      <c r="Y91" s="67" t="n">
        <f aca="false">N91*5.1890047538</f>
        <v>22944640.4399174</v>
      </c>
      <c r="Z91" s="67" t="n">
        <f aca="false">L91*5.5017049523</f>
        <v>7207913.12458707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34966607.1887769</v>
      </c>
      <c r="G92" s="157" t="n">
        <f aca="false">central_v2_m!E80+temporary_pension_bonus_central!B80</f>
        <v>33519505.8675397</v>
      </c>
      <c r="H92" s="67" t="n">
        <f aca="false">F92-J92</f>
        <v>30570726.0772783</v>
      </c>
      <c r="I92" s="67" t="n">
        <f aca="false">G92-K92</f>
        <v>29255501.1893861</v>
      </c>
      <c r="J92" s="157" t="n">
        <f aca="false">central_v2_m!J80</f>
        <v>4395881.11149859</v>
      </c>
      <c r="K92" s="157" t="n">
        <f aca="false">central_v2_m!K80</f>
        <v>4264004.67815363</v>
      </c>
      <c r="L92" s="67" t="n">
        <f aca="false">H92-I92</f>
        <v>1315224.88789225</v>
      </c>
      <c r="M92" s="67" t="n">
        <f aca="false">J92-K92</f>
        <v>131876.433344958</v>
      </c>
      <c r="N92" s="157" t="n">
        <f aca="false">SUM(central_v5_m!C80:J80)</f>
        <v>4377664.91689207</v>
      </c>
      <c r="O92" s="7"/>
      <c r="P92" s="7"/>
      <c r="Q92" s="67" t="n">
        <f aca="false">I92*5.5017049523</f>
        <v>160955135.775664</v>
      </c>
      <c r="R92" s="67"/>
      <c r="S92" s="67"/>
      <c r="T92" s="7"/>
      <c r="U92" s="7"/>
      <c r="V92" s="67" t="n">
        <f aca="false">K92*5.5017049523</f>
        <v>23459295.6544282</v>
      </c>
      <c r="W92" s="67" t="n">
        <f aca="false">M92*5.5017049523</f>
        <v>725545.226425618</v>
      </c>
      <c r="X92" s="67" t="n">
        <f aca="false">N92*5.1890047538+L92*5.5017049523</f>
        <v>29951703.3434014</v>
      </c>
      <c r="Y92" s="67" t="n">
        <f aca="false">N92*5.1890047538</f>
        <v>22715724.0642964</v>
      </c>
      <c r="Z92" s="67" t="n">
        <f aca="false">L92*5.5017049523</f>
        <v>7235979.27910498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35169596.137961</v>
      </c>
      <c r="G93" s="157" t="n">
        <f aca="false">central_v2_m!E81+temporary_pension_bonus_central!B81</f>
        <v>33714016.8448006</v>
      </c>
      <c r="H93" s="67" t="n">
        <f aca="false">F93-J93</f>
        <v>30685710.5229933</v>
      </c>
      <c r="I93" s="67" t="n">
        <f aca="false">G93-K93</f>
        <v>29364647.7982819</v>
      </c>
      <c r="J93" s="157" t="n">
        <f aca="false">central_v2_m!J81</f>
        <v>4483885.61496771</v>
      </c>
      <c r="K93" s="157" t="n">
        <f aca="false">central_v2_m!K81</f>
        <v>4349369.04651868</v>
      </c>
      <c r="L93" s="67" t="n">
        <f aca="false">H93-I93</f>
        <v>1321062.72471134</v>
      </c>
      <c r="M93" s="67" t="n">
        <f aca="false">J93-K93</f>
        <v>134516.568449031</v>
      </c>
      <c r="N93" s="157" t="n">
        <f aca="false">SUM(central_v5_m!C81:J81)</f>
        <v>4370172.9585421</v>
      </c>
      <c r="O93" s="7"/>
      <c r="P93" s="7"/>
      <c r="Q93" s="67" t="n">
        <f aca="false">I93*5.5017049523</f>
        <v>161555628.214353</v>
      </c>
      <c r="R93" s="67"/>
      <c r="S93" s="67"/>
      <c r="T93" s="7"/>
      <c r="U93" s="7"/>
      <c r="V93" s="67" t="n">
        <f aca="false">K93*5.5017049523</f>
        <v>23928945.2226122</v>
      </c>
      <c r="W93" s="67" t="n">
        <f aca="false">M93*5.5017049523</f>
        <v>740070.470802434</v>
      </c>
      <c r="X93" s="67" t="n">
        <f aca="false">N93*5.1890047538+L93*5.5017049523</f>
        <v>29944945.5916465</v>
      </c>
      <c r="Y93" s="67" t="n">
        <f aca="false">N93*5.1890047538</f>
        <v>22676848.2568032</v>
      </c>
      <c r="Z93" s="67" t="n">
        <f aca="false">L93*5.5017049523</f>
        <v>7268097.33484331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35439956.5818032</v>
      </c>
      <c r="G94" s="155" t="n">
        <f aca="false">central_v2_m!E82+temporary_pension_bonus_central!B82</f>
        <v>33974041.2000317</v>
      </c>
      <c r="H94" s="8" t="n">
        <f aca="false">F94-J94</f>
        <v>30799763.6850997</v>
      </c>
      <c r="I94" s="8" t="n">
        <f aca="false">G94-K94</f>
        <v>29473054.0902293</v>
      </c>
      <c r="J94" s="155" t="n">
        <f aca="false">central_v2_m!J82</f>
        <v>4640192.89670359</v>
      </c>
      <c r="K94" s="155" t="n">
        <f aca="false">central_v2_m!K82</f>
        <v>4500987.10980248</v>
      </c>
      <c r="L94" s="8" t="n">
        <f aca="false">H94-I94</f>
        <v>1326709.59487038</v>
      </c>
      <c r="M94" s="8" t="n">
        <f aca="false">J94-K94</f>
        <v>139205.786901107</v>
      </c>
      <c r="N94" s="155" t="n">
        <f aca="false">SUM(central_v5_m!C82:J82)</f>
        <v>5302993.92875599</v>
      </c>
      <c r="O94" s="5"/>
      <c r="P94" s="5"/>
      <c r="Q94" s="8" t="n">
        <f aca="false">I94*5.5017049523</f>
        <v>162152047.64762</v>
      </c>
      <c r="R94" s="8"/>
      <c r="S94" s="8"/>
      <c r="T94" s="5"/>
      <c r="U94" s="5"/>
      <c r="V94" s="8" t="n">
        <f aca="false">K94*5.5017049523</f>
        <v>24763103.0722388</v>
      </c>
      <c r="W94" s="8" t="n">
        <f aca="false">M94*5.5017049523</f>
        <v>765869.167182639</v>
      </c>
      <c r="X94" s="8" t="n">
        <f aca="false">N94*5.1890047538+L94*5.5017049523</f>
        <v>34816425.4540497</v>
      </c>
      <c r="Y94" s="8" t="n">
        <f aca="false">N94*5.1890047538</f>
        <v>27517260.7056874</v>
      </c>
      <c r="Z94" s="8" t="n">
        <f aca="false">L94*5.5017049523</f>
        <v>7299164.74836232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35547742.869757</v>
      </c>
      <c r="G95" s="157" t="n">
        <f aca="false">central_v2_m!E83+temporary_pension_bonus_central!B83</f>
        <v>34078421.9301696</v>
      </c>
      <c r="H95" s="67" t="n">
        <f aca="false">F95-J95</f>
        <v>30821068.9227206</v>
      </c>
      <c r="I95" s="67" t="n">
        <f aca="false">G95-K95</f>
        <v>29493548.2015442</v>
      </c>
      <c r="J95" s="157" t="n">
        <f aca="false">central_v2_m!J83</f>
        <v>4726673.94703643</v>
      </c>
      <c r="K95" s="157" t="n">
        <f aca="false">central_v2_m!K83</f>
        <v>4584873.72862534</v>
      </c>
      <c r="L95" s="67" t="n">
        <f aca="false">H95-I95</f>
        <v>1327520.72117634</v>
      </c>
      <c r="M95" s="67" t="n">
        <f aca="false">J95-K95</f>
        <v>141800.218411093</v>
      </c>
      <c r="N95" s="157" t="n">
        <f aca="false">SUM(central_v5_m!C83:J83)</f>
        <v>4377777.24934379</v>
      </c>
      <c r="O95" s="7"/>
      <c r="P95" s="7"/>
      <c r="Q95" s="67" t="n">
        <f aca="false">I95*5.5017049523</f>
        <v>162264800.201335</v>
      </c>
      <c r="R95" s="67"/>
      <c r="S95" s="67"/>
      <c r="T95" s="7"/>
      <c r="U95" s="7"/>
      <c r="V95" s="67" t="n">
        <f aca="false">K95*5.5017049523</f>
        <v>25224622.4984482</v>
      </c>
      <c r="W95" s="67" t="n">
        <f aca="false">M95*5.5017049523</f>
        <v>780142.96386953</v>
      </c>
      <c r="X95" s="67" t="n">
        <f aca="false">N95*5.1890047538+L95*5.5017049523</f>
        <v>30019934.2838991</v>
      </c>
      <c r="Y95" s="67" t="n">
        <f aca="false">N95*5.1890047538</f>
        <v>22716306.9579224</v>
      </c>
      <c r="Z95" s="67" t="n">
        <f aca="false">L95*5.5017049523</f>
        <v>7303627.32597672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35762768.3390305</v>
      </c>
      <c r="G96" s="157" t="n">
        <f aca="false">central_v2_m!E84+temporary_pension_bonus_central!B84</f>
        <v>34283991.8831898</v>
      </c>
      <c r="H96" s="67" t="n">
        <f aca="false">F96-J96</f>
        <v>31003938.6914819</v>
      </c>
      <c r="I96" s="67" t="n">
        <f aca="false">G96-K96</f>
        <v>29667927.1250677</v>
      </c>
      <c r="J96" s="157" t="n">
        <f aca="false">central_v2_m!J84</f>
        <v>4758829.64754856</v>
      </c>
      <c r="K96" s="157" t="n">
        <f aca="false">central_v2_m!K84</f>
        <v>4616064.7581221</v>
      </c>
      <c r="L96" s="67" t="n">
        <f aca="false">H96-I96</f>
        <v>1336011.5664142</v>
      </c>
      <c r="M96" s="67" t="n">
        <f aca="false">J96-K96</f>
        <v>142764.889426456</v>
      </c>
      <c r="N96" s="157" t="n">
        <f aca="false">SUM(central_v5_m!C84:J84)</f>
        <v>4404803.70136362</v>
      </c>
      <c r="O96" s="7"/>
      <c r="P96" s="7"/>
      <c r="Q96" s="67" t="n">
        <f aca="false">I96*5.5017049523</f>
        <v>163224181.588461</v>
      </c>
      <c r="R96" s="67"/>
      <c r="S96" s="67"/>
      <c r="T96" s="7"/>
      <c r="U96" s="7"/>
      <c r="V96" s="67" t="n">
        <f aca="false">K96*5.5017049523</f>
        <v>25396226.3398979</v>
      </c>
      <c r="W96" s="67" t="n">
        <f aca="false">M96*5.5017049523</f>
        <v>785450.299172094</v>
      </c>
      <c r="X96" s="67" t="n">
        <f aca="false">N96*5.1890047538+L96*5.5017049523</f>
        <v>30206888.7972027</v>
      </c>
      <c r="Y96" s="67" t="n">
        <f aca="false">N96*5.1890047538</f>
        <v>22856547.3459317</v>
      </c>
      <c r="Z96" s="67" t="n">
        <f aca="false">L96*5.5017049523</f>
        <v>7350341.45127106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35934228.2368843</v>
      </c>
      <c r="G97" s="157" t="n">
        <f aca="false">central_v2_m!E85+temporary_pension_bonus_central!B85</f>
        <v>34448489.917808</v>
      </c>
      <c r="H97" s="67" t="n">
        <f aca="false">F97-J97</f>
        <v>31091150.1013432</v>
      </c>
      <c r="I97" s="67" t="n">
        <f aca="false">G97-K97</f>
        <v>29750704.1263331</v>
      </c>
      <c r="J97" s="157" t="n">
        <f aca="false">central_v2_m!J85</f>
        <v>4843078.13554111</v>
      </c>
      <c r="K97" s="157" t="n">
        <f aca="false">central_v2_m!K85</f>
        <v>4697785.79147488</v>
      </c>
      <c r="L97" s="67" t="n">
        <f aca="false">H97-I97</f>
        <v>1340445.97501004</v>
      </c>
      <c r="M97" s="67" t="n">
        <f aca="false">J97-K97</f>
        <v>145292.344066234</v>
      </c>
      <c r="N97" s="157" t="n">
        <f aca="false">SUM(central_v5_m!C85:J85)</f>
        <v>4457934.14765325</v>
      </c>
      <c r="O97" s="7"/>
      <c r="P97" s="7"/>
      <c r="Q97" s="67" t="n">
        <f aca="false">I97*5.5017049523</f>
        <v>163679596.226259</v>
      </c>
      <c r="R97" s="67"/>
      <c r="S97" s="67"/>
      <c r="T97" s="7"/>
      <c r="U97" s="7"/>
      <c r="V97" s="67" t="n">
        <f aca="false">K97*5.5017049523</f>
        <v>25845831.3538019</v>
      </c>
      <c r="W97" s="67" t="n">
        <f aca="false">M97*5.5017049523</f>
        <v>799355.608880477</v>
      </c>
      <c r="X97" s="67" t="n">
        <f aca="false">N97*5.1890047538+L97*5.5017049523</f>
        <v>30506979.7433034</v>
      </c>
      <c r="Y97" s="67" t="n">
        <f aca="false">N97*5.1890047538</f>
        <v>23132241.4843001</v>
      </c>
      <c r="Z97" s="67" t="n">
        <f aca="false">L97*5.5017049523</f>
        <v>7374738.25900332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36050661.6031123</v>
      </c>
      <c r="G98" s="155" t="n">
        <f aca="false">central_v2_m!E86+temporary_pension_bonus_central!B86</f>
        <v>34561553.5245266</v>
      </c>
      <c r="H98" s="8" t="n">
        <f aca="false">F98-J98</f>
        <v>31082512.7119868</v>
      </c>
      <c r="I98" s="8" t="n">
        <f aca="false">G98-K98</f>
        <v>29742449.1001349</v>
      </c>
      <c r="J98" s="155" t="n">
        <f aca="false">central_v2_m!J86</f>
        <v>4968148.89112545</v>
      </c>
      <c r="K98" s="155" t="n">
        <f aca="false">central_v2_m!K86</f>
        <v>4819104.42439169</v>
      </c>
      <c r="L98" s="8" t="n">
        <f aca="false">H98-I98</f>
        <v>1340063.6118519</v>
      </c>
      <c r="M98" s="8" t="n">
        <f aca="false">J98-K98</f>
        <v>149044.466733762</v>
      </c>
      <c r="N98" s="155" t="n">
        <f aca="false">SUM(central_v5_m!C86:J86)</f>
        <v>5351195.05111609</v>
      </c>
      <c r="O98" s="5"/>
      <c r="P98" s="5"/>
      <c r="Q98" s="8" t="n">
        <f aca="false">I98*5.5017049523</f>
        <v>163634179.507743</v>
      </c>
      <c r="R98" s="8"/>
      <c r="S98" s="8"/>
      <c r="T98" s="5"/>
      <c r="U98" s="5"/>
      <c r="V98" s="8" t="n">
        <f aca="false">K98*5.5017049523</f>
        <v>26513290.6773266</v>
      </c>
      <c r="W98" s="8" t="n">
        <f aca="false">M98*5.5017049523</f>
        <v>819998.680742051</v>
      </c>
      <c r="X98" s="8" t="n">
        <f aca="false">N98*5.1890047538+L98*5.5017049523</f>
        <v>35140011.1684751</v>
      </c>
      <c r="Y98" s="8" t="n">
        <f aca="false">N98*5.1890047538</f>
        <v>27767376.5587524</v>
      </c>
      <c r="Z98" s="8" t="n">
        <f aca="false">L98*5.5017049523</f>
        <v>7372634.60972265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36236267.2230475</v>
      </c>
      <c r="G99" s="157" t="n">
        <f aca="false">central_v2_m!E87+temporary_pension_bonus_central!B87</f>
        <v>34741458.4271247</v>
      </c>
      <c r="H99" s="67" t="n">
        <f aca="false">F99-J99</f>
        <v>31181121.4932252</v>
      </c>
      <c r="I99" s="67" t="n">
        <f aca="false">G99-K99</f>
        <v>29837967.0691969</v>
      </c>
      <c r="J99" s="157" t="n">
        <f aca="false">central_v2_m!J87</f>
        <v>5055145.72982239</v>
      </c>
      <c r="K99" s="157" t="n">
        <f aca="false">central_v2_m!K87</f>
        <v>4903491.35792772</v>
      </c>
      <c r="L99" s="67" t="n">
        <f aca="false">H99-I99</f>
        <v>1343154.42402822</v>
      </c>
      <c r="M99" s="67" t="n">
        <f aca="false">J99-K99</f>
        <v>151654.371894672</v>
      </c>
      <c r="N99" s="157" t="n">
        <f aca="false">SUM(central_v5_m!C87:J87)</f>
        <v>4394981.87998796</v>
      </c>
      <c r="O99" s="7"/>
      <c r="P99" s="7"/>
      <c r="Q99" s="67" t="n">
        <f aca="false">I99*5.5017049523</f>
        <v>164159691.191165</v>
      </c>
      <c r="R99" s="67"/>
      <c r="S99" s="67"/>
      <c r="T99" s="7"/>
      <c r="U99" s="7"/>
      <c r="V99" s="67" t="n">
        <f aca="false">K99*5.5017049523</f>
        <v>26977562.6874712</v>
      </c>
      <c r="W99" s="67" t="n">
        <f aca="false">M99*5.5017049523</f>
        <v>834357.608890861</v>
      </c>
      <c r="X99" s="67" t="n">
        <f aca="false">N99*5.1890047538+L99*5.5017049523</f>
        <v>30195221.2145021</v>
      </c>
      <c r="Y99" s="67" t="n">
        <f aca="false">N99*5.1890047538</f>
        <v>22805581.8681224</v>
      </c>
      <c r="Z99" s="67" t="n">
        <f aca="false">L99*5.5017049523</f>
        <v>7389639.3463797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36328256.7873194</v>
      </c>
      <c r="G100" s="157" t="n">
        <f aca="false">central_v2_m!E88+temporary_pension_bonus_central!B88</f>
        <v>34830272.8789558</v>
      </c>
      <c r="H100" s="67" t="n">
        <f aca="false">F100-J100</f>
        <v>31240766.7354232</v>
      </c>
      <c r="I100" s="67" t="n">
        <f aca="false">G100-K100</f>
        <v>29895407.5286165</v>
      </c>
      <c r="J100" s="157" t="n">
        <f aca="false">central_v2_m!J88</f>
        <v>5087490.05189614</v>
      </c>
      <c r="K100" s="157" t="n">
        <f aca="false">central_v2_m!K88</f>
        <v>4934865.35033925</v>
      </c>
      <c r="L100" s="67" t="n">
        <f aca="false">H100-I100</f>
        <v>1345359.20680672</v>
      </c>
      <c r="M100" s="67" t="n">
        <f aca="false">J100-K100</f>
        <v>152624.701556885</v>
      </c>
      <c r="N100" s="157" t="n">
        <f aca="false">SUM(central_v5_m!C88:J88)</f>
        <v>4454044.1608391</v>
      </c>
      <c r="O100" s="7"/>
      <c r="P100" s="7"/>
      <c r="Q100" s="67" t="n">
        <f aca="false">I100*5.5017049523</f>
        <v>164475711.651216</v>
      </c>
      <c r="R100" s="67"/>
      <c r="S100" s="67"/>
      <c r="T100" s="7"/>
      <c r="U100" s="7"/>
      <c r="V100" s="67" t="n">
        <f aca="false">K100*5.5017049523</f>
        <v>27150173.1368951</v>
      </c>
      <c r="W100" s="67" t="n">
        <f aca="false">M100*5.5017049523</f>
        <v>839696.076398822</v>
      </c>
      <c r="X100" s="67" t="n">
        <f aca="false">N100*5.1890047538+L100*5.5017049523</f>
        <v>30513825.7349401</v>
      </c>
      <c r="Y100" s="67" t="n">
        <f aca="false">N100*5.1890047538</f>
        <v>23112056.3242292</v>
      </c>
      <c r="Z100" s="67" t="n">
        <f aca="false">L100*5.5017049523</f>
        <v>7401769.41071091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36406845.0221235</v>
      </c>
      <c r="G101" s="157" t="n">
        <f aca="false">central_v2_m!E89+temporary_pension_bonus_central!B89</f>
        <v>34905677.0865174</v>
      </c>
      <c r="H101" s="67" t="n">
        <f aca="false">F101-J101</f>
        <v>31205079.81517</v>
      </c>
      <c r="I101" s="67" t="n">
        <f aca="false">G101-K101</f>
        <v>29859964.8357725</v>
      </c>
      <c r="J101" s="157" t="n">
        <f aca="false">central_v2_m!J89</f>
        <v>5201765.20695352</v>
      </c>
      <c r="K101" s="157" t="n">
        <f aca="false">central_v2_m!K89</f>
        <v>5045712.25074492</v>
      </c>
      <c r="L101" s="67" t="n">
        <f aca="false">H101-I101</f>
        <v>1345114.97939746</v>
      </c>
      <c r="M101" s="67" t="n">
        <f aca="false">J101-K101</f>
        <v>156052.956208607</v>
      </c>
      <c r="N101" s="157" t="n">
        <f aca="false">SUM(central_v5_m!C89:J89)</f>
        <v>4384492.43468598</v>
      </c>
      <c r="O101" s="7"/>
      <c r="P101" s="7"/>
      <c r="Q101" s="67" t="n">
        <f aca="false">I101*5.5017049523</f>
        <v>164280716.412473</v>
      </c>
      <c r="R101" s="67"/>
      <c r="S101" s="67"/>
      <c r="T101" s="7"/>
      <c r="U101" s="7"/>
      <c r="V101" s="67" t="n">
        <f aca="false">K101*5.5017049523</f>
        <v>27760020.0778041</v>
      </c>
      <c r="W101" s="67" t="n">
        <f aca="false">M101*5.5017049523</f>
        <v>858557.321993949</v>
      </c>
      <c r="X101" s="67" t="n">
        <f aca="false">N101*5.1890047538+L101*5.5017049523</f>
        <v>30151577.8301496</v>
      </c>
      <c r="Y101" s="67" t="n">
        <f aca="false">N101*5.1890047538</f>
        <v>22751152.0865857</v>
      </c>
      <c r="Z101" s="67" t="n">
        <f aca="false">L101*5.5017049523</f>
        <v>7400425.74356392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36582955.0046462</v>
      </c>
      <c r="G102" s="155" t="n">
        <f aca="false">central_v2_m!E90+temporary_pension_bonus_central!B90</f>
        <v>35075344.6811435</v>
      </c>
      <c r="H102" s="8" t="n">
        <f aca="false">F102-J102</f>
        <v>31240921.1095634</v>
      </c>
      <c r="I102" s="8" t="n">
        <f aca="false">G102-K102</f>
        <v>29893571.8029131</v>
      </c>
      <c r="J102" s="155" t="n">
        <f aca="false">central_v2_m!J90</f>
        <v>5342033.89508287</v>
      </c>
      <c r="K102" s="155" t="n">
        <f aca="false">central_v2_m!K90</f>
        <v>5181772.87823038</v>
      </c>
      <c r="L102" s="8" t="n">
        <f aca="false">H102-I102</f>
        <v>1347349.30665027</v>
      </c>
      <c r="M102" s="8" t="n">
        <f aca="false">J102-K102</f>
        <v>160261.016852486</v>
      </c>
      <c r="N102" s="155" t="n">
        <f aca="false">SUM(central_v5_m!C90:J90)</f>
        <v>5304699.52218346</v>
      </c>
      <c r="O102" s="5"/>
      <c r="P102" s="5"/>
      <c r="Q102" s="8" t="n">
        <f aca="false">I102*5.5017049523</f>
        <v>164465612.030023</v>
      </c>
      <c r="R102" s="8"/>
      <c r="S102" s="8"/>
      <c r="T102" s="5"/>
      <c r="U102" s="5"/>
      <c r="V102" s="8" t="n">
        <f aca="false">K102*5.5017049523</f>
        <v>28508585.5058539</v>
      </c>
      <c r="W102" s="8" t="n">
        <f aca="false">M102*5.5017049523</f>
        <v>881708.830077956</v>
      </c>
      <c r="X102" s="8" t="n">
        <f aca="false">N102*5.1890047538+L102*5.5017049523</f>
        <v>34938829.3909663</v>
      </c>
      <c r="Y102" s="8" t="n">
        <f aca="false">N102*5.1890047538</f>
        <v>27526111.0380906</v>
      </c>
      <c r="Z102" s="8" t="n">
        <f aca="false">L102*5.5017049523</f>
        <v>7412718.35287574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36715417.4626025</v>
      </c>
      <c r="G103" s="157" t="n">
        <f aca="false">central_v2_m!E91+temporary_pension_bonus_central!B91</f>
        <v>35202960.4531045</v>
      </c>
      <c r="H103" s="67" t="n">
        <f aca="false">F103-J103</f>
        <v>31303893.8583819</v>
      </c>
      <c r="I103" s="67" t="n">
        <f aca="false">G103-K103</f>
        <v>29953782.5570106</v>
      </c>
      <c r="J103" s="157" t="n">
        <f aca="false">central_v2_m!J91</f>
        <v>5411523.60422058</v>
      </c>
      <c r="K103" s="157" t="n">
        <f aca="false">central_v2_m!K91</f>
        <v>5249177.89609397</v>
      </c>
      <c r="L103" s="67" t="n">
        <f aca="false">H103-I103</f>
        <v>1350111.30137132</v>
      </c>
      <c r="M103" s="67" t="n">
        <f aca="false">J103-K103</f>
        <v>162345.708126618</v>
      </c>
      <c r="N103" s="157" t="n">
        <f aca="false">SUM(central_v5_m!C91:J91)</f>
        <v>4288558.47285962</v>
      </c>
      <c r="O103" s="7"/>
      <c r="P103" s="7"/>
      <c r="Q103" s="67" t="n">
        <f aca="false">I103*5.5017049523</f>
        <v>164796873.834022</v>
      </c>
      <c r="R103" s="67"/>
      <c r="S103" s="67"/>
      <c r="T103" s="7"/>
      <c r="U103" s="7"/>
      <c r="V103" s="67" t="n">
        <f aca="false">K103*5.5017049523</f>
        <v>28879428.0264439</v>
      </c>
      <c r="W103" s="67" t="n">
        <f aca="false">M103*5.5017049523</f>
        <v>893178.186384862</v>
      </c>
      <c r="X103" s="67" t="n">
        <f aca="false">N103*5.1890047538+L103*5.5017049523</f>
        <v>29681264.3355286</v>
      </c>
      <c r="Y103" s="67" t="n">
        <f aca="false">N103*5.1890047538</f>
        <v>22253350.3026179</v>
      </c>
      <c r="Z103" s="67" t="n">
        <f aca="false">L103*5.5017049523</f>
        <v>7427914.0329108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36981592.7463961</v>
      </c>
      <c r="G104" s="157" t="n">
        <f aca="false">central_v2_m!E92+temporary_pension_bonus_central!B92</f>
        <v>35458126.2083525</v>
      </c>
      <c r="H104" s="67" t="n">
        <f aca="false">F104-J104</f>
        <v>31448475.4536685</v>
      </c>
      <c r="I104" s="67" t="n">
        <f aca="false">G104-K104</f>
        <v>30091002.4344067</v>
      </c>
      <c r="J104" s="157" t="n">
        <f aca="false">central_v2_m!J92</f>
        <v>5533117.2927276</v>
      </c>
      <c r="K104" s="157" t="n">
        <f aca="false">central_v2_m!K92</f>
        <v>5367123.77394577</v>
      </c>
      <c r="L104" s="67" t="n">
        <f aca="false">H104-I104</f>
        <v>1357473.01926178</v>
      </c>
      <c r="M104" s="67" t="n">
        <f aca="false">J104-K104</f>
        <v>165993.518781828</v>
      </c>
      <c r="N104" s="157" t="n">
        <f aca="false">SUM(central_v5_m!C92:J92)</f>
        <v>4319396.72780577</v>
      </c>
      <c r="O104" s="7"/>
      <c r="P104" s="7"/>
      <c r="Q104" s="67" t="n">
        <f aca="false">I104*5.5017049523</f>
        <v>165551817.113047</v>
      </c>
      <c r="R104" s="67"/>
      <c r="S104" s="67"/>
      <c r="T104" s="7"/>
      <c r="U104" s="7"/>
      <c r="V104" s="67" t="n">
        <f aca="false">K104*5.5017049523</f>
        <v>29528331.4467245</v>
      </c>
      <c r="W104" s="67" t="n">
        <f aca="false">M104*5.5017049523</f>
        <v>913247.364331685</v>
      </c>
      <c r="X104" s="67" t="n">
        <f aca="false">N104*5.1890047538+L104*5.5017049523</f>
        <v>29881786.1868184</v>
      </c>
      <c r="Y104" s="67" t="n">
        <f aca="false">N104*5.1890047538</f>
        <v>22413370.1541323</v>
      </c>
      <c r="Z104" s="67" t="n">
        <f aca="false">L104*5.5017049523</f>
        <v>7468416.03268615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37239979.9108479</v>
      </c>
      <c r="G105" s="157" t="n">
        <f aca="false">central_v2_m!E93+temporary_pension_bonus_central!B93</f>
        <v>35706882.8164564</v>
      </c>
      <c r="H105" s="67" t="n">
        <f aca="false">F105-J105</f>
        <v>31589417.8764728</v>
      </c>
      <c r="I105" s="67" t="n">
        <f aca="false">G105-K105</f>
        <v>30225837.6431126</v>
      </c>
      <c r="J105" s="157" t="n">
        <f aca="false">central_v2_m!J93</f>
        <v>5650562.03437505</v>
      </c>
      <c r="K105" s="157" t="n">
        <f aca="false">central_v2_m!K93</f>
        <v>5481045.1733438</v>
      </c>
      <c r="L105" s="67" t="n">
        <f aca="false">H105-I105</f>
        <v>1363580.2333602</v>
      </c>
      <c r="M105" s="67" t="n">
        <f aca="false">J105-K105</f>
        <v>169516.861031252</v>
      </c>
      <c r="N105" s="157" t="n">
        <f aca="false">SUM(central_v5_m!C93:J93)</f>
        <v>4303191.13922946</v>
      </c>
      <c r="O105" s="7"/>
      <c r="P105" s="7"/>
      <c r="Q105" s="67" t="n">
        <f aca="false">I105*5.5017049523</f>
        <v>166293640.648528</v>
      </c>
      <c r="R105" s="67"/>
      <c r="S105" s="67"/>
      <c r="T105" s="7"/>
      <c r="U105" s="7"/>
      <c r="V105" s="67" t="n">
        <f aca="false">K105*5.5017049523</f>
        <v>30155093.3739656</v>
      </c>
      <c r="W105" s="67" t="n">
        <f aca="false">M105*5.5017049523</f>
        <v>932631.75383399</v>
      </c>
      <c r="X105" s="67" t="n">
        <f aca="false">N105*5.1890047538+L105*5.5017049523</f>
        <v>29831295.4007079</v>
      </c>
      <c r="Y105" s="67" t="n">
        <f aca="false">N105*5.1890047538</f>
        <v>22329279.2779717</v>
      </c>
      <c r="Z105" s="67" t="n">
        <f aca="false">L105*5.5017049523</f>
        <v>7502016.12273619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37406370.6611998</v>
      </c>
      <c r="G106" s="155" t="n">
        <f aca="false">central_v2_m!E94+temporary_pension_bonus_central!B94</f>
        <v>35867032.9682511</v>
      </c>
      <c r="H106" s="8" t="n">
        <f aca="false">F106-J106</f>
        <v>31619863.6643605</v>
      </c>
      <c r="I106" s="8" t="n">
        <f aca="false">G106-K106</f>
        <v>30254121.1813169</v>
      </c>
      <c r="J106" s="155" t="n">
        <f aca="false">central_v2_m!J94</f>
        <v>5786506.99683937</v>
      </c>
      <c r="K106" s="155" t="n">
        <f aca="false">central_v2_m!K94</f>
        <v>5612911.78693419</v>
      </c>
      <c r="L106" s="8" t="n">
        <f aca="false">H106-I106</f>
        <v>1365742.48304355</v>
      </c>
      <c r="M106" s="8" t="n">
        <f aca="false">J106-K106</f>
        <v>173595.209905183</v>
      </c>
      <c r="N106" s="155" t="n">
        <f aca="false">SUM(central_v5_m!C94:J94)</f>
        <v>5278752.20446632</v>
      </c>
      <c r="O106" s="5"/>
      <c r="P106" s="5"/>
      <c r="Q106" s="8" t="n">
        <f aca="false">I106*5.5017049523</f>
        <v>166449248.330736</v>
      </c>
      <c r="R106" s="8"/>
      <c r="S106" s="8"/>
      <c r="T106" s="5"/>
      <c r="U106" s="5"/>
      <c r="V106" s="8" t="n">
        <f aca="false">K106*5.5017049523</f>
        <v>30880584.5749989</v>
      </c>
      <c r="W106" s="8" t="n">
        <f aca="false">M106*5.5017049523</f>
        <v>955069.626030903</v>
      </c>
      <c r="X106" s="8" t="n">
        <f aca="false">N106*5.1890047538+L106*5.5017049523</f>
        <v>34905382.4656352</v>
      </c>
      <c r="Y106" s="8" t="n">
        <f aca="false">N106*5.1890047538</f>
        <v>27391470.283108</v>
      </c>
      <c r="Z106" s="8" t="n">
        <f aca="false">L106*5.5017049523</f>
        <v>7513912.18252719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37435219.496896</v>
      </c>
      <c r="G107" s="157" t="n">
        <f aca="false">central_v2_m!E95+temporary_pension_bonus_central!B95</f>
        <v>35896442.5647706</v>
      </c>
      <c r="H107" s="67" t="n">
        <f aca="false">F107-J107</f>
        <v>31526748.4225909</v>
      </c>
      <c r="I107" s="67" t="n">
        <f aca="false">G107-K107</f>
        <v>30165225.6226947</v>
      </c>
      <c r="J107" s="157" t="n">
        <f aca="false">central_v2_m!J95</f>
        <v>5908471.07430508</v>
      </c>
      <c r="K107" s="157" t="n">
        <f aca="false">central_v2_m!K95</f>
        <v>5731216.94207593</v>
      </c>
      <c r="L107" s="67" t="n">
        <f aca="false">H107-I107</f>
        <v>1361522.79989618</v>
      </c>
      <c r="M107" s="67" t="n">
        <f aca="false">J107-K107</f>
        <v>177254.132229154</v>
      </c>
      <c r="N107" s="157" t="n">
        <f aca="false">SUM(central_v5_m!C95:J95)</f>
        <v>4399612.68687246</v>
      </c>
      <c r="O107" s="7"/>
      <c r="P107" s="7"/>
      <c r="Q107" s="67" t="n">
        <f aca="false">I107*5.5017049523</f>
        <v>165960171.195626</v>
      </c>
      <c r="R107" s="67"/>
      <c r="S107" s="67"/>
      <c r="T107" s="7"/>
      <c r="U107" s="7"/>
      <c r="V107" s="67" t="n">
        <f aca="false">K107*5.5017049523</f>
        <v>31531464.6329248</v>
      </c>
      <c r="W107" s="67" t="n">
        <f aca="false">M107*5.5017049523</f>
        <v>975199.937100776</v>
      </c>
      <c r="X107" s="67" t="n">
        <f aca="false">N107*5.1890047538+L107*5.5017049523</f>
        <v>30320307.8779182</v>
      </c>
      <c r="Y107" s="67" t="n">
        <f aca="false">N107*5.1890047538</f>
        <v>22829611.14706</v>
      </c>
      <c r="Z107" s="67" t="n">
        <f aca="false">L107*5.5017049523</f>
        <v>7490696.7308582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37719583.4099442</v>
      </c>
      <c r="G108" s="157" t="n">
        <f aca="false">central_v2_m!E96+temporary_pension_bonus_central!B96</f>
        <v>36168657.5888619</v>
      </c>
      <c r="H108" s="67" t="n">
        <f aca="false">F108-J108</f>
        <v>31647499.5669118</v>
      </c>
      <c r="I108" s="67" t="n">
        <f aca="false">G108-K108</f>
        <v>30278736.2611205</v>
      </c>
      <c r="J108" s="157" t="n">
        <f aca="false">central_v2_m!J96</f>
        <v>6072083.84303237</v>
      </c>
      <c r="K108" s="157" t="n">
        <f aca="false">central_v2_m!K96</f>
        <v>5889921.3277414</v>
      </c>
      <c r="L108" s="67" t="n">
        <f aca="false">H108-I108</f>
        <v>1368763.30579133</v>
      </c>
      <c r="M108" s="67" t="n">
        <f aca="false">J108-K108</f>
        <v>182162.515290972</v>
      </c>
      <c r="N108" s="157" t="n">
        <f aca="false">SUM(central_v5_m!C96:J96)</f>
        <v>4400230.02395747</v>
      </c>
      <c r="O108" s="7"/>
      <c r="P108" s="7"/>
      <c r="Q108" s="67" t="n">
        <f aca="false">I108*5.5017049523</f>
        <v>166584673.237192</v>
      </c>
      <c r="R108" s="67"/>
      <c r="S108" s="67"/>
      <c r="T108" s="7"/>
      <c r="U108" s="7"/>
      <c r="V108" s="67" t="n">
        <f aca="false">K108*5.5017049523</f>
        <v>32404609.3374922</v>
      </c>
      <c r="W108" s="67" t="n">
        <f aca="false">M108*5.5017049523</f>
        <v>1002204.41249976</v>
      </c>
      <c r="X108" s="67" t="n">
        <f aca="false">N108*5.1890047538+L108*5.5017049523</f>
        <v>30363346.3701275</v>
      </c>
      <c r="Y108" s="67" t="n">
        <f aca="false">N108*5.1890047538</f>
        <v>22832814.5121288</v>
      </c>
      <c r="Z108" s="67" t="n">
        <f aca="false">L108*5.5017049523</f>
        <v>7530531.85799868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37721401.5399892</v>
      </c>
      <c r="G109" s="157" t="n">
        <f aca="false">central_v2_m!E97+temporary_pension_bonus_central!B97</f>
        <v>36171343.3578625</v>
      </c>
      <c r="H109" s="67" t="n">
        <f aca="false">F109-J109</f>
        <v>31593033.3601295</v>
      </c>
      <c r="I109" s="67" t="n">
        <f aca="false">G109-K109</f>
        <v>30226826.2233987</v>
      </c>
      <c r="J109" s="157" t="n">
        <f aca="false">central_v2_m!J97</f>
        <v>6128368.17985968</v>
      </c>
      <c r="K109" s="157" t="n">
        <f aca="false">central_v2_m!K97</f>
        <v>5944517.13446388</v>
      </c>
      <c r="L109" s="67" t="n">
        <f aca="false">H109-I109</f>
        <v>1366207.13673089</v>
      </c>
      <c r="M109" s="67" t="n">
        <f aca="false">J109-K109</f>
        <v>183851.045395792</v>
      </c>
      <c r="N109" s="157" t="n">
        <f aca="false">SUM(central_v5_m!C97:J97)</f>
        <v>4431365.20070546</v>
      </c>
      <c r="O109" s="7"/>
      <c r="P109" s="7"/>
      <c r="Q109" s="67" t="n">
        <f aca="false">I109*5.5017049523</f>
        <v>166299079.525584</v>
      </c>
      <c r="R109" s="67"/>
      <c r="S109" s="67"/>
      <c r="T109" s="7"/>
      <c r="U109" s="7"/>
      <c r="V109" s="67" t="n">
        <f aca="false">K109*5.5017049523</f>
        <v>32704979.3577121</v>
      </c>
      <c r="W109" s="67" t="n">
        <f aca="false">M109*5.5017049523</f>
        <v>1011494.20693956</v>
      </c>
      <c r="X109" s="67" t="n">
        <f aca="false">N109*5.1890047538+L109*5.5017049523</f>
        <v>30510843.6623044</v>
      </c>
      <c r="Y109" s="67" t="n">
        <f aca="false">N109*5.1890047538</f>
        <v>22994375.0922845</v>
      </c>
      <c r="Z109" s="67" t="n">
        <f aca="false">L109*5.5017049523</f>
        <v>7516468.57001992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38039204.9790591</v>
      </c>
      <c r="G110" s="155" t="n">
        <f aca="false">central_v2_m!E98+temporary_pension_bonus_central!B98</f>
        <v>36476955.3390105</v>
      </c>
      <c r="H110" s="8" t="n">
        <f aca="false">F110-J110</f>
        <v>31719386.9890138</v>
      </c>
      <c r="I110" s="8" t="n">
        <f aca="false">G110-K110</f>
        <v>30346731.8886665</v>
      </c>
      <c r="J110" s="155" t="n">
        <f aca="false">central_v2_m!J98</f>
        <v>6319817.99004528</v>
      </c>
      <c r="K110" s="155" t="n">
        <f aca="false">central_v2_m!K98</f>
        <v>6130223.45034393</v>
      </c>
      <c r="L110" s="8" t="n">
        <f aca="false">H110-I110</f>
        <v>1372655.10034731</v>
      </c>
      <c r="M110" s="8" t="n">
        <f aca="false">J110-K110</f>
        <v>189594.539701358</v>
      </c>
      <c r="N110" s="155" t="n">
        <f aca="false">SUM(central_v5_m!C98:J98)</f>
        <v>5354451.45398306</v>
      </c>
      <c r="O110" s="5"/>
      <c r="P110" s="5"/>
      <c r="Q110" s="8" t="n">
        <f aca="false">I110*5.5017049523</f>
        <v>166958765.117997</v>
      </c>
      <c r="R110" s="8"/>
      <c r="S110" s="8"/>
      <c r="T110" s="5"/>
      <c r="U110" s="5"/>
      <c r="V110" s="8" t="n">
        <f aca="false">K110*5.5017049523</f>
        <v>33726680.7154628</v>
      </c>
      <c r="W110" s="8" t="n">
        <f aca="false">M110*5.5017049523</f>
        <v>1043093.218004</v>
      </c>
      <c r="X110" s="8" t="n">
        <f aca="false">N110*5.1890047538+L110*5.5017049523</f>
        <v>35336217.4120901</v>
      </c>
      <c r="Y110" s="8" t="n">
        <f aca="false">N110*5.1890047538</f>
        <v>27784274.0487094</v>
      </c>
      <c r="Z110" s="8" t="n">
        <f aca="false">L110*5.5017049523</f>
        <v>7551943.36338065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38341390.6137822</v>
      </c>
      <c r="G111" s="157" t="n">
        <f aca="false">central_v2_m!E99+temporary_pension_bonus_central!B99</f>
        <v>36766897.9832305</v>
      </c>
      <c r="H111" s="67" t="n">
        <f aca="false">F111-J111</f>
        <v>31907863.6698246</v>
      </c>
      <c r="I111" s="67" t="n">
        <f aca="false">G111-K111</f>
        <v>30526376.8475917</v>
      </c>
      <c r="J111" s="157" t="n">
        <f aca="false">central_v2_m!J99</f>
        <v>6433526.94395757</v>
      </c>
      <c r="K111" s="157" t="n">
        <f aca="false">central_v2_m!K99</f>
        <v>6240521.13563884</v>
      </c>
      <c r="L111" s="67" t="n">
        <f aca="false">H111-I111</f>
        <v>1381486.82223296</v>
      </c>
      <c r="M111" s="67" t="n">
        <f aca="false">J111-K111</f>
        <v>193005.808318728</v>
      </c>
      <c r="N111" s="157" t="n">
        <f aca="false">SUM(central_v5_m!C99:J99)</f>
        <v>4375643.78208396</v>
      </c>
      <c r="O111" s="7"/>
      <c r="P111" s="7"/>
      <c r="Q111" s="67" t="n">
        <f aca="false">I111*5.5017049523</f>
        <v>167947118.678171</v>
      </c>
      <c r="R111" s="67"/>
      <c r="S111" s="67"/>
      <c r="T111" s="7"/>
      <c r="U111" s="7"/>
      <c r="V111" s="67" t="n">
        <f aca="false">K111*5.5017049523</f>
        <v>34333506.036877</v>
      </c>
      <c r="W111" s="67" t="n">
        <f aca="false">M111*5.5017049523</f>
        <v>1061861.01144981</v>
      </c>
      <c r="X111" s="67" t="n">
        <f aca="false">N111*5.1890047538+L111*5.5017049523</f>
        <v>30305769.2775853</v>
      </c>
      <c r="Y111" s="67" t="n">
        <f aca="false">N111*5.1890047538</f>
        <v>22705236.3861691</v>
      </c>
      <c r="Z111" s="67" t="n">
        <f aca="false">L111*5.5017049523</f>
        <v>7600532.89141628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38493888.7215825</v>
      </c>
      <c r="G112" s="157" t="n">
        <f aca="false">central_v2_m!E100+temporary_pension_bonus_central!B100</f>
        <v>36914739.2174335</v>
      </c>
      <c r="H112" s="67" t="n">
        <f aca="false">F112-J112</f>
        <v>31919325.130869</v>
      </c>
      <c r="I112" s="67" t="n">
        <f aca="false">G112-K112</f>
        <v>30537412.5344414</v>
      </c>
      <c r="J112" s="157" t="n">
        <f aca="false">central_v2_m!J100</f>
        <v>6574563.59071355</v>
      </c>
      <c r="K112" s="157" t="n">
        <f aca="false">central_v2_m!K100</f>
        <v>6377326.68299214</v>
      </c>
      <c r="L112" s="67" t="n">
        <f aca="false">H112-I112</f>
        <v>1381912.59642759</v>
      </c>
      <c r="M112" s="67" t="n">
        <f aca="false">J112-K112</f>
        <v>197236.907721405</v>
      </c>
      <c r="N112" s="157" t="n">
        <f aca="false">SUM(central_v5_m!C100:J100)</f>
        <v>4326051.46936366</v>
      </c>
      <c r="Q112" s="67" t="n">
        <f aca="false">I112*5.5017049523</f>
        <v>168007833.771164</v>
      </c>
      <c r="R112" s="67"/>
      <c r="S112" s="67"/>
      <c r="V112" s="67" t="n">
        <f aca="false">K112*5.5017049523</f>
        <v>35086169.7942528</v>
      </c>
      <c r="W112" s="67" t="n">
        <f aca="false">M112*5.5017049523</f>
        <v>1085139.27198719</v>
      </c>
      <c r="X112" s="67" t="n">
        <f aca="false">N112*5.1890047538+L112*5.5017049523</f>
        <v>30050777.0151229</v>
      </c>
      <c r="Y112" s="67" t="n">
        <f aca="false">N112*5.1890047538</f>
        <v>22447901.6397115</v>
      </c>
      <c r="Z112" s="67" t="n">
        <f aca="false">L112*5.5017049523</f>
        <v>7602875.37541142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38538378.5138018</v>
      </c>
      <c r="G113" s="157" t="n">
        <f aca="false">central_v2_m!E101+temporary_pension_bonus_central!B101</f>
        <v>36959491.1855239</v>
      </c>
      <c r="H113" s="67" t="n">
        <f aca="false">F113-J113</f>
        <v>31854028.9046905</v>
      </c>
      <c r="I113" s="67" t="n">
        <f aca="false">G113-K113</f>
        <v>30475672.064686</v>
      </c>
      <c r="J113" s="157" t="n">
        <f aca="false">central_v2_m!J101</f>
        <v>6684349.60911127</v>
      </c>
      <c r="K113" s="157" t="n">
        <f aca="false">central_v2_m!K101</f>
        <v>6483819.12083793</v>
      </c>
      <c r="L113" s="67" t="n">
        <f aca="false">H113-I113</f>
        <v>1378356.84000456</v>
      </c>
      <c r="M113" s="67" t="n">
        <f aca="false">J113-K113</f>
        <v>200530.488273337</v>
      </c>
      <c r="N113" s="157" t="n">
        <f aca="false">SUM(central_v5_m!C101:J101)</f>
        <v>4334583.91328359</v>
      </c>
      <c r="Q113" s="67" t="n">
        <f aca="false">I113*5.5017049523</f>
        <v>167668155.922954</v>
      </c>
      <c r="R113" s="67"/>
      <c r="S113" s="67"/>
      <c r="V113" s="67" t="n">
        <f aca="false">K113*5.5017049523</f>
        <v>35672059.7669315</v>
      </c>
      <c r="W113" s="67" t="n">
        <f aca="false">M113*5.5017049523</f>
        <v>1103259.58042056</v>
      </c>
      <c r="X113" s="67" t="n">
        <f aca="false">N113*5.1890047538+L113*5.5017049523</f>
        <v>30075489.1844632</v>
      </c>
      <c r="Y113" s="67" t="n">
        <f aca="false">N113*5.1890047538</f>
        <v>22492176.5317735</v>
      </c>
      <c r="Z113" s="67" t="n">
        <f aca="false">L113*5.5017049523</f>
        <v>7583312.65268969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38761835.8071087</v>
      </c>
      <c r="G114" s="155" t="n">
        <f aca="false">central_v2_m!E102+temporary_pension_bonus_central!B102</f>
        <v>37175213.9265246</v>
      </c>
      <c r="H114" s="8" t="n">
        <f aca="false">F114-J114</f>
        <v>31941628.122434</v>
      </c>
      <c r="I114" s="8" t="n">
        <f aca="false">G114-K114</f>
        <v>30559612.4723901</v>
      </c>
      <c r="J114" s="155" t="n">
        <f aca="false">central_v2_m!J102</f>
        <v>6820207.68467471</v>
      </c>
      <c r="K114" s="155" t="n">
        <f aca="false">central_v2_m!K102</f>
        <v>6615601.45413447</v>
      </c>
      <c r="L114" s="8" t="n">
        <f aca="false">H114-I114</f>
        <v>1382015.65004388</v>
      </c>
      <c r="M114" s="8" t="n">
        <f aca="false">J114-K114</f>
        <v>204606.230540242</v>
      </c>
      <c r="N114" s="155" t="n">
        <f aca="false">SUM(central_v5_m!C102:J102)</f>
        <v>5391135.14635933</v>
      </c>
      <c r="O114" s="5"/>
      <c r="P114" s="5"/>
      <c r="Q114" s="8" t="n">
        <f aca="false">I114*5.5017049523</f>
        <v>168129971.279717</v>
      </c>
      <c r="R114" s="8"/>
      <c r="S114" s="8"/>
      <c r="T114" s="5"/>
      <c r="U114" s="5"/>
      <c r="V114" s="8" t="n">
        <f aca="false">K114*5.5017049523</f>
        <v>36397087.2826547</v>
      </c>
      <c r="W114" s="8" t="n">
        <f aca="false">M114*5.5017049523</f>
        <v>1125683.11183469</v>
      </c>
      <c r="X114" s="8" t="n">
        <f aca="false">N114*5.1890047538+L114*5.5017049523</f>
        <v>35578068.2488393</v>
      </c>
      <c r="Y114" s="8" t="n">
        <f aca="false">N114*5.1890047538</f>
        <v>27974625.9028368</v>
      </c>
      <c r="Z114" s="8" t="n">
        <f aca="false">L114*5.5017049523</f>
        <v>7603442.34600251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38905207.9766841</v>
      </c>
      <c r="G115" s="157" t="n">
        <f aca="false">central_v2_m!E103+temporary_pension_bonus_central!B103</f>
        <v>37313954.0070289</v>
      </c>
      <c r="H115" s="67" t="n">
        <f aca="false">F115-J115</f>
        <v>32032420.4469948</v>
      </c>
      <c r="I115" s="67" t="n">
        <f aca="false">G115-K115</f>
        <v>30647350.1032302</v>
      </c>
      <c r="J115" s="157" t="n">
        <f aca="false">central_v2_m!J103</f>
        <v>6872787.52968936</v>
      </c>
      <c r="K115" s="157" t="n">
        <f aca="false">central_v2_m!K103</f>
        <v>6666603.90379867</v>
      </c>
      <c r="L115" s="67" t="n">
        <f aca="false">H115-I115</f>
        <v>1385070.34376455</v>
      </c>
      <c r="M115" s="67" t="n">
        <f aca="false">J115-K115</f>
        <v>206183.625890681</v>
      </c>
      <c r="N115" s="157" t="n">
        <f aca="false">SUM(central_v5_m!C103:J103)</f>
        <v>4486825.16763201</v>
      </c>
      <c r="O115" s="7"/>
      <c r="P115" s="7"/>
      <c r="Q115" s="67" t="n">
        <f aca="false">I115*5.5017049523</f>
        <v>168612677.837814</v>
      </c>
      <c r="R115" s="67"/>
      <c r="S115" s="67"/>
      <c r="T115" s="7"/>
      <c r="U115" s="7"/>
      <c r="V115" s="67" t="n">
        <f aca="false">K115*5.5017049523</f>
        <v>36677687.7125517</v>
      </c>
      <c r="W115" s="67" t="n">
        <f aca="false">M115*5.5017049523</f>
        <v>1134361.47564593</v>
      </c>
      <c r="X115" s="67" t="n">
        <f aca="false">N115*5.1890047538+L115*5.5017049523</f>
        <v>30902405.4938853</v>
      </c>
      <c r="Y115" s="67" t="n">
        <f aca="false">N115*5.1890047538</f>
        <v>23282157.124312</v>
      </c>
      <c r="Z115" s="67" t="n">
        <f aca="false">L115*5.5017049523</f>
        <v>7620248.36957331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39188589.4160124</v>
      </c>
      <c r="G116" s="157" t="n">
        <f aca="false">central_v2_m!E104+temporary_pension_bonus_central!B104</f>
        <v>37587139.9701483</v>
      </c>
      <c r="H116" s="67" t="n">
        <f aca="false">F116-J116</f>
        <v>32207823.4371227</v>
      </c>
      <c r="I116" s="67" t="n">
        <f aca="false">G116-K116</f>
        <v>30815796.9706253</v>
      </c>
      <c r="J116" s="157" t="n">
        <f aca="false">central_v2_m!J104</f>
        <v>6980765.97888969</v>
      </c>
      <c r="K116" s="157" t="n">
        <f aca="false">central_v2_m!K104</f>
        <v>6771342.999523</v>
      </c>
      <c r="L116" s="67" t="n">
        <f aca="false">H116-I116</f>
        <v>1392026.46649738</v>
      </c>
      <c r="M116" s="67" t="n">
        <f aca="false">J116-K116</f>
        <v>209422.97936669</v>
      </c>
      <c r="N116" s="157" t="n">
        <f aca="false">SUM(central_v5_m!C104:J104)</f>
        <v>4443681.16153612</v>
      </c>
      <c r="O116" s="7"/>
      <c r="P116" s="7"/>
      <c r="Q116" s="67" t="n">
        <f aca="false">I116*5.5017049523</f>
        <v>169539422.802361</v>
      </c>
      <c r="R116" s="67"/>
      <c r="S116" s="67"/>
      <c r="T116" s="7"/>
      <c r="U116" s="7"/>
      <c r="V116" s="67" t="n">
        <f aca="false">K116*5.5017049523</f>
        <v>37253931.3141976</v>
      </c>
      <c r="W116" s="67" t="n">
        <f aca="false">M116*5.5017049523</f>
        <v>1152183.44270714</v>
      </c>
      <c r="X116" s="67" t="n">
        <f aca="false">N116*5.1890047538+L116*5.5017049523</f>
        <v>30716801.5760437</v>
      </c>
      <c r="Y116" s="67" t="n">
        <f aca="false">N116*5.1890047538</f>
        <v>23058282.6715824</v>
      </c>
      <c r="Z116" s="67" t="n">
        <f aca="false">L116*5.5017049523</f>
        <v>7658518.90446133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39341872.6512861</v>
      </c>
      <c r="G117" s="157" t="n">
        <f aca="false">central_v2_m!E105+temporary_pension_bonus_central!B105</f>
        <v>37736358.5297578</v>
      </c>
      <c r="H117" s="67" t="n">
        <f aca="false">F117-J117</f>
        <v>32243306.2439219</v>
      </c>
      <c r="I117" s="67" t="n">
        <f aca="false">G117-K117</f>
        <v>30850749.1146145</v>
      </c>
      <c r="J117" s="157" t="n">
        <f aca="false">central_v2_m!J105</f>
        <v>7098566.40736425</v>
      </c>
      <c r="K117" s="157" t="n">
        <f aca="false">central_v2_m!K105</f>
        <v>6885609.41514332</v>
      </c>
      <c r="L117" s="67" t="n">
        <f aca="false">H117-I117</f>
        <v>1392557.12930734</v>
      </c>
      <c r="M117" s="67" t="n">
        <f aca="false">J117-K117</f>
        <v>212956.992220928</v>
      </c>
      <c r="N117" s="157" t="n">
        <f aca="false">SUM(central_v5_m!C105:J105)</f>
        <v>4399089.4164485</v>
      </c>
      <c r="O117" s="7"/>
      <c r="P117" s="7"/>
      <c r="Q117" s="67" t="n">
        <f aca="false">I117*5.5017049523</f>
        <v>169731719.18604</v>
      </c>
      <c r="R117" s="67"/>
      <c r="S117" s="67"/>
      <c r="T117" s="7"/>
      <c r="U117" s="7"/>
      <c r="V117" s="67" t="n">
        <f aca="false">K117*5.5017049523</f>
        <v>37882591.4188975</v>
      </c>
      <c r="W117" s="67" t="n">
        <f aca="false">M117*5.5017049523</f>
        <v>1171626.53872879</v>
      </c>
      <c r="X117" s="67" t="n">
        <f aca="false">N117*5.1890047538+L117*5.5017049523</f>
        <v>30488334.3490134</v>
      </c>
      <c r="Y117" s="67" t="n">
        <f aca="false">N117*5.1890047538</f>
        <v>22826895.8943425</v>
      </c>
      <c r="Z117" s="67" t="n">
        <f aca="false">L117*5.5017049523</f>
        <v>7661438.45467085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8" hidden="false" customHeight="false" outlineLevel="0" collapsed="false">
      <c r="F120" s="58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1" sqref="A1:D105 E9"/>
    </sheetView>
  </sheetViews>
  <sheetFormatPr defaultColWidth="9.07421875" defaultRowHeight="12.8" zeroHeight="false" outlineLevelRow="0" outlineLevelCol="0"/>
  <cols>
    <col collapsed="false" customWidth="true" hidden="false" outlineLevel="0" max="6" min="5" style="58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197</v>
      </c>
      <c r="F1" s="162" t="s">
        <v>198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199</v>
      </c>
      <c r="B2" s="142" t="s">
        <v>169</v>
      </c>
      <c r="C2" s="142" t="s">
        <v>170</v>
      </c>
      <c r="D2" s="142" t="s">
        <v>200</v>
      </c>
      <c r="E2" s="144" t="s">
        <v>201</v>
      </c>
      <c r="F2" s="144" t="s">
        <v>202</v>
      </c>
      <c r="G2" s="142" t="s">
        <v>203</v>
      </c>
      <c r="H2" s="142" t="s">
        <v>204</v>
      </c>
      <c r="I2" s="142" t="s">
        <v>205</v>
      </c>
      <c r="J2" s="142" t="s">
        <v>206</v>
      </c>
      <c r="K2" s="142" t="s">
        <v>207</v>
      </c>
      <c r="L2" s="142" t="s">
        <v>208</v>
      </c>
      <c r="M2" s="145" t="s">
        <v>209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18000510.6188669</v>
      </c>
      <c r="F9" s="157" t="n">
        <f aca="false">central_SIPA_income!I2</f>
        <v>135449.214417351</v>
      </c>
      <c r="G9" s="67" t="n">
        <f aca="false">E9-F9*0.7</f>
        <v>17905696.1687748</v>
      </c>
      <c r="H9" s="9"/>
      <c r="I9" s="168"/>
      <c r="J9" s="67" t="n">
        <f aca="false">G9*3.8235866717</f>
        <v>68463981.218437</v>
      </c>
      <c r="K9" s="9"/>
      <c r="L9" s="168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22157499.2341788</v>
      </c>
      <c r="F10" s="157" t="n">
        <f aca="false">central_SIPA_income!I3</f>
        <v>151084.142402353</v>
      </c>
      <c r="G10" s="67" t="n">
        <f aca="false">E10-F10*0.7</f>
        <v>22051740.3344971</v>
      </c>
      <c r="H10" s="9" t="s">
        <v>211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211</v>
      </c>
      <c r="L10" s="168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20233959.3615849</v>
      </c>
      <c r="F11" s="157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23711099.340712</v>
      </c>
      <c r="F12" s="157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212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19318558.8094962</v>
      </c>
      <c r="F13" s="155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22035975.6793422</v>
      </c>
      <c r="F14" s="157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19225382.5714869</v>
      </c>
      <c r="F15" s="157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22564836.9054479</v>
      </c>
      <c r="F16" s="157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19510720.9348717</v>
      </c>
      <c r="F17" s="155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23339052.656364</v>
      </c>
      <c r="F18" s="157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20676340.3358436</v>
      </c>
      <c r="F19" s="157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24442783.390504</v>
      </c>
      <c r="F20" s="157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19573117.3944048</v>
      </c>
      <c r="F21" s="155" t="n">
        <f aca="false">central_SIPA_income!I14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22216148.1449952</v>
      </c>
      <c r="F22" s="157" t="n">
        <f aca="false">central_SIPA_income!I15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18296958.6464321</v>
      </c>
      <c r="F23" s="157" t="n">
        <f aca="false">central_SIPA_income!I16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19939496.2171495</v>
      </c>
      <c r="F24" s="157" t="n">
        <f aca="false">central_SIPA_income!I17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15750615.9012498</v>
      </c>
      <c r="F25" s="155" t="n">
        <f aca="false">central_SIPA_income!I18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18663324.9516775</v>
      </c>
      <c r="F26" s="157" t="n">
        <f aca="false">central_SIPA_income!I19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15837691.0752344</v>
      </c>
      <c r="F27" s="157" t="n">
        <f aca="false">central_SIPA_income!I20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17981659.6177891</v>
      </c>
      <c r="F28" s="157" t="n">
        <f aca="false">central_SIPA_income!I21</f>
        <v>109757.486777464</v>
      </c>
      <c r="G28" s="67" t="n">
        <f aca="false">E28-F28*0.7</f>
        <v>17904829.3770449</v>
      </c>
      <c r="H28" s="67"/>
      <c r="I28" s="67"/>
      <c r="J28" s="67" t="n">
        <f aca="false">G28*3.8235866717</f>
        <v>68460666.9651313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16350830.2039693</v>
      </c>
      <c r="F29" s="155" t="n">
        <f aca="false">central_SIPA_income!I22</f>
        <v>112455.819388001</v>
      </c>
      <c r="G29" s="8" t="n">
        <f aca="false">E29-F29*0.7</f>
        <v>16272111.1303977</v>
      </c>
      <c r="H29" s="8"/>
      <c r="I29" s="8"/>
      <c r="J29" s="8" t="n">
        <f aca="false">G29*3.8235866717</f>
        <v>62217827.2386099</v>
      </c>
      <c r="K29" s="6"/>
      <c r="L29" s="8"/>
      <c r="M29" s="8" t="n">
        <f aca="false">F29*2.511711692</f>
        <v>282456.596390282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18118675.9790896</v>
      </c>
      <c r="F30" s="157" t="n">
        <f aca="false">central_SIPA_income!I23</f>
        <v>101693.000739106</v>
      </c>
      <c r="G30" s="67" t="n">
        <f aca="false">E30-F30*0.7</f>
        <v>18047490.8785722</v>
      </c>
      <c r="H30" s="67"/>
      <c r="I30" s="67"/>
      <c r="J30" s="67" t="n">
        <f aca="false">G30*3.8235866717</f>
        <v>69006145.5809362</v>
      </c>
      <c r="K30" s="9"/>
      <c r="L30" s="67"/>
      <c r="M30" s="67" t="n">
        <f aca="false">F30*2.511711692</f>
        <v>255423.498950976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15296821.5803269</v>
      </c>
      <c r="F31" s="157" t="n">
        <f aca="false">central_SIPA_income!I24</f>
        <v>91840.1373584102</v>
      </c>
      <c r="G31" s="67" t="n">
        <f aca="false">E31-F31*0.7</f>
        <v>15232533.484176</v>
      </c>
      <c r="H31" s="67"/>
      <c r="I31" s="67"/>
      <c r="J31" s="67" t="n">
        <f aca="false">G31*3.8235866717</f>
        <v>58242912.0063195</v>
      </c>
      <c r="K31" s="9"/>
      <c r="L31" s="67"/>
      <c r="M31" s="67" t="n">
        <f aca="false">F31*2.511711692</f>
        <v>230675.946798005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17737834.9336679</v>
      </c>
      <c r="F32" s="157" t="n">
        <f aca="false">central_SIPA_income!I25</f>
        <v>95989.1948081142</v>
      </c>
      <c r="G32" s="67" t="n">
        <f aca="false">E32-F32*0.7</f>
        <v>17670642.4973022</v>
      </c>
      <c r="H32" s="67"/>
      <c r="I32" s="67"/>
      <c r="J32" s="67" t="n">
        <f aca="false">G32*3.8235866717</f>
        <v>67565233.1330603</v>
      </c>
      <c r="K32" s="9"/>
      <c r="L32" s="67"/>
      <c r="M32" s="67" t="n">
        <f aca="false">F32*2.511711692</f>
        <v>241097.182905206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16073808.4573933</v>
      </c>
      <c r="F33" s="155" t="n">
        <f aca="false">central_SIPA_income!I26</f>
        <v>100799.784342294</v>
      </c>
      <c r="G33" s="8" t="n">
        <f aca="false">E33-F33*0.7</f>
        <v>16003248.6083537</v>
      </c>
      <c r="H33" s="8"/>
      <c r="I33" s="8"/>
      <c r="J33" s="8" t="n">
        <f aca="false">G33*3.8235866717</f>
        <v>61189808.0828026</v>
      </c>
      <c r="K33" s="6"/>
      <c r="L33" s="8"/>
      <c r="M33" s="8" t="n">
        <f aca="false">F33*2.511711692</f>
        <v>253179.996883619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19420622.710068</v>
      </c>
      <c r="F34" s="157" t="n">
        <f aca="false">central_SIPA_income!I27</f>
        <v>100889.978831242</v>
      </c>
      <c r="G34" s="67" t="n">
        <f aca="false">E34-F34*0.7</f>
        <v>19349999.7248862</v>
      </c>
      <c r="H34" s="67"/>
      <c r="I34" s="67"/>
      <c r="J34" s="67" t="n">
        <f aca="false">G34*3.8235866717</f>
        <v>73986401.0454735</v>
      </c>
      <c r="K34" s="9"/>
      <c r="L34" s="67"/>
      <c r="M34" s="67" t="n">
        <f aca="false">F34*2.511711692</f>
        <v>253406.539436064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17295971.0655862</v>
      </c>
      <c r="F35" s="157" t="n">
        <f aca="false">central_SIPA_income!I28</f>
        <v>103792.527604924</v>
      </c>
      <c r="G35" s="67" t="n">
        <f aca="false">E35-F35*0.7</f>
        <v>17223316.2962627</v>
      </c>
      <c r="H35" s="67"/>
      <c r="I35" s="67"/>
      <c r="J35" s="67" t="n">
        <f aca="false">G35*3.8235866717</f>
        <v>65854842.6328636</v>
      </c>
      <c r="K35" s="9"/>
      <c r="L35" s="67"/>
      <c r="M35" s="67" t="n">
        <f aca="false">F35*2.511711692</f>
        <v>260696.90512752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20362220.2072986</v>
      </c>
      <c r="F36" s="157" t="n">
        <f aca="false">central_SIPA_income!I29</f>
        <v>103208.673311109</v>
      </c>
      <c r="G36" s="67" t="n">
        <f aca="false">E36-F36*0.7</f>
        <v>20289974.1359808</v>
      </c>
      <c r="H36" s="67"/>
      <c r="I36" s="67"/>
      <c r="J36" s="67" t="n">
        <f aca="false">G36*3.8235866717</f>
        <v>77580474.6754741</v>
      </c>
      <c r="K36" s="9"/>
      <c r="L36" s="67"/>
      <c r="M36" s="67" t="n">
        <f aca="false">F36*2.511711692</f>
        <v>259230.431471321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18131100.462723</v>
      </c>
      <c r="F37" s="155" t="n">
        <f aca="false">central_SIPA_income!I30</f>
        <v>104762.179164065</v>
      </c>
      <c r="G37" s="8" t="n">
        <f aca="false">E37-F37*0.7</f>
        <v>18057766.9373082</v>
      </c>
      <c r="H37" s="8"/>
      <c r="I37" s="8"/>
      <c r="J37" s="8" t="n">
        <f aca="false">G37*3.8235866717</f>
        <v>69045436.9821564</v>
      </c>
      <c r="K37" s="6"/>
      <c r="L37" s="8"/>
      <c r="M37" s="8" t="n">
        <f aca="false">F37*2.511711692</f>
        <v>263132.39028578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21157968.4316793</v>
      </c>
      <c r="F38" s="157" t="n">
        <f aca="false">central_SIPA_income!I31</f>
        <v>103896.850232631</v>
      </c>
      <c r="G38" s="67" t="n">
        <f aca="false">E38-F38*0.7</f>
        <v>21085240.6365164</v>
      </c>
      <c r="H38" s="67"/>
      <c r="I38" s="67"/>
      <c r="J38" s="67" t="n">
        <f aca="false">G38*3.8235866717</f>
        <v>80621245.0673714</v>
      </c>
      <c r="K38" s="9"/>
      <c r="L38" s="67"/>
      <c r="M38" s="67" t="n">
        <f aca="false">F38*2.511711692</f>
        <v>260958.933491272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18515418.5271848</v>
      </c>
      <c r="F39" s="157" t="n">
        <f aca="false">central_SIPA_income!I32</f>
        <v>109903.304037567</v>
      </c>
      <c r="G39" s="67" t="n">
        <f aca="false">E39-F39*0.7</f>
        <v>18438486.2143585</v>
      </c>
      <c r="H39" s="67"/>
      <c r="I39" s="67"/>
      <c r="J39" s="67" t="n">
        <f aca="false">G39*3.8235866717</f>
        <v>70501150.1355455</v>
      </c>
      <c r="K39" s="9"/>
      <c r="L39" s="67"/>
      <c r="M39" s="67" t="n">
        <f aca="false">F39*2.511711692</f>
        <v>276045.413740588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21389751.9063942</v>
      </c>
      <c r="F40" s="157" t="n">
        <f aca="false">central_SIPA_income!I33</f>
        <v>112153.059128976</v>
      </c>
      <c r="G40" s="67" t="n">
        <f aca="false">E40-F40*0.7</f>
        <v>21311244.7650039</v>
      </c>
      <c r="H40" s="67"/>
      <c r="I40" s="67"/>
      <c r="J40" s="67" t="n">
        <f aca="false">G40*3.8235866717</f>
        <v>81485391.4408055</v>
      </c>
      <c r="K40" s="9"/>
      <c r="L40" s="67"/>
      <c r="M40" s="67" t="n">
        <f aca="false">F40*2.511711692</f>
        <v>281696.149907815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18909670.9030391</v>
      </c>
      <c r="F41" s="155" t="n">
        <f aca="false">central_SIPA_income!I34</f>
        <v>110201.778556187</v>
      </c>
      <c r="G41" s="8" t="n">
        <f aca="false">E41-F41*0.7</f>
        <v>18832529.6580498</v>
      </c>
      <c r="H41" s="8"/>
      <c r="I41" s="8"/>
      <c r="J41" s="8" t="n">
        <f aca="false">G41*3.8235866717</f>
        <v>72007809.3949141</v>
      </c>
      <c r="K41" s="6"/>
      <c r="L41" s="8"/>
      <c r="M41" s="8" t="n">
        <f aca="false">F41*2.511711692</f>
        <v>276795.095678771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21933800.8416908</v>
      </c>
      <c r="F42" s="157" t="n">
        <f aca="false">central_SIPA_income!I35</f>
        <v>109754.485371594</v>
      </c>
      <c r="G42" s="67" t="n">
        <f aca="false">E42-F42*0.7</f>
        <v>21856972.7019307</v>
      </c>
      <c r="H42" s="67"/>
      <c r="I42" s="67"/>
      <c r="J42" s="67" t="n">
        <f aca="false">G42*3.8235866717</f>
        <v>83572029.5068129</v>
      </c>
      <c r="K42" s="9"/>
      <c r="L42" s="67"/>
      <c r="M42" s="67" t="n">
        <f aca="false">F42*2.511711692</f>
        <v>275671.624157276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19475906.5558728</v>
      </c>
      <c r="F43" s="157" t="n">
        <f aca="false">central_SIPA_income!I36</f>
        <v>110838.275753699</v>
      </c>
      <c r="G43" s="67" t="n">
        <f aca="false">E43-F43*0.7</f>
        <v>19398319.7628452</v>
      </c>
      <c r="H43" s="67"/>
      <c r="I43" s="67"/>
      <c r="J43" s="67" t="n">
        <f aca="false">G43*3.8235866717</f>
        <v>74171156.8985897</v>
      </c>
      <c r="K43" s="9"/>
      <c r="L43" s="67"/>
      <c r="M43" s="67" t="n">
        <f aca="false">F43*2.511711692</f>
        <v>278393.793131685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22795444.3269825</v>
      </c>
      <c r="F44" s="157" t="n">
        <f aca="false">central_SIPA_income!I37</f>
        <v>110992.635768535</v>
      </c>
      <c r="G44" s="67" t="n">
        <f aca="false">E44-F44*0.7</f>
        <v>22717749.4819445</v>
      </c>
      <c r="H44" s="67"/>
      <c r="I44" s="67"/>
      <c r="J44" s="67" t="n">
        <f aca="false">G44*3.8235866717</f>
        <v>86863284.1301826</v>
      </c>
      <c r="K44" s="9"/>
      <c r="L44" s="67"/>
      <c r="M44" s="67" t="n">
        <f aca="false">F44*2.511711692</f>
        <v>278781.500985727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20175880.1146544</v>
      </c>
      <c r="F45" s="155" t="n">
        <f aca="false">central_SIPA_income!I38</f>
        <v>110392.552164954</v>
      </c>
      <c r="G45" s="8" t="n">
        <f aca="false">E45-F45*0.7</f>
        <v>20098605.3281389</v>
      </c>
      <c r="H45" s="8"/>
      <c r="I45" s="8"/>
      <c r="J45" s="8" t="n">
        <f aca="false">G45*3.8235866717</f>
        <v>76848759.4524306</v>
      </c>
      <c r="K45" s="6"/>
      <c r="L45" s="8"/>
      <c r="M45" s="8" t="n">
        <f aca="false">F45*2.511711692</f>
        <v>277274.263982435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23197296.1589488</v>
      </c>
      <c r="F46" s="157" t="n">
        <f aca="false">central_SIPA_income!I39</f>
        <v>115781.508643535</v>
      </c>
      <c r="G46" s="67" t="n">
        <f aca="false">E46-F46*0.7</f>
        <v>23116249.1028983</v>
      </c>
      <c r="H46" s="67"/>
      <c r="I46" s="67"/>
      <c r="J46" s="67" t="n">
        <f aca="false">G46*3.8235866717</f>
        <v>88386981.9695391</v>
      </c>
      <c r="K46" s="9"/>
      <c r="L46" s="67"/>
      <c r="M46" s="67" t="n">
        <f aca="false">F46*2.511711692</f>
        <v>290809.768977366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20600813.4142767</v>
      </c>
      <c r="F47" s="157" t="n">
        <f aca="false">central_SIPA_income!I40</f>
        <v>118752.248886234</v>
      </c>
      <c r="G47" s="67" t="n">
        <f aca="false">E47-F47*0.7</f>
        <v>20517686.8400564</v>
      </c>
      <c r="H47" s="67"/>
      <c r="I47" s="67"/>
      <c r="J47" s="67" t="n">
        <f aca="false">G47*3.8235866717</f>
        <v>78451153.935754</v>
      </c>
      <c r="K47" s="9"/>
      <c r="L47" s="67"/>
      <c r="M47" s="67" t="n">
        <f aca="false">F47*2.511711692</f>
        <v>298271.411978847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23796486.5731603</v>
      </c>
      <c r="F48" s="157" t="n">
        <f aca="false">central_SIPA_income!I41</f>
        <v>119138.732970525</v>
      </c>
      <c r="G48" s="67" t="n">
        <f aca="false">E48-F48*0.7</f>
        <v>23713089.4600809</v>
      </c>
      <c r="H48" s="67"/>
      <c r="I48" s="67"/>
      <c r="J48" s="67" t="n">
        <f aca="false">G48*3.8235866717</f>
        <v>90669052.8043951</v>
      </c>
      <c r="K48" s="9"/>
      <c r="L48" s="67"/>
      <c r="M48" s="67" t="n">
        <f aca="false">F48*2.511711692</f>
        <v>299242.148572134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21189343.9972857</v>
      </c>
      <c r="F49" s="155" t="n">
        <f aca="false">central_SIPA_income!I42</f>
        <v>118306.222263527</v>
      </c>
      <c r="G49" s="8" t="n">
        <f aca="false">E49-F49*0.7</f>
        <v>21106529.6417012</v>
      </c>
      <c r="H49" s="8"/>
      <c r="I49" s="8"/>
      <c r="J49" s="8" t="n">
        <f aca="false">G49*3.8235866717</f>
        <v>80702645.4238498</v>
      </c>
      <c r="K49" s="6"/>
      <c r="L49" s="8"/>
      <c r="M49" s="8" t="n">
        <f aca="false">F49*2.511711692</f>
        <v>297151.121695651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24461622.1483548</v>
      </c>
      <c r="F50" s="157" t="n">
        <f aca="false">central_SIPA_income!I43</f>
        <v>113559.736409319</v>
      </c>
      <c r="G50" s="67" t="n">
        <f aca="false">E50-F50*0.7</f>
        <v>24382130.3328683</v>
      </c>
      <c r="H50" s="67"/>
      <c r="I50" s="67"/>
      <c r="J50" s="67" t="n">
        <f aca="false">G50*3.8235866717</f>
        <v>93227188.5684075</v>
      </c>
      <c r="K50" s="9"/>
      <c r="L50" s="67"/>
      <c r="M50" s="67" t="n">
        <f aca="false">F50*2.511711692</f>
        <v>285229.317679725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21675168.8147125</v>
      </c>
      <c r="F51" s="157" t="n">
        <f aca="false">central_SIPA_income!I44</f>
        <v>113674.451739441</v>
      </c>
      <c r="G51" s="67" t="n">
        <f aca="false">E51-F51*0.7</f>
        <v>21595596.6984949</v>
      </c>
      <c r="H51" s="67"/>
      <c r="I51" s="67"/>
      <c r="J51" s="67" t="n">
        <f aca="false">G51*3.8235866717</f>
        <v>82572635.7037737</v>
      </c>
      <c r="K51" s="9"/>
      <c r="L51" s="67"/>
      <c r="M51" s="67" t="n">
        <f aca="false">F51*2.511711692</f>
        <v>285517.449515643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25052500.3060617</v>
      </c>
      <c r="F52" s="157" t="n">
        <f aca="false">central_SIPA_income!I45</f>
        <v>114138.933366021</v>
      </c>
      <c r="G52" s="67" t="n">
        <f aca="false">E52-F52*0.7</f>
        <v>24972603.0527054</v>
      </c>
      <c r="H52" s="67"/>
      <c r="I52" s="67"/>
      <c r="J52" s="67" t="n">
        <f aca="false">G52*3.8235866717</f>
        <v>95484912.1899793</v>
      </c>
      <c r="K52" s="9"/>
      <c r="L52" s="67"/>
      <c r="M52" s="67" t="n">
        <f aca="false">F52*2.511711692</f>
        <v>286684.093447843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22284752.39904</v>
      </c>
      <c r="F53" s="155" t="n">
        <f aca="false">central_SIPA_income!I46</f>
        <v>120736.61348823</v>
      </c>
      <c r="G53" s="8" t="n">
        <f aca="false">E53-F53*0.7</f>
        <v>22200236.7695983</v>
      </c>
      <c r="H53" s="8"/>
      <c r="I53" s="8"/>
      <c r="J53" s="8" t="n">
        <f aca="false">G53*3.8235866717</f>
        <v>84884529.4208202</v>
      </c>
      <c r="K53" s="6"/>
      <c r="L53" s="8"/>
      <c r="M53" s="8" t="n">
        <f aca="false">F53*2.511711692</f>
        <v>303255.563750873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25863005.7290835</v>
      </c>
      <c r="F54" s="157" t="n">
        <f aca="false">central_SIPA_income!I47</f>
        <v>119174.332766601</v>
      </c>
      <c r="G54" s="67" t="n">
        <f aca="false">E54-F54*0.7</f>
        <v>25779583.6961469</v>
      </c>
      <c r="H54" s="67"/>
      <c r="I54" s="67"/>
      <c r="J54" s="67" t="n">
        <f aca="false">G54*3.8235866717</f>
        <v>98570472.6225619</v>
      </c>
      <c r="K54" s="9"/>
      <c r="L54" s="67"/>
      <c r="M54" s="67" t="n">
        <f aca="false">F54*2.511711692</f>
        <v>299331.564996171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22818412.4280342</v>
      </c>
      <c r="F55" s="157" t="n">
        <f aca="false">central_SIPA_income!I48</f>
        <v>117765.651148394</v>
      </c>
      <c r="G55" s="67" t="n">
        <f aca="false">E55-F55*0.7</f>
        <v>22735976.4722303</v>
      </c>
      <c r="H55" s="67"/>
      <c r="I55" s="67"/>
      <c r="J55" s="67" t="n">
        <f aca="false">G55*3.8235866717</f>
        <v>86932976.6073046</v>
      </c>
      <c r="K55" s="9"/>
      <c r="L55" s="67"/>
      <c r="M55" s="67" t="n">
        <f aca="false">F55*2.511711692</f>
        <v>295793.362905415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26341350.099576</v>
      </c>
      <c r="F56" s="157" t="n">
        <f aca="false">central_SIPA_income!I49</f>
        <v>122160.593865278</v>
      </c>
      <c r="G56" s="67" t="n">
        <f aca="false">E56-F56*0.7</f>
        <v>26255837.6838703</v>
      </c>
      <c r="H56" s="67"/>
      <c r="I56" s="67"/>
      <c r="J56" s="67" t="n">
        <f aca="false">G56*3.8235866717</f>
        <v>100391471.022365</v>
      </c>
      <c r="K56" s="9"/>
      <c r="L56" s="67"/>
      <c r="M56" s="67" t="n">
        <f aca="false">F56*2.511711692</f>
        <v>306832.191913083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23085502.2323659</v>
      </c>
      <c r="F57" s="155" t="n">
        <f aca="false">central_SIPA_income!I50</f>
        <v>123670.949062595</v>
      </c>
      <c r="G57" s="8" t="n">
        <f aca="false">E57-F57*0.7</f>
        <v>22998932.5680221</v>
      </c>
      <c r="H57" s="8"/>
      <c r="I57" s="8"/>
      <c r="J57" s="8" t="n">
        <f aca="false">G57*3.8235866717</f>
        <v>87938412.0304165</v>
      </c>
      <c r="K57" s="6"/>
      <c r="L57" s="8"/>
      <c r="M57" s="8" t="n">
        <f aca="false">F57*2.511711692</f>
        <v>310625.768721255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26411110.1781873</v>
      </c>
      <c r="F58" s="157" t="n">
        <f aca="false">central_SIPA_income!I51</f>
        <v>118952.294899487</v>
      </c>
      <c r="G58" s="67" t="n">
        <f aca="false">E58-F58*0.7</f>
        <v>26327843.5717576</v>
      </c>
      <c r="H58" s="67"/>
      <c r="I58" s="67"/>
      <c r="J58" s="67" t="n">
        <f aca="false">G58*3.8235866717</f>
        <v>100666791.775575</v>
      </c>
      <c r="K58" s="9"/>
      <c r="L58" s="67"/>
      <c r="M58" s="67" t="n">
        <f aca="false">F58*2.511711692</f>
        <v>298773.869889274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23323012.5447227</v>
      </c>
      <c r="F59" s="157" t="n">
        <f aca="false">central_SIPA_income!I52</f>
        <v>117267.327993657</v>
      </c>
      <c r="G59" s="67" t="n">
        <f aca="false">E59-F59*0.7</f>
        <v>23240925.4151271</v>
      </c>
      <c r="H59" s="67"/>
      <c r="I59" s="67"/>
      <c r="J59" s="67" t="n">
        <f aca="false">G59*3.8235866717</f>
        <v>88863692.6552539</v>
      </c>
      <c r="K59" s="9"/>
      <c r="L59" s="67"/>
      <c r="M59" s="67" t="n">
        <f aca="false">F59*2.511711692</f>
        <v>294541.718811267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26858251.5667162</v>
      </c>
      <c r="F60" s="157" t="n">
        <f aca="false">central_SIPA_income!I53</f>
        <v>118414.325043203</v>
      </c>
      <c r="G60" s="67" t="n">
        <f aca="false">E60-F60*0.7</f>
        <v>26775361.5391859</v>
      </c>
      <c r="H60" s="67"/>
      <c r="I60" s="67"/>
      <c r="J60" s="67" t="n">
        <f aca="false">G60*3.8235866717</f>
        <v>102377915.51118</v>
      </c>
      <c r="K60" s="9"/>
      <c r="L60" s="67"/>
      <c r="M60" s="67" t="n">
        <f aca="false">F60*2.511711692</f>
        <v>297422.644711301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23593655.2575952</v>
      </c>
      <c r="F61" s="155" t="n">
        <f aca="false">central_SIPA_income!I54</f>
        <v>122066.109230718</v>
      </c>
      <c r="G61" s="8" t="n">
        <f aca="false">E61-F61*0.7</f>
        <v>23508208.9811337</v>
      </c>
      <c r="H61" s="8"/>
      <c r="I61" s="8"/>
      <c r="J61" s="8" t="n">
        <f aca="false">G61*3.8235866717</f>
        <v>89885674.535801</v>
      </c>
      <c r="K61" s="6"/>
      <c r="L61" s="8"/>
      <c r="M61" s="8" t="n">
        <f aca="false">F61*2.511711692</f>
        <v>306594.873751742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27324533.7226303</v>
      </c>
      <c r="F62" s="157" t="n">
        <f aca="false">central_SIPA_income!I55</f>
        <v>124365.626488264</v>
      </c>
      <c r="G62" s="67" t="n">
        <f aca="false">E62-F62*0.7</f>
        <v>27237477.7840885</v>
      </c>
      <c r="H62" s="67"/>
      <c r="I62" s="67"/>
      <c r="J62" s="67" t="n">
        <f aca="false">G62*3.8235866717</f>
        <v>104144857.025966</v>
      </c>
      <c r="K62" s="9"/>
      <c r="L62" s="67"/>
      <c r="M62" s="67" t="n">
        <f aca="false">F62*2.511711692</f>
        <v>312370.598133477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24059136.8118313</v>
      </c>
      <c r="F63" s="157" t="n">
        <f aca="false">central_SIPA_income!I56</f>
        <v>119044.597127562</v>
      </c>
      <c r="G63" s="67" t="n">
        <f aca="false">E63-F63*0.7</f>
        <v>23975805.593842</v>
      </c>
      <c r="H63" s="67"/>
      <c r="I63" s="67"/>
      <c r="J63" s="67" t="n">
        <f aca="false">G63*3.8235866717</f>
        <v>91673570.7118845</v>
      </c>
      <c r="K63" s="9"/>
      <c r="L63" s="67"/>
      <c r="M63" s="67" t="n">
        <f aca="false">F63*2.511711692</f>
        <v>299005.706474727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27646639.3187951</v>
      </c>
      <c r="F64" s="157" t="n">
        <f aca="false">central_SIPA_income!I57</f>
        <v>117996.722584341</v>
      </c>
      <c r="G64" s="67" t="n">
        <f aca="false">E64-F64*0.7</f>
        <v>27564041.6129861</v>
      </c>
      <c r="H64" s="67"/>
      <c r="I64" s="67"/>
      <c r="J64" s="67" t="n">
        <f aca="false">G64*3.8235866717</f>
        <v>105393502.129598</v>
      </c>
      <c r="K64" s="9"/>
      <c r="L64" s="67"/>
      <c r="M64" s="67" t="n">
        <f aca="false">F64*2.511711692</f>
        <v>296373.747732769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24329578.6775657</v>
      </c>
      <c r="F65" s="155" t="n">
        <f aca="false">central_SIPA_income!I58</f>
        <v>121497.35154392</v>
      </c>
      <c r="G65" s="8" t="n">
        <f aca="false">E65-F65*0.7</f>
        <v>24244530.531485</v>
      </c>
      <c r="H65" s="8"/>
      <c r="I65" s="8"/>
      <c r="J65" s="8" t="n">
        <f aca="false">G65*3.8235866717</f>
        <v>92701063.8018096</v>
      </c>
      <c r="K65" s="6"/>
      <c r="L65" s="8"/>
      <c r="M65" s="8" t="n">
        <f aca="false">F65*2.511711692</f>
        <v>305166.318419899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28020072.7116038</v>
      </c>
      <c r="F66" s="157" t="n">
        <f aca="false">central_SIPA_income!I59</f>
        <v>123775.692155345</v>
      </c>
      <c r="G66" s="67" t="n">
        <f aca="false">E66-F66*0.7</f>
        <v>27933429.7270951</v>
      </c>
      <c r="H66" s="67"/>
      <c r="I66" s="67"/>
      <c r="J66" s="67" t="n">
        <f aca="false">G66*3.8235866717</f>
        <v>106805889.599389</v>
      </c>
      <c r="K66" s="9"/>
      <c r="L66" s="67"/>
      <c r="M66" s="67" t="n">
        <f aca="false">F66*2.511711692</f>
        <v>310888.853171972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24705743.7453159</v>
      </c>
      <c r="F67" s="157" t="n">
        <f aca="false">central_SIPA_income!I60</f>
        <v>126227.385700713</v>
      </c>
      <c r="G67" s="67" t="n">
        <f aca="false">E67-F67*0.7</f>
        <v>24617384.5753254</v>
      </c>
      <c r="H67" s="67"/>
      <c r="I67" s="67"/>
      <c r="J67" s="67" t="n">
        <f aca="false">G67*3.8235866717</f>
        <v>94126703.5543273</v>
      </c>
      <c r="K67" s="9"/>
      <c r="L67" s="67"/>
      <c r="M67" s="67" t="n">
        <f aca="false">F67*2.511711692</f>
        <v>317046.800515073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28519895.0264634</v>
      </c>
      <c r="F68" s="157" t="n">
        <f aca="false">central_SIPA_income!I61</f>
        <v>125924.855179069</v>
      </c>
      <c r="G68" s="67" t="n">
        <f aca="false">E68-F68*0.7</f>
        <v>28431747.6278381</v>
      </c>
      <c r="H68" s="67"/>
      <c r="I68" s="67"/>
      <c r="J68" s="67" t="n">
        <f aca="false">G68*3.8235866717</f>
        <v>108711251.28294</v>
      </c>
      <c r="K68" s="9"/>
      <c r="L68" s="67"/>
      <c r="M68" s="67" t="n">
        <f aca="false">F68*2.511711692</f>
        <v>316286.931066675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25257319.8319917</v>
      </c>
      <c r="F69" s="155" t="n">
        <f aca="false">central_SIPA_income!I62</f>
        <v>123236.80187406</v>
      </c>
      <c r="G69" s="8" t="n">
        <f aca="false">E69-F69*0.7</f>
        <v>25171054.0706798</v>
      </c>
      <c r="H69" s="8"/>
      <c r="I69" s="8"/>
      <c r="J69" s="8" t="n">
        <f aca="false">G69*3.8235866717</f>
        <v>96243706.8572914</v>
      </c>
      <c r="K69" s="6"/>
      <c r="L69" s="8"/>
      <c r="M69" s="8" t="n">
        <f aca="false">F69*2.511711692</f>
        <v>309535.316151765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28931315.7098663</v>
      </c>
      <c r="F70" s="157" t="n">
        <f aca="false">central_SIPA_income!I63</f>
        <v>124808.477889947</v>
      </c>
      <c r="G70" s="67" t="n">
        <f aca="false">E70-F70*0.7</f>
        <v>28843949.7753433</v>
      </c>
      <c r="H70" s="67"/>
      <c r="I70" s="67"/>
      <c r="J70" s="67" t="n">
        <f aca="false">G70*3.8235866717</f>
        <v>110287341.920187</v>
      </c>
      <c r="K70" s="9"/>
      <c r="L70" s="67"/>
      <c r="M70" s="67" t="n">
        <f aca="false">F70*2.511711692</f>
        <v>313482.913176902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25593479.8241996</v>
      </c>
      <c r="F71" s="157" t="n">
        <f aca="false">central_SIPA_income!I64</f>
        <v>122730.659943477</v>
      </c>
      <c r="G71" s="67" t="n">
        <f aca="false">E71-F71*0.7</f>
        <v>25507568.3622391</v>
      </c>
      <c r="H71" s="67"/>
      <c r="I71" s="67"/>
      <c r="J71" s="67" t="n">
        <f aca="false">G71*3.8235866717</f>
        <v>97530398.4173342</v>
      </c>
      <c r="K71" s="9"/>
      <c r="L71" s="67"/>
      <c r="M71" s="67" t="n">
        <f aca="false">F71*2.511711692</f>
        <v>308264.033546908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29324638.1609369</v>
      </c>
      <c r="F72" s="157" t="n">
        <f aca="false">central_SIPA_income!I65</f>
        <v>125885.258564896</v>
      </c>
      <c r="G72" s="67" t="n">
        <f aca="false">E72-F72*0.7</f>
        <v>29236518.4799414</v>
      </c>
      <c r="H72" s="67"/>
      <c r="I72" s="67"/>
      <c r="J72" s="67" t="n">
        <f aca="false">G72*3.8235866717</f>
        <v>111788362.386815</v>
      </c>
      <c r="K72" s="9"/>
      <c r="L72" s="67"/>
      <c r="M72" s="67" t="n">
        <f aca="false">F72*2.511711692</f>
        <v>316187.475787893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25758738.381402</v>
      </c>
      <c r="F73" s="155" t="n">
        <f aca="false">central_SIPA_income!I66</f>
        <v>129279.768882034</v>
      </c>
      <c r="G73" s="8" t="n">
        <f aca="false">E73-F73*0.7</f>
        <v>25668242.5431846</v>
      </c>
      <c r="H73" s="8"/>
      <c r="I73" s="8"/>
      <c r="J73" s="8" t="n">
        <f aca="false">G73*3.8235866717</f>
        <v>98144750.0740834</v>
      </c>
      <c r="K73" s="6"/>
      <c r="L73" s="8"/>
      <c r="M73" s="8" t="n">
        <f aca="false">F73*2.511711692</f>
        <v>324713.507040063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29981478.5660298</v>
      </c>
      <c r="F74" s="157" t="n">
        <f aca="false">central_SIPA_income!I67</f>
        <v>130065.773459683</v>
      </c>
      <c r="G74" s="67" t="n">
        <f aca="false">E74-F74*0.7</f>
        <v>29890432.524608</v>
      </c>
      <c r="H74" s="67"/>
      <c r="I74" s="67"/>
      <c r="J74" s="67" t="n">
        <f aca="false">G74*3.8235866717</f>
        <v>114288659.412439</v>
      </c>
      <c r="K74" s="9"/>
      <c r="L74" s="67"/>
      <c r="M74" s="67" t="n">
        <f aca="false">F74*2.511711692</f>
        <v>326687.72392771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26365583.3075029</v>
      </c>
      <c r="F75" s="157" t="n">
        <f aca="false">central_SIPA_income!I68</f>
        <v>132115.783995939</v>
      </c>
      <c r="G75" s="67" t="n">
        <f aca="false">E75-F75*0.7</f>
        <v>26273102.2587057</v>
      </c>
      <c r="H75" s="67"/>
      <c r="I75" s="67"/>
      <c r="J75" s="67" t="n">
        <f aca="false">G75*3.8235866717</f>
        <v>100457483.620598</v>
      </c>
      <c r="K75" s="9"/>
      <c r="L75" s="67"/>
      <c r="M75" s="67" t="n">
        <f aca="false">F75*2.511711692</f>
        <v>331836.759360345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30369508.1634817</v>
      </c>
      <c r="F76" s="157" t="n">
        <f aca="false">central_SIPA_income!I69</f>
        <v>132317.73383089</v>
      </c>
      <c r="G76" s="67" t="n">
        <f aca="false">E76-F76*0.7</f>
        <v>30276885.7498001</v>
      </c>
      <c r="H76" s="67"/>
      <c r="I76" s="67"/>
      <c r="J76" s="67" t="n">
        <f aca="false">G76*3.8235866717</f>
        <v>115766296.813519</v>
      </c>
      <c r="K76" s="9"/>
      <c r="L76" s="67"/>
      <c r="M76" s="67" t="n">
        <f aca="false">F76*2.511711692</f>
        <v>332343.99912199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26737375.7494918</v>
      </c>
      <c r="F77" s="155" t="n">
        <f aca="false">central_SIPA_income!I70</f>
        <v>130436.904520132</v>
      </c>
      <c r="G77" s="8" t="n">
        <f aca="false">E77-F77*0.7</f>
        <v>26646069.9163277</v>
      </c>
      <c r="H77" s="8"/>
      <c r="I77" s="8"/>
      <c r="J77" s="8" t="n">
        <f aca="false">G77*3.8235866717</f>
        <v>101883557.785257</v>
      </c>
      <c r="K77" s="6"/>
      <c r="L77" s="8"/>
      <c r="M77" s="8" t="n">
        <f aca="false">F77*2.511711692</f>
        <v>327619.898151504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30682803.1870295</v>
      </c>
      <c r="F78" s="157" t="n">
        <f aca="false">central_SIPA_income!I71</f>
        <v>130082.334700406</v>
      </c>
      <c r="G78" s="67" t="n">
        <f aca="false">E78-F78*0.7</f>
        <v>30591745.5527393</v>
      </c>
      <c r="H78" s="67"/>
      <c r="I78" s="67"/>
      <c r="J78" s="67" t="n">
        <f aca="false">G78*3.8235866717</f>
        <v>116970190.559492</v>
      </c>
      <c r="K78" s="9"/>
      <c r="L78" s="67"/>
      <c r="M78" s="67" t="n">
        <f aca="false">F78*2.511711692</f>
        <v>326729.320989666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27004899.4970366</v>
      </c>
      <c r="F79" s="157" t="n">
        <f aca="false">central_SIPA_income!I72</f>
        <v>130027.55487757</v>
      </c>
      <c r="G79" s="67" t="n">
        <f aca="false">E79-F79*0.7</f>
        <v>26913880.2086223</v>
      </c>
      <c r="H79" s="67"/>
      <c r="I79" s="67"/>
      <c r="J79" s="67" t="n">
        <f aca="false">G79*3.8235866717</f>
        <v>102907553.649419</v>
      </c>
      <c r="K79" s="9"/>
      <c r="L79" s="67"/>
      <c r="M79" s="67" t="n">
        <f aca="false">F79*2.511711692</f>
        <v>326591.729868163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31256627.8945126</v>
      </c>
      <c r="F80" s="157" t="n">
        <f aca="false">central_SIPA_income!I73</f>
        <v>130866.778499436</v>
      </c>
      <c r="G80" s="67" t="n">
        <f aca="false">E80-F80*0.7</f>
        <v>31165021.149563</v>
      </c>
      <c r="H80" s="67"/>
      <c r="I80" s="67"/>
      <c r="J80" s="67" t="n">
        <f aca="false">G80*3.8235866717</f>
        <v>119162159.490718</v>
      </c>
      <c r="K80" s="9"/>
      <c r="L80" s="67"/>
      <c r="M80" s="67" t="n">
        <f aca="false">F80*2.511711692</f>
        <v>328699.617651407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27575664.4389578</v>
      </c>
      <c r="F81" s="155" t="n">
        <f aca="false">central_SIPA_income!I74</f>
        <v>129499.134608419</v>
      </c>
      <c r="G81" s="8" t="n">
        <f aca="false">E81-F81*0.7</f>
        <v>27485015.0447319</v>
      </c>
      <c r="H81" s="8"/>
      <c r="I81" s="8"/>
      <c r="J81" s="8" t="n">
        <f aca="false">G81*3.8235866717</f>
        <v>105091337.196511</v>
      </c>
      <c r="K81" s="6"/>
      <c r="L81" s="8"/>
      <c r="M81" s="8" t="n">
        <f aca="false">F81*2.511711692</f>
        <v>325264.490499848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31609011.0553796</v>
      </c>
      <c r="F82" s="157" t="n">
        <f aca="false">central_SIPA_income!I75</f>
        <v>131058.539390237</v>
      </c>
      <c r="G82" s="67" t="n">
        <f aca="false">E82-F82*0.7</f>
        <v>31517270.0778065</v>
      </c>
      <c r="H82" s="67"/>
      <c r="I82" s="67"/>
      <c r="J82" s="67" t="n">
        <f aca="false">G82*3.8235866717</f>
        <v>120509013.79787</v>
      </c>
      <c r="K82" s="9"/>
      <c r="L82" s="67"/>
      <c r="M82" s="67" t="n">
        <f aca="false">F82*2.511711692</f>
        <v>329181.265722902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27740831.4252453</v>
      </c>
      <c r="F83" s="157" t="n">
        <f aca="false">central_SIPA_income!I76</f>
        <v>132011.047193064</v>
      </c>
      <c r="G83" s="67" t="n">
        <f aca="false">E83-F83*0.7</f>
        <v>27648423.6922102</v>
      </c>
      <c r="H83" s="67"/>
      <c r="I83" s="67"/>
      <c r="J83" s="67" t="n">
        <f aca="false">G83*3.8235866717</f>
        <v>105716144.323049</v>
      </c>
      <c r="K83" s="9"/>
      <c r="L83" s="67"/>
      <c r="M83" s="67" t="n">
        <f aca="false">F83*2.511711692</f>
        <v>331573.690707982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32116985.7460877</v>
      </c>
      <c r="F84" s="157" t="n">
        <f aca="false">central_SIPA_income!I77</f>
        <v>138463.988379583</v>
      </c>
      <c r="G84" s="67" t="n">
        <f aca="false">E84-F84*0.7</f>
        <v>32020060.954222</v>
      </c>
      <c r="H84" s="67"/>
      <c r="I84" s="67"/>
      <c r="J84" s="67" t="n">
        <f aca="false">G84*3.8235866717</f>
        <v>122431478.291585</v>
      </c>
      <c r="K84" s="9"/>
      <c r="L84" s="67"/>
      <c r="M84" s="67" t="n">
        <f aca="false">F84*2.511711692</f>
        <v>347781.618533952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28046792.1079156</v>
      </c>
      <c r="F85" s="155" t="n">
        <f aca="false">central_SIPA_income!I78</f>
        <v>134792.948296181</v>
      </c>
      <c r="G85" s="8" t="n">
        <f aca="false">E85-F85*0.7</f>
        <v>27952437.0441083</v>
      </c>
      <c r="H85" s="8"/>
      <c r="I85" s="8"/>
      <c r="J85" s="8" t="n">
        <f aca="false">G85*3.8235866717</f>
        <v>106878565.723386</v>
      </c>
      <c r="K85" s="6"/>
      <c r="L85" s="8"/>
      <c r="M85" s="8" t="n">
        <f aca="false">F85*2.511711692</f>
        <v>338561.024234668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32379298.2997055</v>
      </c>
      <c r="F86" s="157" t="n">
        <f aca="false">central_SIPA_income!I79</f>
        <v>133366.924148024</v>
      </c>
      <c r="G86" s="67" t="n">
        <f aca="false">E86-F86*0.7</f>
        <v>32285941.4528019</v>
      </c>
      <c r="H86" s="67"/>
      <c r="I86" s="67"/>
      <c r="J86" s="67" t="n">
        <f aca="false">G86*3.8235866717</f>
        <v>123448095.42222</v>
      </c>
      <c r="K86" s="9"/>
      <c r="L86" s="67"/>
      <c r="M86" s="67" t="n">
        <f aca="false">F86*2.511711692</f>
        <v>334979.26270867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28455012.5318027</v>
      </c>
      <c r="F87" s="157" t="n">
        <f aca="false">central_SIPA_income!I80</f>
        <v>134363.109542055</v>
      </c>
      <c r="G87" s="67" t="n">
        <f aca="false">E87-F87*0.7</f>
        <v>28360958.3551232</v>
      </c>
      <c r="H87" s="67"/>
      <c r="I87" s="67"/>
      <c r="J87" s="67" t="n">
        <f aca="false">G87*3.8235866717</f>
        <v>108440582.363288</v>
      </c>
      <c r="K87" s="9"/>
      <c r="L87" s="67"/>
      <c r="M87" s="67" t="n">
        <f aca="false">F87*2.511711692</f>
        <v>337481.393210257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32783986.5042696</v>
      </c>
      <c r="F88" s="157" t="n">
        <f aca="false">central_SIPA_income!I81</f>
        <v>134512.341413283</v>
      </c>
      <c r="G88" s="67" t="n">
        <f aca="false">E88-F88*0.7</f>
        <v>32689827.8652803</v>
      </c>
      <c r="H88" s="67"/>
      <c r="I88" s="67"/>
      <c r="J88" s="67" t="n">
        <f aca="false">G88*3.8235866717</f>
        <v>124992390.125853</v>
      </c>
      <c r="K88" s="9"/>
      <c r="L88" s="67"/>
      <c r="M88" s="67" t="n">
        <f aca="false">F88*2.511711692</f>
        <v>337856.220646038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28690844.6329318</v>
      </c>
      <c r="F89" s="155" t="n">
        <f aca="false">central_SIPA_income!I82</f>
        <v>142280.149150809</v>
      </c>
      <c r="G89" s="8" t="n">
        <f aca="false">E89-F89*0.7</f>
        <v>28591248.5285262</v>
      </c>
      <c r="H89" s="8"/>
      <c r="I89" s="8"/>
      <c r="J89" s="8" t="n">
        <f aca="false">G89*3.8235866717</f>
        <v>109321116.800935</v>
      </c>
      <c r="K89" s="6"/>
      <c r="L89" s="8"/>
      <c r="M89" s="8" t="n">
        <f aca="false">F89*2.511711692</f>
        <v>357366.714161592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33105289.4119165</v>
      </c>
      <c r="F90" s="157" t="n">
        <f aca="false">central_SIPA_income!I83</f>
        <v>139194.469036018</v>
      </c>
      <c r="G90" s="67" t="n">
        <f aca="false">E90-F90*0.7</f>
        <v>33007853.2835912</v>
      </c>
      <c r="H90" s="67"/>
      <c r="I90" s="67"/>
      <c r="J90" s="67" t="n">
        <f aca="false">G90*3.8235866717</f>
        <v>126208387.876569</v>
      </c>
      <c r="K90" s="9"/>
      <c r="L90" s="67"/>
      <c r="M90" s="67" t="n">
        <f aca="false">F90*2.511711692</f>
        <v>349616.375339498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29001979.0053485</v>
      </c>
      <c r="F91" s="157" t="n">
        <f aca="false">central_SIPA_income!I84</f>
        <v>135003.027698029</v>
      </c>
      <c r="G91" s="67" t="n">
        <f aca="false">E91-F91*0.7</f>
        <v>28907476.8859599</v>
      </c>
      <c r="H91" s="67"/>
      <c r="I91" s="67"/>
      <c r="J91" s="67" t="n">
        <f aca="false">G91*3.8235866717</f>
        <v>110530243.333632</v>
      </c>
      <c r="K91" s="9"/>
      <c r="L91" s="67"/>
      <c r="M91" s="67" t="n">
        <f aca="false">F91*2.511711692</f>
        <v>339088.68312454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33202011.9765917</v>
      </c>
      <c r="F92" s="157" t="n">
        <f aca="false">central_SIPA_income!I85</f>
        <v>137887.998902375</v>
      </c>
      <c r="G92" s="67" t="n">
        <f aca="false">E92-F92*0.7</f>
        <v>33105490.3773601</v>
      </c>
      <c r="H92" s="67"/>
      <c r="I92" s="67"/>
      <c r="J92" s="67" t="n">
        <f aca="false">G92*3.8235866717</f>
        <v>126581711.766967</v>
      </c>
      <c r="K92" s="9"/>
      <c r="L92" s="67"/>
      <c r="M92" s="67" t="n">
        <f aca="false">F92*2.511711692</f>
        <v>346334.899029578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29238730.8896171</v>
      </c>
      <c r="F93" s="155" t="n">
        <f aca="false">central_SIPA_income!I86</f>
        <v>138936.280255902</v>
      </c>
      <c r="G93" s="8" t="n">
        <f aca="false">E93-F93*0.7</f>
        <v>29141475.493438</v>
      </c>
      <c r="H93" s="8"/>
      <c r="I93" s="8"/>
      <c r="J93" s="8" t="n">
        <f aca="false">G93*3.8235866717</f>
        <v>111424957.290382</v>
      </c>
      <c r="K93" s="6"/>
      <c r="L93" s="8"/>
      <c r="M93" s="8" t="n">
        <f aca="false">F93*2.511711692</f>
        <v>348967.879561738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33376689.3531559</v>
      </c>
      <c r="F94" s="157" t="n">
        <f aca="false">central_SIPA_income!I87</f>
        <v>142892.069093915</v>
      </c>
      <c r="G94" s="67" t="n">
        <f aca="false">E94-F94*0.7</f>
        <v>33276664.9047901</v>
      </c>
      <c r="H94" s="67"/>
      <c r="I94" s="67"/>
      <c r="J94" s="67" t="n">
        <f aca="false">G94*3.8235866717</f>
        <v>127236212.408583</v>
      </c>
      <c r="K94" s="9"/>
      <c r="L94" s="67"/>
      <c r="M94" s="67" t="n">
        <f aca="false">F94*2.511711692</f>
        <v>358903.680637259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29395709.3585443</v>
      </c>
      <c r="F95" s="157" t="n">
        <f aca="false">central_SIPA_income!I88</f>
        <v>141421.134863379</v>
      </c>
      <c r="G95" s="67" t="n">
        <f aca="false">E95-F95*0.7</f>
        <v>29296714.5641399</v>
      </c>
      <c r="H95" s="67"/>
      <c r="I95" s="67"/>
      <c r="J95" s="67" t="n">
        <f aca="false">G95*3.8235866717</f>
        <v>112018527.332045</v>
      </c>
      <c r="K95" s="9"/>
      <c r="L95" s="67"/>
      <c r="M95" s="67" t="n">
        <f aca="false">F95*2.511711692</f>
        <v>355209.117932257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33793487.1364033</v>
      </c>
      <c r="F96" s="157" t="n">
        <f aca="false">central_SIPA_income!I89</f>
        <v>139827.675595171</v>
      </c>
      <c r="G96" s="67" t="n">
        <f aca="false">E96-F96*0.7</f>
        <v>33695607.7634867</v>
      </c>
      <c r="H96" s="67"/>
      <c r="I96" s="67"/>
      <c r="J96" s="67" t="n">
        <f aca="false">G96*3.8235866717</f>
        <v>128838076.739299</v>
      </c>
      <c r="K96" s="9"/>
      <c r="L96" s="67"/>
      <c r="M96" s="67" t="n">
        <f aca="false">F96*2.511711692</f>
        <v>351206.807657575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29959631.7885855</v>
      </c>
      <c r="F97" s="155" t="n">
        <f aca="false">central_SIPA_income!I90</f>
        <v>144845.358788196</v>
      </c>
      <c r="G97" s="8" t="n">
        <f aca="false">E97-F97*0.7</f>
        <v>29858240.0374337</v>
      </c>
      <c r="H97" s="8"/>
      <c r="I97" s="8"/>
      <c r="J97" s="8" t="n">
        <f aca="false">G97*3.8235866717</f>
        <v>114165568.647551</v>
      </c>
      <c r="K97" s="6"/>
      <c r="L97" s="8"/>
      <c r="M97" s="8" t="n">
        <f aca="false">F97*2.511711692</f>
        <v>363809.781200246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34342553.7489754</v>
      </c>
      <c r="F98" s="157" t="n">
        <f aca="false">central_SIPA_income!I91</f>
        <v>141689.203996534</v>
      </c>
      <c r="G98" s="67" t="n">
        <f aca="false">E98-F98*0.7</f>
        <v>34243371.3061778</v>
      </c>
      <c r="H98" s="67"/>
      <c r="I98" s="67"/>
      <c r="J98" s="67" t="n">
        <f aca="false">G98*3.8235866717</f>
        <v>130932498.120376</v>
      </c>
      <c r="K98" s="9"/>
      <c r="L98" s="67"/>
      <c r="M98" s="67" t="n">
        <f aca="false">F98*2.511711692</f>
        <v>355882.430308268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30281909.745602</v>
      </c>
      <c r="F99" s="157" t="n">
        <f aca="false">central_SIPA_income!I92</f>
        <v>141751.581772325</v>
      </c>
      <c r="G99" s="67" t="n">
        <f aca="false">E99-F99*0.7</f>
        <v>30182683.6383614</v>
      </c>
      <c r="H99" s="67"/>
      <c r="I99" s="67"/>
      <c r="J99" s="67" t="n">
        <f aca="false">G99*3.8235866717</f>
        <v>115406106.875776</v>
      </c>
      <c r="K99" s="9"/>
      <c r="L99" s="67"/>
      <c r="M99" s="67" t="n">
        <f aca="false">F99*2.511711692</f>
        <v>356039.105297042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34670115.4408022</v>
      </c>
      <c r="F100" s="157" t="n">
        <f aca="false">central_SIPA_income!I93</f>
        <v>143316.479753414</v>
      </c>
      <c r="G100" s="67" t="n">
        <f aca="false">E100-F100*0.7</f>
        <v>34569793.9049749</v>
      </c>
      <c r="H100" s="67"/>
      <c r="I100" s="67"/>
      <c r="J100" s="67" t="n">
        <f aca="false">G100*3.8235866717</f>
        <v>132180603.218478</v>
      </c>
      <c r="K100" s="9"/>
      <c r="L100" s="67"/>
      <c r="M100" s="67" t="n">
        <f aca="false">F100*2.511711692</f>
        <v>359969.67785293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30283388.6650195</v>
      </c>
      <c r="F101" s="155" t="n">
        <f aca="false">central_SIPA_income!I94</f>
        <v>140147.004982791</v>
      </c>
      <c r="G101" s="8" t="n">
        <f aca="false">E101-F101*0.7</f>
        <v>30185285.7615315</v>
      </c>
      <c r="H101" s="8"/>
      <c r="I101" s="8"/>
      <c r="J101" s="8" t="n">
        <f aca="false">G101*3.8235866717</f>
        <v>115416056.319248</v>
      </c>
      <c r="K101" s="6"/>
      <c r="L101" s="8"/>
      <c r="M101" s="8" t="n">
        <f aca="false">F101*2.511711692</f>
        <v>352008.871014058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34751842.3806493</v>
      </c>
      <c r="F102" s="157" t="n">
        <f aca="false">central_SIPA_income!I95</f>
        <v>143073.300930861</v>
      </c>
      <c r="G102" s="67" t="n">
        <f aca="false">E102-F102*0.7</f>
        <v>34651691.0699977</v>
      </c>
      <c r="H102" s="67"/>
      <c r="I102" s="67"/>
      <c r="J102" s="67" t="n">
        <f aca="false">G102*3.8235866717</f>
        <v>132493744.127109</v>
      </c>
      <c r="K102" s="9"/>
      <c r="L102" s="67"/>
      <c r="M102" s="67" t="n">
        <f aca="false">F102*2.511711692</f>
        <v>359358.882761079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30616557.1795038</v>
      </c>
      <c r="F103" s="157" t="n">
        <f aca="false">central_SIPA_income!I96</f>
        <v>144060.188100148</v>
      </c>
      <c r="G103" s="67" t="n">
        <f aca="false">E103-F103*0.7</f>
        <v>30515715.0478337</v>
      </c>
      <c r="H103" s="67"/>
      <c r="I103" s="67"/>
      <c r="J103" s="67" t="n">
        <f aca="false">G103*3.8235866717</f>
        <v>116679481.334292</v>
      </c>
      <c r="K103" s="9"/>
      <c r="L103" s="67"/>
      <c r="M103" s="67" t="n">
        <f aca="false">F103*2.511711692</f>
        <v>361837.658802862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35137749.8724317</v>
      </c>
      <c r="F104" s="157" t="n">
        <f aca="false">central_SIPA_income!I97</f>
        <v>145992.959395763</v>
      </c>
      <c r="G104" s="67" t="n">
        <f aca="false">E104-F104*0.7</f>
        <v>35035554.8008546</v>
      </c>
      <c r="H104" s="67"/>
      <c r="I104" s="67"/>
      <c r="J104" s="67" t="n">
        <f aca="false">G104*3.8235866717</f>
        <v>133961480.372163</v>
      </c>
      <c r="K104" s="9"/>
      <c r="L104" s="67"/>
      <c r="M104" s="67" t="n">
        <f aca="false">F104*2.511711692</f>
        <v>366692.22306402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31015948.2686709</v>
      </c>
      <c r="F105" s="155" t="n">
        <f aca="false">central_SIPA_income!I98</f>
        <v>146276.746012048</v>
      </c>
      <c r="G105" s="8" t="n">
        <f aca="false">E105-F105*0.7</f>
        <v>30913554.5464625</v>
      </c>
      <c r="H105" s="8"/>
      <c r="I105" s="8"/>
      <c r="J105" s="8" t="n">
        <f aca="false">G105*3.8235866717</f>
        <v>118200655.138725</v>
      </c>
      <c r="K105" s="6"/>
      <c r="L105" s="8"/>
      <c r="M105" s="8" t="n">
        <f aca="false">F105*2.511711692</f>
        <v>367405.013226175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35644743.20635</v>
      </c>
      <c r="F106" s="157" t="n">
        <f aca="false">central_SIPA_income!I99</f>
        <v>144784.438371563</v>
      </c>
      <c r="G106" s="67" t="n">
        <f aca="false">E106-F106*0.7</f>
        <v>35543394.0994899</v>
      </c>
      <c r="H106" s="67"/>
      <c r="I106" s="67"/>
      <c r="J106" s="67" t="n">
        <f aca="false">G106*3.8235866717</f>
        <v>135903247.94579</v>
      </c>
      <c r="K106" s="9"/>
      <c r="L106" s="67"/>
      <c r="M106" s="67" t="n">
        <f aca="false">F106*2.511711692</f>
        <v>363656.766677508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31226624.0576483</v>
      </c>
      <c r="F107" s="157" t="n">
        <f aca="false">central_SIPA_income!I100</f>
        <v>150888.398198103</v>
      </c>
      <c r="G107" s="67" t="n">
        <f aca="false">E107-F107*0.7</f>
        <v>31121002.1789097</v>
      </c>
      <c r="H107" s="67"/>
      <c r="I107" s="67"/>
      <c r="J107" s="67" t="n">
        <f aca="false">G107*3.8235866717</f>
        <v>118993849.141226</v>
      </c>
      <c r="K107" s="9"/>
      <c r="L107" s="67"/>
      <c r="M107" s="67" t="n">
        <f aca="false">F107*2.511711692</f>
        <v>378988.153941327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35883626.1954151</v>
      </c>
      <c r="F108" s="157" t="n">
        <f aca="false">central_SIPA_income!I101</f>
        <v>149978.065504856</v>
      </c>
      <c r="G108" s="67" t="n">
        <f aca="false">E108-F108*0.7</f>
        <v>35778641.5495617</v>
      </c>
      <c r="H108" s="67"/>
      <c r="I108" s="67"/>
      <c r="J108" s="67" t="n">
        <f aca="false">G108*3.8235866717</f>
        <v>136802736.960436</v>
      </c>
      <c r="K108" s="9"/>
      <c r="L108" s="67"/>
      <c r="M108" s="67" t="n">
        <f aca="false">F108*2.511711692</f>
        <v>376701.660672088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31564642.9284721</v>
      </c>
      <c r="F109" s="155" t="n">
        <f aca="false">central_SIPA_income!I102</f>
        <v>146307.704242198</v>
      </c>
      <c r="G109" s="8" t="n">
        <f aca="false">E109-F109*0.7</f>
        <v>31462227.5355025</v>
      </c>
      <c r="H109" s="8"/>
      <c r="I109" s="8"/>
      <c r="J109" s="8" t="n">
        <f aca="false">G109*3.8235866717</f>
        <v>120298553.86674</v>
      </c>
      <c r="K109" s="6"/>
      <c r="L109" s="8"/>
      <c r="M109" s="8" t="n">
        <f aca="false">F109*2.511711692</f>
        <v>367482.771374807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36318210.730702</v>
      </c>
      <c r="F110" s="157" t="n">
        <f aca="false">central_SIPA_income!I103</f>
        <v>148140.088765419</v>
      </c>
      <c r="G110" s="67" t="n">
        <f aca="false">E110-F110*0.7</f>
        <v>36214512.6685662</v>
      </c>
      <c r="H110" s="67"/>
      <c r="I110" s="67"/>
      <c r="J110" s="67" t="n">
        <f aca="false">G110*3.8235866717</f>
        <v>138469327.961641</v>
      </c>
      <c r="K110" s="9"/>
      <c r="L110" s="67"/>
      <c r="M110" s="67" t="n">
        <f aca="false">F110*2.511711692</f>
        <v>372085.19300602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31961034.918786</v>
      </c>
      <c r="F111" s="157" t="n">
        <f aca="false">central_SIPA_income!I104</f>
        <v>146816.042073446</v>
      </c>
      <c r="G111" s="67" t="n">
        <f aca="false">E111-F111*0.7</f>
        <v>31858263.6893346</v>
      </c>
      <c r="H111" s="67"/>
      <c r="I111" s="67"/>
      <c r="J111" s="67" t="n">
        <f aca="false">G111*3.8235866717</f>
        <v>121812832.426044</v>
      </c>
      <c r="K111" s="9"/>
      <c r="L111" s="67"/>
      <c r="M111" s="67" t="n">
        <f aca="false">F111*2.511711692</f>
        <v>368759.569449039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36391078.080611</v>
      </c>
      <c r="F112" s="157" t="n">
        <f aca="false">central_SIPA_income!I105</f>
        <v>144878.482810204</v>
      </c>
      <c r="G112" s="67" t="n">
        <f aca="false">E112-F112*0.7</f>
        <v>36289663.1426439</v>
      </c>
      <c r="H112" s="67"/>
      <c r="I112" s="67"/>
      <c r="J112" s="67" t="n">
        <f aca="false">G112*3.8235866717</f>
        <v>138756672.312696</v>
      </c>
      <c r="K112" s="9"/>
      <c r="L112" s="67"/>
      <c r="M112" s="67" t="n">
        <f aca="false">F112*2.511711692</f>
        <v>363892.97919361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1" sqref="A1:D105 E9"/>
    </sheetView>
  </sheetViews>
  <sheetFormatPr defaultColWidth="9.07421875" defaultRowHeight="12.8" zeroHeight="false" outlineLevelRow="0" outlineLevelCol="0"/>
  <cols>
    <col collapsed="false" customWidth="true" hidden="false" outlineLevel="0" max="5" min="5" style="58" width="20.48"/>
    <col collapsed="false" customWidth="true" hidden="false" outlineLevel="0" max="6" min="6" style="58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197</v>
      </c>
      <c r="F1" s="162" t="s">
        <v>198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199</v>
      </c>
      <c r="B2" s="142" t="s">
        <v>169</v>
      </c>
      <c r="C2" s="142" t="s">
        <v>170</v>
      </c>
      <c r="D2" s="142" t="s">
        <v>200</v>
      </c>
      <c r="E2" s="144" t="s">
        <v>201</v>
      </c>
      <c r="F2" s="144" t="s">
        <v>202</v>
      </c>
      <c r="G2" s="142" t="s">
        <v>203</v>
      </c>
      <c r="H2" s="142" t="s">
        <v>204</v>
      </c>
      <c r="I2" s="142" t="s">
        <v>205</v>
      </c>
      <c r="J2" s="142" t="s">
        <v>206</v>
      </c>
      <c r="K2" s="142" t="s">
        <v>207</v>
      </c>
      <c r="L2" s="142" t="s">
        <v>208</v>
      </c>
      <c r="M2" s="145" t="s">
        <v>209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18000510.6188669</v>
      </c>
      <c r="F9" s="155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22157499.2341788</v>
      </c>
      <c r="F10" s="157" t="n">
        <f aca="false">low_SIPA_income!I3</f>
        <v>151084.142402353</v>
      </c>
      <c r="G10" s="67" t="n">
        <f aca="false">E10-F10*0.7</f>
        <v>22051740.3344971</v>
      </c>
      <c r="H10" s="67" t="s">
        <v>211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211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20233959.3615849</v>
      </c>
      <c r="F11" s="157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23711099.340712</v>
      </c>
      <c r="F12" s="157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212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19318558.8094962</v>
      </c>
      <c r="F13" s="155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22035975.6793422</v>
      </c>
      <c r="F14" s="157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19225382.5714869</v>
      </c>
      <c r="F15" s="157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22564836.9054479</v>
      </c>
      <c r="F16" s="157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19510720.9348717</v>
      </c>
      <c r="F17" s="155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23339052.656364</v>
      </c>
      <c r="F18" s="157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20676340.3358436</v>
      </c>
      <c r="F19" s="157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24442783.390504</v>
      </c>
      <c r="F20" s="157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19573117.3944048</v>
      </c>
      <c r="F21" s="155" t="n">
        <f aca="false">low_SIPA_income!I14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22216148.1449952</v>
      </c>
      <c r="F22" s="157" t="n">
        <f aca="false">low_SIPA_income!I15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18296958.6464321</v>
      </c>
      <c r="F23" s="157" t="n">
        <f aca="false">low_SIPA_income!I16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19939496.2171495</v>
      </c>
      <c r="F24" s="157" t="n">
        <f aca="false">low_SIPA_income!I17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15750615.9012498</v>
      </c>
      <c r="F25" s="155" t="n">
        <f aca="false">low_SIPA_income!I18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18663324.9516775</v>
      </c>
      <c r="F26" s="157" t="n">
        <f aca="false">low_SIPA_income!I19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15837691.0752344</v>
      </c>
      <c r="F27" s="157" t="n">
        <f aca="false">low_SIPA_income!I20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17981678.8179021</v>
      </c>
      <c r="F28" s="157" t="n">
        <f aca="false">low_SIPA_income!I21</f>
        <v>109843.876246888</v>
      </c>
      <c r="G28" s="67" t="n">
        <f aca="false">E28-F28*0.7</f>
        <v>17904788.1045293</v>
      </c>
      <c r="H28" s="67"/>
      <c r="I28" s="67"/>
      <c r="J28" s="67" t="n">
        <f aca="false">G28*3.8235866717</f>
        <v>68460509.1560909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16350809.0032992</v>
      </c>
      <c r="F29" s="155" t="n">
        <f aca="false">low_SIPA_income!I22</f>
        <v>112540.809885867</v>
      </c>
      <c r="G29" s="8" t="n">
        <f aca="false">E29-F29*0.7</f>
        <v>16272030.4363791</v>
      </c>
      <c r="H29" s="8"/>
      <c r="I29" s="8"/>
      <c r="J29" s="8" t="n">
        <f aca="false">G29*3.8235866717</f>
        <v>62217518.698036</v>
      </c>
      <c r="K29" s="6"/>
      <c r="L29" s="8"/>
      <c r="M29" s="8" t="n">
        <f aca="false">F29*2.511711692</f>
        <v>282670.068017481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18077312.6008064</v>
      </c>
      <c r="F30" s="157" t="n">
        <f aca="false">low_SIPA_income!I23</f>
        <v>101046.721306318</v>
      </c>
      <c r="G30" s="67" t="n">
        <f aca="false">E30-F30*0.7</f>
        <v>18006579.895892</v>
      </c>
      <c r="H30" s="67"/>
      <c r="I30" s="67"/>
      <c r="J30" s="67" t="n">
        <f aca="false">G30*3.8235866717</f>
        <v>68849718.8928338</v>
      </c>
      <c r="K30" s="9"/>
      <c r="L30" s="67"/>
      <c r="M30" s="67" t="n">
        <f aca="false">F30*2.511711692</f>
        <v>253800.231343345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15024536.1258233</v>
      </c>
      <c r="F31" s="157" t="n">
        <f aca="false">low_SIPA_income!I24</f>
        <v>90488.340024513</v>
      </c>
      <c r="G31" s="67" t="n">
        <f aca="false">E31-F31*0.7</f>
        <v>14961194.2878062</v>
      </c>
      <c r="H31" s="67"/>
      <c r="I31" s="67"/>
      <c r="J31" s="67" t="n">
        <f aca="false">G31*3.8235866717</f>
        <v>57205423.0715698</v>
      </c>
      <c r="K31" s="9"/>
      <c r="L31" s="67"/>
      <c r="M31" s="67" t="n">
        <f aca="false">F31*2.511711692</f>
        <v>227280.621629241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17119290.4428004</v>
      </c>
      <c r="F32" s="157" t="n">
        <f aca="false">low_SIPA_income!I25</f>
        <v>92103.6956809626</v>
      </c>
      <c r="G32" s="67" t="n">
        <f aca="false">E32-F32*0.7</f>
        <v>17054817.8558238</v>
      </c>
      <c r="H32" s="67"/>
      <c r="I32" s="67"/>
      <c r="J32" s="67" t="n">
        <f aca="false">G32*3.8235866717</f>
        <v>65210574.2417989</v>
      </c>
      <c r="K32" s="9"/>
      <c r="L32" s="67"/>
      <c r="M32" s="67" t="n">
        <f aca="false">F32*2.511711692</f>
        <v>231337.929318284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15303084.8345345</v>
      </c>
      <c r="F33" s="155" t="n">
        <f aca="false">low_SIPA_income!I26</f>
        <v>93752.7992323338</v>
      </c>
      <c r="G33" s="8" t="n">
        <f aca="false">E33-F33*0.7</f>
        <v>15237457.8750719</v>
      </c>
      <c r="H33" s="8"/>
      <c r="I33" s="8"/>
      <c r="J33" s="8" t="n">
        <f aca="false">G33*3.8235866717</f>
        <v>58261740.841715</v>
      </c>
      <c r="K33" s="6"/>
      <c r="L33" s="8"/>
      <c r="M33" s="8" t="n">
        <f aca="false">F33*2.511711692</f>
        <v>235480.001989581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18159174.9810464</v>
      </c>
      <c r="F34" s="157" t="n">
        <f aca="false">low_SIPA_income!I27</f>
        <v>91846.7594929559</v>
      </c>
      <c r="G34" s="67" t="n">
        <f aca="false">E34-F34*0.7</f>
        <v>18094882.2494014</v>
      </c>
      <c r="H34" s="67"/>
      <c r="I34" s="67"/>
      <c r="J34" s="67" t="n">
        <f aca="false">G34*3.8235866717</f>
        <v>69187350.5947919</v>
      </c>
      <c r="K34" s="9"/>
      <c r="L34" s="67"/>
      <c r="M34" s="67" t="n">
        <f aca="false">F34*2.511711692</f>
        <v>230692.579690769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15991741.0569484</v>
      </c>
      <c r="F35" s="157" t="n">
        <f aca="false">low_SIPA_income!I28</f>
        <v>94419.7648505676</v>
      </c>
      <c r="G35" s="67" t="n">
        <f aca="false">E35-F35*0.7</f>
        <v>15925647.221553</v>
      </c>
      <c r="H35" s="67"/>
      <c r="I35" s="67"/>
      <c r="J35" s="67" t="n">
        <f aca="false">G35*3.8235866717</f>
        <v>60893092.4545263</v>
      </c>
      <c r="K35" s="9"/>
      <c r="L35" s="67"/>
      <c r="M35" s="67" t="n">
        <f aca="false">F35*2.511711692</f>
        <v>237155.227331061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18623728.6788182</v>
      </c>
      <c r="F36" s="157" t="n">
        <f aca="false">low_SIPA_income!I29</f>
        <v>94837.9042877262</v>
      </c>
      <c r="G36" s="67" t="n">
        <f aca="false">E36-F36*0.7</f>
        <v>18557342.1458167</v>
      </c>
      <c r="H36" s="67"/>
      <c r="I36" s="67"/>
      <c r="J36" s="67" t="n">
        <f aca="false">G36*3.8235866717</f>
        <v>70955606.0909216</v>
      </c>
      <c r="K36" s="9"/>
      <c r="L36" s="67"/>
      <c r="M36" s="67" t="n">
        <f aca="false">F36*2.511711692</f>
        <v>238205.473044259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16436328.9428966</v>
      </c>
      <c r="F37" s="155" t="n">
        <f aca="false">low_SIPA_income!I30</f>
        <v>96310.9781187128</v>
      </c>
      <c r="G37" s="8" t="n">
        <f aca="false">E37-F37*0.7</f>
        <v>16368911.2582135</v>
      </c>
      <c r="H37" s="8"/>
      <c r="I37" s="8"/>
      <c r="J37" s="8" t="n">
        <f aca="false">G37*3.8235866717</f>
        <v>62587950.9171452</v>
      </c>
      <c r="K37" s="6"/>
      <c r="L37" s="8"/>
      <c r="M37" s="8" t="n">
        <f aca="false">F37*2.511711692</f>
        <v>241905.409808727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19024357.4672939</v>
      </c>
      <c r="F38" s="157" t="n">
        <f aca="false">low_SIPA_income!I31</f>
        <v>96614.2121774151</v>
      </c>
      <c r="G38" s="67" t="n">
        <f aca="false">E38-F38*0.7</f>
        <v>18956727.5187697</v>
      </c>
      <c r="H38" s="67"/>
      <c r="I38" s="67"/>
      <c r="J38" s="67" t="n">
        <f aca="false">G38*3.8235866717</f>
        <v>72482690.6798165</v>
      </c>
      <c r="K38" s="9"/>
      <c r="L38" s="67"/>
      <c r="M38" s="67" t="n">
        <f aca="false">F38*2.511711692</f>
        <v>242667.046339382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16807266.0895117</v>
      </c>
      <c r="F39" s="157" t="n">
        <f aca="false">low_SIPA_income!I32</f>
        <v>99310.2668361246</v>
      </c>
      <c r="G39" s="67" t="n">
        <f aca="false">E39-F39*0.7</f>
        <v>16737748.9027264</v>
      </c>
      <c r="H39" s="67"/>
      <c r="I39" s="67"/>
      <c r="J39" s="67" t="n">
        <f aca="false">G39*3.8235866717</f>
        <v>63998233.6187259</v>
      </c>
      <c r="K39" s="9"/>
      <c r="L39" s="67"/>
      <c r="M39" s="67" t="n">
        <f aca="false">F39*2.511711692</f>
        <v>249438.758347934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19451138.6960609</v>
      </c>
      <c r="F40" s="157" t="n">
        <f aca="false">low_SIPA_income!I33</f>
        <v>96276.1732696288</v>
      </c>
      <c r="G40" s="67" t="n">
        <f aca="false">E40-F40*0.7</f>
        <v>19383745.3747722</v>
      </c>
      <c r="H40" s="67"/>
      <c r="I40" s="67"/>
      <c r="J40" s="67" t="n">
        <f aca="false">G40*3.8235866717</f>
        <v>74115430.4626053</v>
      </c>
      <c r="K40" s="9"/>
      <c r="L40" s="67"/>
      <c r="M40" s="67" t="n">
        <f aca="false">F40*2.511711692</f>
        <v>241817.990062345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17150971.7261743</v>
      </c>
      <c r="F41" s="155" t="n">
        <f aca="false">low_SIPA_income!I34</f>
        <v>98053.0051733879</v>
      </c>
      <c r="G41" s="8" t="n">
        <f aca="false">E41-F41*0.7</f>
        <v>17082334.622553</v>
      </c>
      <c r="H41" s="8"/>
      <c r="I41" s="8"/>
      <c r="J41" s="8" t="n">
        <f aca="false">G41*3.8235866717</f>
        <v>65315786.984313</v>
      </c>
      <c r="K41" s="6"/>
      <c r="L41" s="8"/>
      <c r="M41" s="8" t="n">
        <f aca="false">F41*2.511711692</f>
        <v>246280.879529735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19726797.6007498</v>
      </c>
      <c r="F42" s="157" t="n">
        <f aca="false">low_SIPA_income!I35</f>
        <v>99289.9022669458</v>
      </c>
      <c r="G42" s="67" t="n">
        <f aca="false">E42-F42*0.7</f>
        <v>19657294.6691629</v>
      </c>
      <c r="H42" s="67"/>
      <c r="I42" s="67"/>
      <c r="J42" s="67" t="n">
        <f aca="false">G42*3.8235866717</f>
        <v>75161369.8986909</v>
      </c>
      <c r="K42" s="9"/>
      <c r="L42" s="67"/>
      <c r="M42" s="67" t="n">
        <f aca="false">F42*2.511711692</f>
        <v>249387.608421425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17565418.8142601</v>
      </c>
      <c r="F43" s="157" t="n">
        <f aca="false">low_SIPA_income!I36</f>
        <v>101653.502027814</v>
      </c>
      <c r="G43" s="67" t="n">
        <f aca="false">E43-F43*0.7</f>
        <v>17494261.3628406</v>
      </c>
      <c r="H43" s="67"/>
      <c r="I43" s="67"/>
      <c r="J43" s="67" t="n">
        <f aca="false">G43*3.8235866717</f>
        <v>66890824.5781936</v>
      </c>
      <c r="K43" s="9"/>
      <c r="L43" s="67"/>
      <c r="M43" s="67" t="n">
        <f aca="false">F43*2.511711692</f>
        <v>255324.289576006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20351546.9867411</v>
      </c>
      <c r="F44" s="157" t="n">
        <f aca="false">low_SIPA_income!I37</f>
        <v>101226.019081678</v>
      </c>
      <c r="G44" s="67" t="n">
        <f aca="false">E44-F44*0.7</f>
        <v>20280688.773384</v>
      </c>
      <c r="H44" s="67"/>
      <c r="I44" s="67"/>
      <c r="J44" s="67" t="n">
        <f aca="false">G44*3.8235866717</f>
        <v>77544971.2868068</v>
      </c>
      <c r="K44" s="9"/>
      <c r="L44" s="67"/>
      <c r="M44" s="67" t="n">
        <f aca="false">F44*2.511711692</f>
        <v>254250.575662066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18053980.3149845</v>
      </c>
      <c r="F45" s="155" t="n">
        <f aca="false">low_SIPA_income!I38</f>
        <v>102419.605932694</v>
      </c>
      <c r="G45" s="8" t="n">
        <f aca="false">E45-F45*0.7</f>
        <v>17982286.5908316</v>
      </c>
      <c r="H45" s="8"/>
      <c r="I45" s="8"/>
      <c r="J45" s="8" t="n">
        <f aca="false">G45*3.8235866717</f>
        <v>68756831.3353935</v>
      </c>
      <c r="K45" s="6"/>
      <c r="L45" s="8"/>
      <c r="M45" s="8" t="n">
        <f aca="false">F45*2.511711692</f>
        <v>257248.521711179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20883712.2585873</v>
      </c>
      <c r="F46" s="157" t="n">
        <f aca="false">low_SIPA_income!I39</f>
        <v>102589.582711421</v>
      </c>
      <c r="G46" s="67" t="n">
        <f aca="false">E46-F46*0.7</f>
        <v>20811899.5506893</v>
      </c>
      <c r="H46" s="67"/>
      <c r="I46" s="67"/>
      <c r="J46" s="67" t="n">
        <f aca="false">G46*3.8235866717</f>
        <v>79576101.7347748</v>
      </c>
      <c r="K46" s="9"/>
      <c r="L46" s="67"/>
      <c r="M46" s="67" t="n">
        <f aca="false">F46*2.511711692</f>
        <v>257675.454373677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18327666.9202195</v>
      </c>
      <c r="F47" s="157" t="n">
        <f aca="false">low_SIPA_income!I40</f>
        <v>101913.51319892</v>
      </c>
      <c r="G47" s="67" t="n">
        <f aca="false">E47-F47*0.7</f>
        <v>18256327.4609802</v>
      </c>
      <c r="H47" s="67"/>
      <c r="I47" s="67"/>
      <c r="J47" s="67" t="n">
        <f aca="false">G47*3.8235866717</f>
        <v>69804650.3539946</v>
      </c>
      <c r="K47" s="9"/>
      <c r="L47" s="67"/>
      <c r="M47" s="67" t="n">
        <f aca="false">F47*2.511711692</f>
        <v>255977.362674524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21278578.7753285</v>
      </c>
      <c r="F48" s="157" t="n">
        <f aca="false">low_SIPA_income!I41</f>
        <v>103831.106746109</v>
      </c>
      <c r="G48" s="67" t="n">
        <f aca="false">E48-F48*0.7</f>
        <v>21205897.0006063</v>
      </c>
      <c r="H48" s="67"/>
      <c r="I48" s="67"/>
      <c r="J48" s="67" t="n">
        <f aca="false">G48*3.8235866717</f>
        <v>81082585.1329612</v>
      </c>
      <c r="K48" s="9"/>
      <c r="L48" s="67"/>
      <c r="M48" s="67" t="n">
        <f aca="false">F48*2.511711692</f>
        <v>260793.804807502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18617216.0801819</v>
      </c>
      <c r="F49" s="155" t="n">
        <f aca="false">low_SIPA_income!I42</f>
        <v>104070.309948963</v>
      </c>
      <c r="G49" s="8" t="n">
        <f aca="false">E49-F49*0.7</f>
        <v>18544366.8632176</v>
      </c>
      <c r="H49" s="8"/>
      <c r="I49" s="8"/>
      <c r="J49" s="8" t="n">
        <f aca="false">G49*3.8235866717</f>
        <v>70905993.9733139</v>
      </c>
      <c r="K49" s="6"/>
      <c r="L49" s="8"/>
      <c r="M49" s="8" t="n">
        <f aca="false">F49*2.511711692</f>
        <v>261394.614288875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21509851.8233335</v>
      </c>
      <c r="F50" s="157" t="n">
        <f aca="false">low_SIPA_income!I43</f>
        <v>105287.6765774</v>
      </c>
      <c r="G50" s="67" t="n">
        <f aca="false">E50-F50*0.7</f>
        <v>21436150.4497293</v>
      </c>
      <c r="H50" s="67"/>
      <c r="I50" s="67"/>
      <c r="J50" s="67" t="n">
        <f aca="false">G50*3.8235866717</f>
        <v>81962979.1521411</v>
      </c>
      <c r="K50" s="9"/>
      <c r="L50" s="67"/>
      <c r="M50" s="67" t="n">
        <f aca="false">F50*2.511711692</f>
        <v>264452.28828297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19045390.1048463</v>
      </c>
      <c r="F51" s="157" t="n">
        <f aca="false">low_SIPA_income!I44</f>
        <v>104498.235214188</v>
      </c>
      <c r="G51" s="67" t="n">
        <f aca="false">E51-F51*0.7</f>
        <v>18972241.3401964</v>
      </c>
      <c r="H51" s="67"/>
      <c r="I51" s="67"/>
      <c r="J51" s="67" t="n">
        <f aca="false">G51*3.8235866717</f>
        <v>72542009.1206506</v>
      </c>
      <c r="K51" s="9"/>
      <c r="L51" s="67"/>
      <c r="M51" s="67" t="n">
        <f aca="false">F51*2.511711692</f>
        <v>262469.439180843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22127917.1182707</v>
      </c>
      <c r="F52" s="157" t="n">
        <f aca="false">low_SIPA_income!I45</f>
        <v>108012.940110794</v>
      </c>
      <c r="G52" s="67" t="n">
        <f aca="false">E52-F52*0.7</f>
        <v>22052308.0601932</v>
      </c>
      <c r="H52" s="67"/>
      <c r="I52" s="67"/>
      <c r="J52" s="67" t="n">
        <f aca="false">G52*3.8235866717</f>
        <v>84318911.1791771</v>
      </c>
      <c r="K52" s="9"/>
      <c r="L52" s="67"/>
      <c r="M52" s="67" t="n">
        <f aca="false">F52*2.511711692</f>
        <v>271297.364563576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19592466.9126542</v>
      </c>
      <c r="F53" s="155" t="n">
        <f aca="false">low_SIPA_income!I46</f>
        <v>108225.651596793</v>
      </c>
      <c r="G53" s="8" t="n">
        <f aca="false">E53-F53*0.7</f>
        <v>19516708.9565365</v>
      </c>
      <c r="H53" s="8"/>
      <c r="I53" s="8"/>
      <c r="J53" s="8" t="n">
        <f aca="false">G53*3.8235866717</f>
        <v>74623828.2416609</v>
      </c>
      <c r="K53" s="6"/>
      <c r="L53" s="8"/>
      <c r="M53" s="8" t="n">
        <f aca="false">F53*2.511711692</f>
        <v>271831.634489985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22562323.0721964</v>
      </c>
      <c r="F54" s="157" t="n">
        <f aca="false">low_SIPA_income!I47</f>
        <v>105918.402717808</v>
      </c>
      <c r="G54" s="67" t="n">
        <f aca="false">E54-F54*0.7</f>
        <v>22488180.190294</v>
      </c>
      <c r="H54" s="67"/>
      <c r="I54" s="67"/>
      <c r="J54" s="67" t="n">
        <f aca="false">G54*3.8235866717</f>
        <v>85985506.046396</v>
      </c>
      <c r="K54" s="9"/>
      <c r="L54" s="67"/>
      <c r="M54" s="67" t="n">
        <f aca="false">F54*2.511711692</f>
        <v>266036.490504283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19890989.1705739</v>
      </c>
      <c r="F55" s="157" t="n">
        <f aca="false">low_SIPA_income!I48</f>
        <v>105279.283052538</v>
      </c>
      <c r="G55" s="67" t="n">
        <f aca="false">E55-F55*0.7</f>
        <v>19817293.6724372</v>
      </c>
      <c r="H55" s="67"/>
      <c r="I55" s="67"/>
      <c r="J55" s="67" t="n">
        <f aca="false">G55*3.8235866717</f>
        <v>75773139.9550954</v>
      </c>
      <c r="K55" s="9"/>
      <c r="L55" s="67"/>
      <c r="M55" s="67" t="n">
        <f aca="false">F55*2.511711692</f>
        <v>264431.206168437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23085721.8518148</v>
      </c>
      <c r="F56" s="157" t="n">
        <f aca="false">low_SIPA_income!I49</f>
        <v>112533.86502121</v>
      </c>
      <c r="G56" s="67" t="n">
        <f aca="false">E56-F56*0.7</f>
        <v>23006948.1463</v>
      </c>
      <c r="H56" s="67"/>
      <c r="I56" s="67"/>
      <c r="J56" s="67" t="n">
        <f aca="false">G56*3.8235866717</f>
        <v>87969060.2886857</v>
      </c>
      <c r="K56" s="9"/>
      <c r="L56" s="67"/>
      <c r="M56" s="67" t="n">
        <f aca="false">F56*2.511711692</f>
        <v>282652.624519722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20367279.8101308</v>
      </c>
      <c r="F57" s="155" t="n">
        <f aca="false">low_SIPA_income!I50</f>
        <v>110812.442696993</v>
      </c>
      <c r="G57" s="8" t="n">
        <f aca="false">E57-F57*0.7</f>
        <v>20289711.1002429</v>
      </c>
      <c r="H57" s="8"/>
      <c r="I57" s="8"/>
      <c r="J57" s="8" t="n">
        <f aca="false">G57*3.8235866717</f>
        <v>77579468.9355323</v>
      </c>
      <c r="K57" s="6"/>
      <c r="L57" s="8"/>
      <c r="M57" s="8" t="n">
        <f aca="false">F57*2.511711692</f>
        <v>278328.907941117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23676301.9187011</v>
      </c>
      <c r="F58" s="157" t="n">
        <f aca="false">low_SIPA_income!I51</f>
        <v>110163.310733814</v>
      </c>
      <c r="G58" s="67" t="n">
        <f aca="false">E58-F58*0.7</f>
        <v>23599187.6011875</v>
      </c>
      <c r="H58" s="67"/>
      <c r="I58" s="67"/>
      <c r="J58" s="67" t="n">
        <f aca="false">G58*3.8235866717</f>
        <v>90233539.1748483</v>
      </c>
      <c r="K58" s="9"/>
      <c r="L58" s="67"/>
      <c r="M58" s="67" t="n">
        <f aca="false">F58*2.511711692</f>
        <v>276698.475599551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20769432.9633455</v>
      </c>
      <c r="F59" s="157" t="n">
        <f aca="false">low_SIPA_income!I52</f>
        <v>112842.18899411</v>
      </c>
      <c r="G59" s="67" t="n">
        <f aca="false">E59-F59*0.7</f>
        <v>20690443.4310496</v>
      </c>
      <c r="H59" s="67"/>
      <c r="I59" s="67"/>
      <c r="J59" s="67" t="n">
        <f aca="false">G59*3.8235866717</f>
        <v>79111703.7345243</v>
      </c>
      <c r="K59" s="9"/>
      <c r="L59" s="67"/>
      <c r="M59" s="67" t="n">
        <f aca="false">F59*2.511711692</f>
        <v>283427.045447379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23766701.1225098</v>
      </c>
      <c r="F60" s="157" t="n">
        <f aca="false">low_SIPA_income!I53</f>
        <v>111692.546936826</v>
      </c>
      <c r="G60" s="67" t="n">
        <f aca="false">E60-F60*0.7</f>
        <v>23688516.3396541</v>
      </c>
      <c r="H60" s="67"/>
      <c r="I60" s="67"/>
      <c r="J60" s="67" t="n">
        <f aca="false">G60*3.8235866717</f>
        <v>90575095.348649</v>
      </c>
      <c r="K60" s="9"/>
      <c r="L60" s="67"/>
      <c r="M60" s="67" t="n">
        <f aca="false">F60*2.511711692</f>
        <v>280539.476050485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21088301.6981276</v>
      </c>
      <c r="F61" s="155" t="n">
        <f aca="false">low_SIPA_income!I54</f>
        <v>110493.656835613</v>
      </c>
      <c r="G61" s="8" t="n">
        <f aca="false">E61-F61*0.7</f>
        <v>21010956.1383427</v>
      </c>
      <c r="H61" s="8"/>
      <c r="I61" s="8"/>
      <c r="J61" s="8" t="n">
        <f aca="false">G61*3.8235866717</f>
        <v>80337211.8502405</v>
      </c>
      <c r="K61" s="6"/>
      <c r="L61" s="8"/>
      <c r="M61" s="8" t="n">
        <f aca="false">F61*2.511711692</f>
        <v>277528.209765845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23950604.2417385</v>
      </c>
      <c r="F62" s="157" t="n">
        <f aca="false">low_SIPA_income!I55</f>
        <v>114776.6034894</v>
      </c>
      <c r="G62" s="67" t="n">
        <f aca="false">E62-F62*0.7</f>
        <v>23870260.6192959</v>
      </c>
      <c r="H62" s="67"/>
      <c r="I62" s="67"/>
      <c r="J62" s="67" t="n">
        <f aca="false">G62*3.8235866717</f>
        <v>91270010.3539453</v>
      </c>
      <c r="K62" s="9"/>
      <c r="L62" s="67"/>
      <c r="M62" s="67" t="n">
        <f aca="false">F62*2.511711692</f>
        <v>288285.736952373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21034943.7197691</v>
      </c>
      <c r="F63" s="157" t="n">
        <f aca="false">low_SIPA_income!I56</f>
        <v>119991.688765152</v>
      </c>
      <c r="G63" s="67" t="n">
        <f aca="false">E63-F63*0.7</f>
        <v>20950949.5376335</v>
      </c>
      <c r="H63" s="67"/>
      <c r="I63" s="67"/>
      <c r="J63" s="67" t="n">
        <f aca="false">G63*3.8235866717</f>
        <v>80107771.4115548</v>
      </c>
      <c r="K63" s="9"/>
      <c r="L63" s="67"/>
      <c r="M63" s="67" t="n">
        <f aca="false">F63*2.511711692</f>
        <v>301384.527614258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24087486.0354773</v>
      </c>
      <c r="F64" s="157" t="n">
        <f aca="false">low_SIPA_income!I57</f>
        <v>119123.460752713</v>
      </c>
      <c r="G64" s="67" t="n">
        <f aca="false">E64-F64*0.7</f>
        <v>24004099.6129504</v>
      </c>
      <c r="H64" s="67"/>
      <c r="I64" s="67"/>
      <c r="J64" s="67" t="n">
        <f aca="false">G64*3.8235866717</f>
        <v>91781755.3462364</v>
      </c>
      <c r="K64" s="9"/>
      <c r="L64" s="67"/>
      <c r="M64" s="67" t="n">
        <f aca="false">F64*2.511711692</f>
        <v>299203.789164091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21258667.38056</v>
      </c>
      <c r="F65" s="155" t="n">
        <f aca="false">low_SIPA_income!I58</f>
        <v>119279.780689065</v>
      </c>
      <c r="G65" s="8" t="n">
        <f aca="false">E65-F65*0.7</f>
        <v>21175171.5340776</v>
      </c>
      <c r="H65" s="8"/>
      <c r="I65" s="8"/>
      <c r="J65" s="8" t="n">
        <f aca="false">G65*3.8235866717</f>
        <v>80965103.6486604</v>
      </c>
      <c r="K65" s="6"/>
      <c r="L65" s="8"/>
      <c r="M65" s="8" t="n">
        <f aca="false">F65*2.511711692</f>
        <v>299596.419775921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24499802.4124923</v>
      </c>
      <c r="F66" s="157" t="n">
        <f aca="false">low_SIPA_income!I59</f>
        <v>120584.973315598</v>
      </c>
      <c r="G66" s="67" t="n">
        <f aca="false">E66-F66*0.7</f>
        <v>24415392.9311714</v>
      </c>
      <c r="H66" s="67"/>
      <c r="I66" s="67"/>
      <c r="J66" s="67" t="n">
        <f aca="false">G66*3.8235866717</f>
        <v>93354370.9959452</v>
      </c>
      <c r="K66" s="9"/>
      <c r="L66" s="67"/>
      <c r="M66" s="67" t="n">
        <f aca="false">F66*2.511711692</f>
        <v>302874.687356294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21589393.4988705</v>
      </c>
      <c r="F67" s="157" t="n">
        <f aca="false">low_SIPA_income!I60</f>
        <v>118956.582434862</v>
      </c>
      <c r="G67" s="67" t="n">
        <f aca="false">E67-F67*0.7</f>
        <v>21506123.8911661</v>
      </c>
      <c r="H67" s="67"/>
      <c r="I67" s="67"/>
      <c r="J67" s="67" t="n">
        <f aca="false">G67*3.8235866717</f>
        <v>82230528.6701917</v>
      </c>
      <c r="K67" s="9"/>
      <c r="L67" s="67"/>
      <c r="M67" s="67" t="n">
        <f aca="false">F67*2.511711692</f>
        <v>298784.638942005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24741281.9260703</v>
      </c>
      <c r="F68" s="157" t="n">
        <f aca="false">low_SIPA_income!I61</f>
        <v>120031.742057959</v>
      </c>
      <c r="G68" s="67" t="n">
        <f aca="false">E68-F68*0.7</f>
        <v>24657259.7066298</v>
      </c>
      <c r="H68" s="67"/>
      <c r="I68" s="67"/>
      <c r="J68" s="67" t="n">
        <f aca="false">G68*3.8235866717</f>
        <v>94279169.574915</v>
      </c>
      <c r="K68" s="9"/>
      <c r="L68" s="67"/>
      <c r="M68" s="67" t="n">
        <f aca="false">F68*2.511711692</f>
        <v>301485.129938104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21775345.6814935</v>
      </c>
      <c r="F69" s="155" t="n">
        <f aca="false">low_SIPA_income!I62</f>
        <v>119175.520630831</v>
      </c>
      <c r="G69" s="8" t="n">
        <f aca="false">E69-F69*0.7</f>
        <v>21691922.817052</v>
      </c>
      <c r="H69" s="8"/>
      <c r="I69" s="8"/>
      <c r="J69" s="8" t="n">
        <f aca="false">G69*3.8235866717</f>
        <v>82940946.966825</v>
      </c>
      <c r="K69" s="6"/>
      <c r="L69" s="8"/>
      <c r="M69" s="8" t="n">
        <f aca="false">F69*2.511711692</f>
        <v>299334.548568645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24948968.9423589</v>
      </c>
      <c r="F70" s="157" t="n">
        <f aca="false">low_SIPA_income!I63</f>
        <v>119154.12065062</v>
      </c>
      <c r="G70" s="67" t="n">
        <f aca="false">E70-F70*0.7</f>
        <v>24865561.0579034</v>
      </c>
      <c r="H70" s="67"/>
      <c r="I70" s="67"/>
      <c r="J70" s="67" t="n">
        <f aca="false">G70*3.8235866717</f>
        <v>95075627.8453422</v>
      </c>
      <c r="K70" s="9"/>
      <c r="L70" s="67"/>
      <c r="M70" s="67" t="n">
        <f aca="false">F70*2.511711692</f>
        <v>299280.79798814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21901227.5571439</v>
      </c>
      <c r="F71" s="157" t="n">
        <f aca="false">low_SIPA_income!I64</f>
        <v>119442.227765137</v>
      </c>
      <c r="G71" s="67" t="n">
        <f aca="false">E71-F71*0.7</f>
        <v>21817617.9977083</v>
      </c>
      <c r="H71" s="67"/>
      <c r="I71" s="67"/>
      <c r="J71" s="67" t="n">
        <f aca="false">G71*3.8235866717</f>
        <v>83421553.3842796</v>
      </c>
      <c r="K71" s="9"/>
      <c r="L71" s="67"/>
      <c r="M71" s="67" t="n">
        <f aca="false">F71*2.511711692</f>
        <v>300004.439996223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24956374.2443346</v>
      </c>
      <c r="F72" s="157" t="n">
        <f aca="false">low_SIPA_income!I65</f>
        <v>121582.863433976</v>
      </c>
      <c r="G72" s="67" t="n">
        <f aca="false">E72-F72*0.7</f>
        <v>24871266.2399308</v>
      </c>
      <c r="H72" s="67"/>
      <c r="I72" s="67"/>
      <c r="J72" s="67" t="n">
        <f aca="false">G72*3.8235866717</f>
        <v>95097442.1033015</v>
      </c>
      <c r="K72" s="9"/>
      <c r="L72" s="67"/>
      <c r="M72" s="67" t="n">
        <f aca="false">F72*2.511711692</f>
        <v>305381.099633956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21979297.2634304</v>
      </c>
      <c r="F73" s="155" t="n">
        <f aca="false">low_SIPA_income!I66</f>
        <v>117420.513634426</v>
      </c>
      <c r="G73" s="8" t="n">
        <f aca="false">E73-F73*0.7</f>
        <v>21897102.9038863</v>
      </c>
      <c r="H73" s="8"/>
      <c r="I73" s="8"/>
      <c r="J73" s="8" t="n">
        <f aca="false">G73*3.8235866717</f>
        <v>83725470.812143</v>
      </c>
      <c r="K73" s="6"/>
      <c r="L73" s="8"/>
      <c r="M73" s="8" t="n">
        <f aca="false">F73*2.511711692</f>
        <v>294926.476976233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25258370.5904074</v>
      </c>
      <c r="F74" s="157" t="n">
        <f aca="false">low_SIPA_income!I67</f>
        <v>116704.805578994</v>
      </c>
      <c r="G74" s="67" t="n">
        <f aca="false">E74-F74*0.7</f>
        <v>25176677.2265021</v>
      </c>
      <c r="H74" s="67"/>
      <c r="I74" s="67"/>
      <c r="J74" s="67" t="n">
        <f aca="false">G74*3.8235866717</f>
        <v>96265207.4809465</v>
      </c>
      <c r="K74" s="9"/>
      <c r="L74" s="67"/>
      <c r="M74" s="67" t="n">
        <f aca="false">F74*2.511711692</f>
        <v>293128.824685346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22063851.4984817</v>
      </c>
      <c r="F75" s="157" t="n">
        <f aca="false">low_SIPA_income!I68</f>
        <v>117935.186704717</v>
      </c>
      <c r="G75" s="67" t="n">
        <f aca="false">E75-F75*0.7</f>
        <v>21981296.8677884</v>
      </c>
      <c r="H75" s="67"/>
      <c r="I75" s="67"/>
      <c r="J75" s="67" t="n">
        <f aca="false">G75*3.8235866717</f>
        <v>84047393.7303568</v>
      </c>
      <c r="K75" s="9"/>
      <c r="L75" s="67"/>
      <c r="M75" s="67" t="n">
        <f aca="false">F75*2.511711692</f>
        <v>296219.187344439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25153290.2162611</v>
      </c>
      <c r="F76" s="157" t="n">
        <f aca="false">low_SIPA_income!I69</f>
        <v>119393.185370748</v>
      </c>
      <c r="G76" s="67" t="n">
        <f aca="false">E76-F76*0.7</f>
        <v>25069714.9865015</v>
      </c>
      <c r="H76" s="67"/>
      <c r="I76" s="67"/>
      <c r="J76" s="67" t="n">
        <f aca="false">G76*3.8235866717</f>
        <v>95856228.085705</v>
      </c>
      <c r="K76" s="9"/>
      <c r="L76" s="67"/>
      <c r="M76" s="67" t="n">
        <f aca="false">F76*2.511711692</f>
        <v>299881.259640832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22190948.4147271</v>
      </c>
      <c r="F77" s="155" t="n">
        <f aca="false">low_SIPA_income!I70</f>
        <v>119461.982375562</v>
      </c>
      <c r="G77" s="8" t="n">
        <f aca="false">E77-F77*0.7</f>
        <v>22107325.0270642</v>
      </c>
      <c r="H77" s="8"/>
      <c r="I77" s="8"/>
      <c r="J77" s="8" t="n">
        <f aca="false">G77*3.8235866717</f>
        <v>84529273.3204226</v>
      </c>
      <c r="K77" s="6"/>
      <c r="L77" s="8"/>
      <c r="M77" s="8" t="n">
        <f aca="false">F77*2.511711692</f>
        <v>300054.057882198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25349427.4607935</v>
      </c>
      <c r="F78" s="157" t="n">
        <f aca="false">low_SIPA_income!I71</f>
        <v>121542.645379678</v>
      </c>
      <c r="G78" s="67" t="n">
        <f aca="false">E78-F78*0.7</f>
        <v>25264347.6090277</v>
      </c>
      <c r="H78" s="67"/>
      <c r="I78" s="67"/>
      <c r="J78" s="67" t="n">
        <f aca="false">G78*3.8235866717</f>
        <v>96600422.787074</v>
      </c>
      <c r="K78" s="9"/>
      <c r="L78" s="67"/>
      <c r="M78" s="67" t="n">
        <f aca="false">F78*2.511711692</f>
        <v>305280.083476746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22181242.1306101</v>
      </c>
      <c r="F79" s="157" t="n">
        <f aca="false">low_SIPA_income!I72</f>
        <v>122349.905962947</v>
      </c>
      <c r="G79" s="67" t="n">
        <f aca="false">E79-F79*0.7</f>
        <v>22095597.1964361</v>
      </c>
      <c r="H79" s="67"/>
      <c r="I79" s="67"/>
      <c r="J79" s="67" t="n">
        <f aca="false">G79*3.8235866717</f>
        <v>84484430.9435449</v>
      </c>
      <c r="K79" s="9"/>
      <c r="L79" s="67"/>
      <c r="M79" s="67" t="n">
        <f aca="false">F79*2.511711692</f>
        <v>307307.689322235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25370212.7885687</v>
      </c>
      <c r="F80" s="157" t="n">
        <f aca="false">low_SIPA_income!I73</f>
        <v>125261.67924259</v>
      </c>
      <c r="G80" s="67" t="n">
        <f aca="false">E80-F80*0.7</f>
        <v>25282529.6130989</v>
      </c>
      <c r="H80" s="67"/>
      <c r="I80" s="67"/>
      <c r="J80" s="67" t="n">
        <f aca="false">G80*3.8235866717</f>
        <v>96669943.2555056</v>
      </c>
      <c r="K80" s="9"/>
      <c r="L80" s="67"/>
      <c r="M80" s="67" t="n">
        <f aca="false">F80*2.511711692</f>
        <v>314621.224313166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22360433.2824812</v>
      </c>
      <c r="F81" s="155" t="n">
        <f aca="false">low_SIPA_income!I74</f>
        <v>124159.08929231</v>
      </c>
      <c r="G81" s="8" t="n">
        <f aca="false">E81-F81*0.7</f>
        <v>22273521.9199766</v>
      </c>
      <c r="H81" s="8"/>
      <c r="I81" s="8"/>
      <c r="J81" s="8" t="n">
        <f aca="false">G81*3.8235866717</f>
        <v>85164741.5450402</v>
      </c>
      <c r="K81" s="6"/>
      <c r="L81" s="8"/>
      <c r="M81" s="8" t="n">
        <f aca="false">F81*2.511711692</f>
        <v>311851.836243567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25461868.9757409</v>
      </c>
      <c r="F82" s="157" t="n">
        <f aca="false">low_SIPA_income!I75</f>
        <v>124969.185339126</v>
      </c>
      <c r="G82" s="67" t="n">
        <f aca="false">E82-F82*0.7</f>
        <v>25374390.5460035</v>
      </c>
      <c r="H82" s="67"/>
      <c r="I82" s="67"/>
      <c r="J82" s="67" t="n">
        <f aca="false">G82*3.8235866717</f>
        <v>97021181.4942095</v>
      </c>
      <c r="K82" s="9"/>
      <c r="L82" s="67"/>
      <c r="M82" s="67" t="n">
        <f aca="false">F82*2.511711692</f>
        <v>313886.563955997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22429401.7884153</v>
      </c>
      <c r="F83" s="157" t="n">
        <f aca="false">low_SIPA_income!I76</f>
        <v>126896.996535003</v>
      </c>
      <c r="G83" s="67" t="n">
        <f aca="false">E83-F83*0.7</f>
        <v>22340573.8908408</v>
      </c>
      <c r="H83" s="67"/>
      <c r="I83" s="67"/>
      <c r="J83" s="67" t="n">
        <f aca="false">G83*3.8235866717</f>
        <v>85421120.5671478</v>
      </c>
      <c r="K83" s="9"/>
      <c r="L83" s="67"/>
      <c r="M83" s="67" t="n">
        <f aca="false">F83*2.511711692</f>
        <v>318728.669876651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25908601.4831744</v>
      </c>
      <c r="F84" s="157" t="n">
        <f aca="false">low_SIPA_income!I77</f>
        <v>123198.005448729</v>
      </c>
      <c r="G84" s="67" t="n">
        <f aca="false">E84-F84*0.7</f>
        <v>25822362.8793603</v>
      </c>
      <c r="H84" s="67"/>
      <c r="I84" s="67"/>
      <c r="J84" s="67" t="n">
        <f aca="false">G84*3.8235866717</f>
        <v>98734042.5373227</v>
      </c>
      <c r="K84" s="9"/>
      <c r="L84" s="67"/>
      <c r="M84" s="67" t="n">
        <f aca="false">F84*2.511711692</f>
        <v>309437.870716652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22749231.3739348</v>
      </c>
      <c r="F85" s="155" t="n">
        <f aca="false">low_SIPA_income!I78</f>
        <v>123405.190866008</v>
      </c>
      <c r="G85" s="8" t="n">
        <f aca="false">E85-F85*0.7</f>
        <v>22662847.7403286</v>
      </c>
      <c r="H85" s="8"/>
      <c r="I85" s="8"/>
      <c r="J85" s="8" t="n">
        <f aca="false">G85*3.8235866717</f>
        <v>86653362.5626869</v>
      </c>
      <c r="K85" s="6"/>
      <c r="L85" s="8"/>
      <c r="M85" s="8" t="n">
        <f aca="false">F85*2.511711692</f>
        <v>309958.260751644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26088279.9612881</v>
      </c>
      <c r="F86" s="157" t="n">
        <f aca="false">low_SIPA_income!I79</f>
        <v>121159.856838395</v>
      </c>
      <c r="G86" s="67" t="n">
        <f aca="false">E86-F86*0.7</f>
        <v>26003468.0615012</v>
      </c>
      <c r="H86" s="67"/>
      <c r="I86" s="67"/>
      <c r="J86" s="67" t="n">
        <f aca="false">G86*3.8235866717</f>
        <v>99426513.8979328</v>
      </c>
      <c r="K86" s="9"/>
      <c r="L86" s="67"/>
      <c r="M86" s="67" t="n">
        <f aca="false">F86*2.511711692</f>
        <v>304318.629022042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22918531.7129651</v>
      </c>
      <c r="F87" s="157" t="n">
        <f aca="false">low_SIPA_income!I80</f>
        <v>122953.397757499</v>
      </c>
      <c r="G87" s="67" t="n">
        <f aca="false">E87-F87*0.7</f>
        <v>22832464.3345348</v>
      </c>
      <c r="H87" s="67"/>
      <c r="I87" s="67"/>
      <c r="J87" s="67" t="n">
        <f aca="false">G87*3.8235866717</f>
        <v>87301906.3115929</v>
      </c>
      <c r="K87" s="9"/>
      <c r="L87" s="67"/>
      <c r="M87" s="67" t="n">
        <f aca="false">F87*2.511711692</f>
        <v>308823.486718636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26051929.1874737</v>
      </c>
      <c r="F88" s="157" t="n">
        <f aca="false">low_SIPA_income!I81</f>
        <v>124279.048438143</v>
      </c>
      <c r="G88" s="67" t="n">
        <f aca="false">E88-F88*0.7</f>
        <v>25964933.853567</v>
      </c>
      <c r="H88" s="67"/>
      <c r="I88" s="67"/>
      <c r="J88" s="67" t="n">
        <f aca="false">G88*3.8235866717</f>
        <v>99279175.0140708</v>
      </c>
      <c r="K88" s="9"/>
      <c r="L88" s="67"/>
      <c r="M88" s="67" t="n">
        <f aca="false">F88*2.511711692</f>
        <v>312153.139032717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22938544.7850874</v>
      </c>
      <c r="F89" s="155" t="n">
        <f aca="false">low_SIPA_income!I82</f>
        <v>123182.073851317</v>
      </c>
      <c r="G89" s="8" t="n">
        <f aca="false">E89-F89*0.7</f>
        <v>22852317.3333914</v>
      </c>
      <c r="H89" s="8"/>
      <c r="I89" s="8"/>
      <c r="J89" s="8" t="n">
        <f aca="false">G89*3.8235866717</f>
        <v>87377815.9734144</v>
      </c>
      <c r="K89" s="6"/>
      <c r="L89" s="8"/>
      <c r="M89" s="8" t="n">
        <f aca="false">F89*2.511711692</f>
        <v>309397.855137161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26223964.5865871</v>
      </c>
      <c r="F90" s="157" t="n">
        <f aca="false">low_SIPA_income!I83</f>
        <v>127145.187060123</v>
      </c>
      <c r="G90" s="67" t="n">
        <f aca="false">E90-F90*0.7</f>
        <v>26134962.9556451</v>
      </c>
      <c r="H90" s="67"/>
      <c r="I90" s="67"/>
      <c r="J90" s="67" t="n">
        <f aca="false">G90*3.8235866717</f>
        <v>99929296.0225777</v>
      </c>
      <c r="K90" s="9"/>
      <c r="L90" s="67"/>
      <c r="M90" s="67" t="n">
        <f aca="false">F90*2.511711692</f>
        <v>319352.052920438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22971178.8485552</v>
      </c>
      <c r="F91" s="157" t="n">
        <f aca="false">low_SIPA_income!I84</f>
        <v>124889.273507029</v>
      </c>
      <c r="G91" s="67" t="n">
        <f aca="false">E91-F91*0.7</f>
        <v>22883756.3571002</v>
      </c>
      <c r="H91" s="67"/>
      <c r="I91" s="67"/>
      <c r="J91" s="67" t="n">
        <f aca="false">G91*3.8235866717</f>
        <v>87498025.8054386</v>
      </c>
      <c r="K91" s="9"/>
      <c r="L91" s="67"/>
      <c r="M91" s="67" t="n">
        <f aca="false">F91*2.511711692</f>
        <v>313685.84847299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26393247.1183949</v>
      </c>
      <c r="F92" s="157" t="n">
        <f aca="false">low_SIPA_income!I85</f>
        <v>125887.056781565</v>
      </c>
      <c r="G92" s="67" t="n">
        <f aca="false">E92-F92*0.7</f>
        <v>26305126.1786478</v>
      </c>
      <c r="H92" s="67"/>
      <c r="I92" s="67"/>
      <c r="J92" s="67" t="n">
        <f aca="false">G92*3.8235866717</f>
        <v>100579929.854065</v>
      </c>
      <c r="K92" s="9"/>
      <c r="L92" s="67"/>
      <c r="M92" s="67" t="n">
        <f aca="false">F92*2.511711692</f>
        <v>316191.992389725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23196912.1845991</v>
      </c>
      <c r="F93" s="155" t="n">
        <f aca="false">low_SIPA_income!I86</f>
        <v>126822.075565614</v>
      </c>
      <c r="G93" s="8" t="n">
        <f aca="false">E93-F93*0.7</f>
        <v>23108136.7317032</v>
      </c>
      <c r="H93" s="8"/>
      <c r="I93" s="8"/>
      <c r="J93" s="8" t="n">
        <f aca="false">G93*3.8235866717</f>
        <v>88355963.6151615</v>
      </c>
      <c r="K93" s="6"/>
      <c r="L93" s="8"/>
      <c r="M93" s="8" t="n">
        <f aca="false">F93*2.511711692</f>
        <v>318540.490001859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26450016.7198832</v>
      </c>
      <c r="F94" s="157" t="n">
        <f aca="false">low_SIPA_income!I87</f>
        <v>128959.575387001</v>
      </c>
      <c r="G94" s="67" t="n">
        <f aca="false">E94-F94*0.7</f>
        <v>26359745.0171123</v>
      </c>
      <c r="H94" s="67"/>
      <c r="I94" s="67"/>
      <c r="J94" s="67" t="n">
        <f aca="false">G94*3.8235866717</f>
        <v>100788769.716841</v>
      </c>
      <c r="K94" s="9"/>
      <c r="L94" s="67"/>
      <c r="M94" s="67" t="n">
        <f aca="false">F94*2.511711692</f>
        <v>323909.273294887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23183836.1571383</v>
      </c>
      <c r="F95" s="157" t="n">
        <f aca="false">low_SIPA_income!I88</f>
        <v>128064.989141724</v>
      </c>
      <c r="G95" s="67" t="n">
        <f aca="false">E95-F95*0.7</f>
        <v>23094190.6647391</v>
      </c>
      <c r="H95" s="67"/>
      <c r="I95" s="67"/>
      <c r="J95" s="67" t="n">
        <f aca="false">G95*3.8235866717</f>
        <v>88302639.619395</v>
      </c>
      <c r="K95" s="9"/>
      <c r="L95" s="67"/>
      <c r="M95" s="67" t="n">
        <f aca="false">F95*2.511711692</f>
        <v>321662.330563122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26552859.3741072</v>
      </c>
      <c r="F96" s="157" t="n">
        <f aca="false">low_SIPA_income!I89</f>
        <v>127299.035728803</v>
      </c>
      <c r="G96" s="67" t="n">
        <f aca="false">E96-F96*0.7</f>
        <v>26463750.049097</v>
      </c>
      <c r="H96" s="67"/>
      <c r="I96" s="67"/>
      <c r="J96" s="67" t="n">
        <f aca="false">G96*3.8235866717</f>
        <v>101186441.970928</v>
      </c>
      <c r="K96" s="9"/>
      <c r="L96" s="67"/>
      <c r="M96" s="67" t="n">
        <f aca="false">F96*2.511711692</f>
        <v>319738.476420361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23557830.4160241</v>
      </c>
      <c r="F97" s="155" t="n">
        <f aca="false">low_SIPA_income!I90</f>
        <v>126994.992941569</v>
      </c>
      <c r="G97" s="8" t="n">
        <f aca="false">E97-F97*0.7</f>
        <v>23468933.9209651</v>
      </c>
      <c r="H97" s="8"/>
      <c r="I97" s="8"/>
      <c r="J97" s="8" t="n">
        <f aca="false">G97*3.8235866717</f>
        <v>89735502.93921</v>
      </c>
      <c r="K97" s="6"/>
      <c r="L97" s="8"/>
      <c r="M97" s="8" t="n">
        <f aca="false">F97*2.511711692</f>
        <v>318974.808596797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26990068.3347763</v>
      </c>
      <c r="F98" s="157" t="n">
        <f aca="false">low_SIPA_income!I91</f>
        <v>122982.122779959</v>
      </c>
      <c r="G98" s="67" t="n">
        <f aca="false">E98-F98*0.7</f>
        <v>26903980.8488303</v>
      </c>
      <c r="H98" s="67"/>
      <c r="I98" s="67"/>
      <c r="J98" s="67" t="n">
        <f aca="false">G98*3.8235866717</f>
        <v>102869702.58926</v>
      </c>
      <c r="K98" s="9"/>
      <c r="L98" s="67"/>
      <c r="M98" s="67" t="n">
        <f aca="false">F98*2.511711692</f>
        <v>308895.635693404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23596180.1299233</v>
      </c>
      <c r="F99" s="157" t="n">
        <f aca="false">low_SIPA_income!I92</f>
        <v>124459.155811829</v>
      </c>
      <c r="G99" s="67" t="n">
        <f aca="false">E99-F99*0.7</f>
        <v>23509058.720855</v>
      </c>
      <c r="H99" s="67"/>
      <c r="I99" s="67"/>
      <c r="J99" s="67" t="n">
        <f aca="false">G99*3.8235866717</f>
        <v>89888923.5892738</v>
      </c>
      <c r="K99" s="9"/>
      <c r="L99" s="67"/>
      <c r="M99" s="67" t="n">
        <f aca="false">F99*2.511711692</f>
        <v>312605.516829021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27069378.2284368</v>
      </c>
      <c r="F100" s="157" t="n">
        <f aca="false">low_SIPA_income!I93</f>
        <v>124565.010777535</v>
      </c>
      <c r="G100" s="67" t="n">
        <f aca="false">E100-F100*0.7</f>
        <v>26982182.7208925</v>
      </c>
      <c r="H100" s="67"/>
      <c r="I100" s="67"/>
      <c r="J100" s="67" t="n">
        <f aca="false">G100*3.8235866717</f>
        <v>103168714.224979</v>
      </c>
      <c r="K100" s="9"/>
      <c r="L100" s="67"/>
      <c r="M100" s="67" t="n">
        <f aca="false">F100*2.511711692</f>
        <v>312871.39398404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23727460.9518485</v>
      </c>
      <c r="F101" s="155" t="n">
        <f aca="false">low_SIPA_income!I94</f>
        <v>128666.085793236</v>
      </c>
      <c r="G101" s="8" t="n">
        <f aca="false">E101-F101*0.7</f>
        <v>23637394.6917932</v>
      </c>
      <c r="H101" s="8"/>
      <c r="I101" s="8"/>
      <c r="J101" s="8" t="n">
        <f aca="false">G101*3.8235866717</f>
        <v>90379627.2972529</v>
      </c>
      <c r="K101" s="6"/>
      <c r="L101" s="8"/>
      <c r="M101" s="8" t="n">
        <f aca="false">F101*2.511711692</f>
        <v>323172.112050746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27089087.0408991</v>
      </c>
      <c r="F102" s="157" t="n">
        <f aca="false">low_SIPA_income!I95</f>
        <v>129219.940121135</v>
      </c>
      <c r="G102" s="67" t="n">
        <f aca="false">E102-F102*0.7</f>
        <v>26998633.0828143</v>
      </c>
      <c r="H102" s="67"/>
      <c r="I102" s="67"/>
      <c r="J102" s="67" t="n">
        <f aca="false">G102*3.8235866717</f>
        <v>103231613.609568</v>
      </c>
      <c r="K102" s="9"/>
      <c r="L102" s="67"/>
      <c r="M102" s="67" t="n">
        <f aca="false">F102*2.511711692</f>
        <v>324563.234441795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23742005.981113</v>
      </c>
      <c r="F103" s="157" t="n">
        <f aca="false">low_SIPA_income!I96</f>
        <v>127361.392730047</v>
      </c>
      <c r="G103" s="67" t="n">
        <f aca="false">E103-F103*0.7</f>
        <v>23652853.006202</v>
      </c>
      <c r="H103" s="67"/>
      <c r="I103" s="67"/>
      <c r="J103" s="67" t="n">
        <f aca="false">G103*3.8235866717</f>
        <v>90438733.5021932</v>
      </c>
      <c r="K103" s="9"/>
      <c r="L103" s="67"/>
      <c r="M103" s="67" t="n">
        <f aca="false">F103*2.511711692</f>
        <v>319895.099229462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27094709.904127</v>
      </c>
      <c r="F104" s="157" t="n">
        <f aca="false">low_SIPA_income!I97</f>
        <v>125268.666462051</v>
      </c>
      <c r="G104" s="67" t="n">
        <f aca="false">E104-F104*0.7</f>
        <v>27007021.8376036</v>
      </c>
      <c r="H104" s="67"/>
      <c r="I104" s="67"/>
      <c r="J104" s="67" t="n">
        <f aca="false">G104*3.8235866717</f>
        <v>103263688.740572</v>
      </c>
      <c r="K104" s="9"/>
      <c r="L104" s="67"/>
      <c r="M104" s="67" t="n">
        <f aca="false">F104*2.511711692</f>
        <v>314638.774193982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23965746.9197232</v>
      </c>
      <c r="F105" s="155" t="n">
        <f aca="false">low_SIPA_income!I98</f>
        <v>126763.290901609</v>
      </c>
      <c r="G105" s="8" t="n">
        <f aca="false">E105-F105*0.7</f>
        <v>23877012.616092</v>
      </c>
      <c r="H105" s="8"/>
      <c r="I105" s="8"/>
      <c r="J105" s="8" t="n">
        <f aca="false">G105*3.8235866717</f>
        <v>91295827.1989023</v>
      </c>
      <c r="K105" s="6"/>
      <c r="L105" s="8"/>
      <c r="M105" s="8" t="n">
        <f aca="false">F105*2.511711692</f>
        <v>318392.839873969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27139782.9677226</v>
      </c>
      <c r="F106" s="157" t="n">
        <f aca="false">low_SIPA_income!I99</f>
        <v>132731.463639061</v>
      </c>
      <c r="G106" s="67" t="n">
        <f aca="false">E106-F106*0.7</f>
        <v>27046870.9431753</v>
      </c>
      <c r="H106" s="67"/>
      <c r="I106" s="67"/>
      <c r="J106" s="67" t="n">
        <f aca="false">G106*3.8235866717</f>
        <v>103416055.249515</v>
      </c>
      <c r="K106" s="9"/>
      <c r="L106" s="67"/>
      <c r="M106" s="67" t="n">
        <f aca="false">F106*2.511711692</f>
        <v>333383.169118501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23894257.7653433</v>
      </c>
      <c r="F107" s="157" t="n">
        <f aca="false">low_SIPA_income!I100</f>
        <v>128439.180134239</v>
      </c>
      <c r="G107" s="67" t="n">
        <f aca="false">E107-F107*0.7</f>
        <v>23804350.3392493</v>
      </c>
      <c r="H107" s="67"/>
      <c r="I107" s="67"/>
      <c r="J107" s="67" t="n">
        <f aca="false">G107*3.8235866717</f>
        <v>91017996.6856311</v>
      </c>
      <c r="K107" s="9"/>
      <c r="L107" s="67"/>
      <c r="M107" s="67" t="n">
        <f aca="false">F107*2.511711692</f>
        <v>322602.190454061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27251066.7311503</v>
      </c>
      <c r="F108" s="157" t="n">
        <f aca="false">low_SIPA_income!I101</f>
        <v>125089.88176207</v>
      </c>
      <c r="G108" s="67" t="n">
        <f aca="false">E108-F108*0.7</f>
        <v>27163503.8139168</v>
      </c>
      <c r="H108" s="67"/>
      <c r="I108" s="67"/>
      <c r="J108" s="67" t="n">
        <f aca="false">G108*3.8235866717</f>
        <v>103862011.139565</v>
      </c>
      <c r="K108" s="9"/>
      <c r="L108" s="67"/>
      <c r="M108" s="67" t="n">
        <f aca="false">F108*2.511711692</f>
        <v>314189.718572688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23854065.8133078</v>
      </c>
      <c r="F109" s="155" t="n">
        <f aca="false">low_SIPA_income!I102</f>
        <v>129896.477066424</v>
      </c>
      <c r="G109" s="8" t="n">
        <f aca="false">E109-F109*0.7</f>
        <v>23763138.2793613</v>
      </c>
      <c r="H109" s="8"/>
      <c r="I109" s="8"/>
      <c r="J109" s="8" t="n">
        <f aca="false">G109*3.8235866717</f>
        <v>90860418.80273</v>
      </c>
      <c r="K109" s="6"/>
      <c r="L109" s="8"/>
      <c r="M109" s="8" t="n">
        <f aca="false">F109*2.511711692</f>
        <v>326262.500197347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27228143.7147348</v>
      </c>
      <c r="F110" s="157" t="n">
        <f aca="false">low_SIPA_income!I103</f>
        <v>130168.086655821</v>
      </c>
      <c r="G110" s="67" t="n">
        <f aca="false">E110-F110*0.7</f>
        <v>27137026.0540757</v>
      </c>
      <c r="H110" s="67"/>
      <c r="I110" s="67"/>
      <c r="J110" s="67" t="n">
        <f aca="false">G110*3.8235866717</f>
        <v>103760771.12994</v>
      </c>
      <c r="K110" s="9"/>
      <c r="L110" s="67"/>
      <c r="M110" s="67" t="n">
        <f aca="false">F110*2.511711692</f>
        <v>326944.705178695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23938221.1142408</v>
      </c>
      <c r="F111" s="157" t="n">
        <f aca="false">low_SIPA_income!I104</f>
        <v>132443.557230638</v>
      </c>
      <c r="G111" s="67" t="n">
        <f aca="false">E111-F111*0.7</f>
        <v>23845510.6241794</v>
      </c>
      <c r="H111" s="67"/>
      <c r="I111" s="67"/>
      <c r="J111" s="67" t="n">
        <f aca="false">G111*3.8235866717</f>
        <v>91175376.602493</v>
      </c>
      <c r="K111" s="9"/>
      <c r="L111" s="67"/>
      <c r="M111" s="67" t="n">
        <f aca="false">F111*2.511711692</f>
        <v>332660.031226266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27448706.0653415</v>
      </c>
      <c r="F112" s="157" t="n">
        <f aca="false">low_SIPA_income!I105</f>
        <v>130825.160250571</v>
      </c>
      <c r="G112" s="67" t="n">
        <f aca="false">E112-F112*0.7</f>
        <v>27357128.4531661</v>
      </c>
      <c r="H112" s="67"/>
      <c r="I112" s="67"/>
      <c r="J112" s="67" t="n">
        <f aca="false">G112*3.8235866717</f>
        <v>104602351.729511</v>
      </c>
      <c r="K112" s="9"/>
      <c r="L112" s="67"/>
      <c r="M112" s="67" t="n">
        <f aca="false">F112*2.511711692</f>
        <v>328595.084609132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1" sqref="A1:D105 E9"/>
    </sheetView>
  </sheetViews>
  <sheetFormatPr defaultColWidth="9.07421875" defaultRowHeight="12.8" zeroHeight="false" outlineLevelRow="0" outlineLevelCol="0"/>
  <cols>
    <col collapsed="false" customWidth="true" hidden="false" outlineLevel="0" max="5" min="5" style="58" width="19.62"/>
    <col collapsed="false" customWidth="true" hidden="false" outlineLevel="0" max="6" min="6" style="58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197</v>
      </c>
      <c r="F1" s="162" t="s">
        <v>198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199</v>
      </c>
      <c r="B2" s="142" t="s">
        <v>169</v>
      </c>
      <c r="C2" s="142" t="s">
        <v>170</v>
      </c>
      <c r="D2" s="142" t="s">
        <v>200</v>
      </c>
      <c r="E2" s="144" t="s">
        <v>201</v>
      </c>
      <c r="F2" s="144" t="s">
        <v>202</v>
      </c>
      <c r="G2" s="142" t="s">
        <v>203</v>
      </c>
      <c r="H2" s="142" t="s">
        <v>204</v>
      </c>
      <c r="I2" s="142" t="s">
        <v>205</v>
      </c>
      <c r="J2" s="142" t="s">
        <v>206</v>
      </c>
      <c r="K2" s="142" t="s">
        <v>207</v>
      </c>
      <c r="L2" s="142" t="s">
        <v>208</v>
      </c>
      <c r="M2" s="145" t="s">
        <v>209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18000510.6188669</v>
      </c>
      <c r="F9" s="155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22157499.2341788</v>
      </c>
      <c r="F10" s="157" t="n">
        <f aca="false">high_SIPA_income!I3</f>
        <v>151084.142402353</v>
      </c>
      <c r="G10" s="67" t="n">
        <f aca="false">E10-F10*0.7</f>
        <v>22051740.3344971</v>
      </c>
      <c r="H10" s="67" t="s">
        <v>211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211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20233959.3615849</v>
      </c>
      <c r="F11" s="157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23711099.340712</v>
      </c>
      <c r="F12" s="157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212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19318558.8094962</v>
      </c>
      <c r="F13" s="155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22035975.6793422</v>
      </c>
      <c r="F14" s="157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19225382.5714869</v>
      </c>
      <c r="F15" s="157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22564836.9054479</v>
      </c>
      <c r="F16" s="157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19510720.9348717</v>
      </c>
      <c r="F17" s="155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23339052.656364</v>
      </c>
      <c r="F18" s="157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20676340.3358436</v>
      </c>
      <c r="F19" s="157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24442783.390504</v>
      </c>
      <c r="F20" s="157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19573117.3944048</v>
      </c>
      <c r="F21" s="155" t="n">
        <f aca="false">high_SIPA_income!I14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22216148.1449952</v>
      </c>
      <c r="F22" s="157" t="n">
        <f aca="false">high_SIPA_income!I15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18296958.6464321</v>
      </c>
      <c r="F23" s="157" t="n">
        <f aca="false">high_SIPA_income!I16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19939496.2171495</v>
      </c>
      <c r="F24" s="157" t="n">
        <f aca="false">high_SIPA_income!I17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15750615.9012498</v>
      </c>
      <c r="F25" s="155" t="n">
        <f aca="false">high_SIPA_income!I18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18663324.9516775</v>
      </c>
      <c r="F26" s="157" t="n">
        <f aca="false">high_SIPA_income!I19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15837691.0752344</v>
      </c>
      <c r="F27" s="157" t="n">
        <f aca="false">high_SIPA_income!I20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17981870.1214457</v>
      </c>
      <c r="F28" s="157" t="n">
        <f aca="false">high_SIPA_income!I21</f>
        <v>109843.876246888</v>
      </c>
      <c r="G28" s="67" t="n">
        <f aca="false">E28-F28*0.7</f>
        <v>17904979.4080729</v>
      </c>
      <c r="H28" s="67"/>
      <c r="I28" s="67"/>
      <c r="J28" s="67" t="n">
        <f aca="false">G28*3.8235866717</f>
        <v>68461240.6217705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16350980.0418458</v>
      </c>
      <c r="F29" s="155" t="n">
        <f aca="false">high_SIPA_income!I22</f>
        <v>112540.809885867</v>
      </c>
      <c r="G29" s="8" t="n">
        <f aca="false">E29-F29*0.7</f>
        <v>16272201.4749257</v>
      </c>
      <c r="H29" s="8"/>
      <c r="I29" s="8"/>
      <c r="J29" s="8" t="n">
        <f aca="false">G29*3.8235866717</f>
        <v>62218172.678743</v>
      </c>
      <c r="K29" s="6"/>
      <c r="L29" s="8"/>
      <c r="M29" s="8" t="n">
        <f aca="false">F29*2.511711692</f>
        <v>282670.068017481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18151197.9005081</v>
      </c>
      <c r="F30" s="157" t="n">
        <f aca="false">high_SIPA_income!I23</f>
        <v>101903.341030362</v>
      </c>
      <c r="G30" s="67" t="n">
        <f aca="false">E30-F30*0.7</f>
        <v>18079865.5617868</v>
      </c>
      <c r="H30" s="67"/>
      <c r="I30" s="67"/>
      <c r="J30" s="67" t="n">
        <f aca="false">G30*3.8235866717</f>
        <v>69129932.9881759</v>
      </c>
      <c r="K30" s="9"/>
      <c r="L30" s="67"/>
      <c r="M30" s="67" t="n">
        <f aca="false">F30*2.511711692</f>
        <v>255951.813119824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15550419.4728916</v>
      </c>
      <c r="F31" s="157" t="n">
        <f aca="false">high_SIPA_income!I24</f>
        <v>93417.6626667509</v>
      </c>
      <c r="G31" s="67" t="n">
        <f aca="false">E31-F31*0.7</f>
        <v>15485027.1090249</v>
      </c>
      <c r="H31" s="67"/>
      <c r="I31" s="67"/>
      <c r="J31" s="67" t="n">
        <f aca="false">G31*3.8235866717</f>
        <v>59208343.2649809</v>
      </c>
      <c r="K31" s="9"/>
      <c r="L31" s="67"/>
      <c r="M31" s="67" t="n">
        <f aca="false">F31*2.511711692</f>
        <v>234638.23555939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18384659.431127</v>
      </c>
      <c r="F32" s="157" t="n">
        <f aca="false">high_SIPA_income!I25</f>
        <v>99588.4654842905</v>
      </c>
      <c r="G32" s="67" t="n">
        <f aca="false">E32-F32*0.7</f>
        <v>18314947.505288</v>
      </c>
      <c r="H32" s="67"/>
      <c r="I32" s="67"/>
      <c r="J32" s="67" t="n">
        <f aca="false">G32*3.8235866717</f>
        <v>70028789.1741045</v>
      </c>
      <c r="K32" s="9"/>
      <c r="L32" s="67"/>
      <c r="M32" s="67" t="n">
        <f aca="false">F32*2.511711692</f>
        <v>250137.513145231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16847105.5931602</v>
      </c>
      <c r="F33" s="155" t="n">
        <f aca="false">high_SIPA_income!I26</f>
        <v>105690.860963776</v>
      </c>
      <c r="G33" s="8" t="n">
        <f aca="false">E33-F33*0.7</f>
        <v>16773121.9904855</v>
      </c>
      <c r="H33" s="8"/>
      <c r="I33" s="8"/>
      <c r="J33" s="8" t="n">
        <f aca="false">G33*3.8235866717</f>
        <v>64133485.6856186</v>
      </c>
      <c r="K33" s="6"/>
      <c r="L33" s="8"/>
      <c r="M33" s="8" t="n">
        <f aca="false">F33*2.511711692</f>
        <v>265464.971220263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20497994.6136764</v>
      </c>
      <c r="F34" s="157" t="n">
        <f aca="false">high_SIPA_income!I27</f>
        <v>106207.35287848</v>
      </c>
      <c r="G34" s="67" t="n">
        <f aca="false">E34-F34*0.7</f>
        <v>20423649.4666615</v>
      </c>
      <c r="H34" s="67"/>
      <c r="I34" s="67"/>
      <c r="J34" s="67" t="n">
        <f aca="false">G34*3.8235866717</f>
        <v>78091593.8881997</v>
      </c>
      <c r="K34" s="9"/>
      <c r="L34" s="67"/>
      <c r="M34" s="67" t="n">
        <f aca="false">F34*2.511711692</f>
        <v>266762.250001249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18496520.0293959</v>
      </c>
      <c r="F35" s="157" t="n">
        <f aca="false">high_SIPA_income!I28</f>
        <v>112777.077182261</v>
      </c>
      <c r="G35" s="67" t="n">
        <f aca="false">E35-F35*0.7</f>
        <v>18417576.0753683</v>
      </c>
      <c r="H35" s="67"/>
      <c r="I35" s="67"/>
      <c r="J35" s="67" t="n">
        <f aca="false">G35*3.8235866717</f>
        <v>70421198.4067991</v>
      </c>
      <c r="K35" s="9"/>
      <c r="L35" s="67"/>
      <c r="M35" s="67" t="n">
        <f aca="false">F35*2.511711692</f>
        <v>283263.503348271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22173672.6619869</v>
      </c>
      <c r="F36" s="157" t="n">
        <f aca="false">high_SIPA_income!I29</f>
        <v>116046.735373035</v>
      </c>
      <c r="G36" s="67" t="n">
        <f aca="false">E36-F36*0.7</f>
        <v>22092439.9472258</v>
      </c>
      <c r="H36" s="67"/>
      <c r="I36" s="67"/>
      <c r="J36" s="67" t="n">
        <f aca="false">G36*3.8235866717</f>
        <v>84472358.9275452</v>
      </c>
      <c r="K36" s="9"/>
      <c r="L36" s="67"/>
      <c r="M36" s="67" t="n">
        <f aca="false">F36*2.511711692</f>
        <v>291475.942054881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19926083.0838541</v>
      </c>
      <c r="F37" s="155" t="n">
        <f aca="false">high_SIPA_income!I30</f>
        <v>117148.29430624</v>
      </c>
      <c r="G37" s="8" t="n">
        <f aca="false">E37-F37*0.7</f>
        <v>19844079.2778397</v>
      </c>
      <c r="H37" s="8"/>
      <c r="I37" s="8"/>
      <c r="J37" s="8" t="n">
        <f aca="false">G37*3.8235866717</f>
        <v>75875557.0389061</v>
      </c>
      <c r="K37" s="6"/>
      <c r="L37" s="8"/>
      <c r="M37" s="8" t="n">
        <f aca="false">F37*2.511711692</f>
        <v>294242.74050684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23524530.3087178</v>
      </c>
      <c r="F38" s="157" t="n">
        <f aca="false">high_SIPA_income!I31</f>
        <v>119378.107960511</v>
      </c>
      <c r="G38" s="67" t="n">
        <f aca="false">E38-F38*0.7</f>
        <v>23440965.6331454</v>
      </c>
      <c r="H38" s="67"/>
      <c r="I38" s="67"/>
      <c r="J38" s="67" t="n">
        <f aca="false">G38*3.8235866717</f>
        <v>89628563.7666725</v>
      </c>
      <c r="K38" s="9"/>
      <c r="L38" s="67"/>
      <c r="M38" s="67" t="n">
        <f aca="false">F38*2.511711692</f>
        <v>299843.389533254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20747311.1848262</v>
      </c>
      <c r="F39" s="157" t="n">
        <f aca="false">high_SIPA_income!I32</f>
        <v>114264.078794536</v>
      </c>
      <c r="G39" s="67" t="n">
        <f aca="false">E39-F39*0.7</f>
        <v>20667326.3296701</v>
      </c>
      <c r="H39" s="67"/>
      <c r="I39" s="67"/>
      <c r="J39" s="67" t="n">
        <f aca="false">G39*3.8235866717</f>
        <v>79023313.493801</v>
      </c>
      <c r="K39" s="9"/>
      <c r="L39" s="67"/>
      <c r="M39" s="67" t="n">
        <f aca="false">F39*2.511711692</f>
        <v>286998.422683846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24250468.5473825</v>
      </c>
      <c r="F40" s="157" t="n">
        <f aca="false">high_SIPA_income!I33</f>
        <v>123125.040410471</v>
      </c>
      <c r="G40" s="67" t="n">
        <f aca="false">E40-F40*0.7</f>
        <v>24164281.0190952</v>
      </c>
      <c r="H40" s="67"/>
      <c r="I40" s="67"/>
      <c r="J40" s="67" t="n">
        <f aca="false">G40*3.8235866717</f>
        <v>92394222.8358256</v>
      </c>
      <c r="K40" s="9"/>
      <c r="L40" s="67"/>
      <c r="M40" s="67" t="n">
        <f aca="false">F40*2.511711692</f>
        <v>309254.603576952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21422720.9399596</v>
      </c>
      <c r="F41" s="155" t="n">
        <f aca="false">high_SIPA_income!I34</f>
        <v>119252.356504647</v>
      </c>
      <c r="G41" s="8" t="n">
        <f aca="false">E41-F41*0.7</f>
        <v>21339244.2904064</v>
      </c>
      <c r="H41" s="8"/>
      <c r="I41" s="8"/>
      <c r="J41" s="8" t="n">
        <f aca="false">G41*3.8235866717</f>
        <v>81592450.0529481</v>
      </c>
      <c r="K41" s="6"/>
      <c r="L41" s="8"/>
      <c r="M41" s="8" t="n">
        <f aca="false">F41*2.511711692</f>
        <v>299527.538131275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24846816.7215035</v>
      </c>
      <c r="F42" s="157" t="n">
        <f aca="false">high_SIPA_income!I35</f>
        <v>123809.285200822</v>
      </c>
      <c r="G42" s="67" t="n">
        <f aca="false">E42-F42*0.7</f>
        <v>24760150.2218629</v>
      </c>
      <c r="H42" s="67"/>
      <c r="I42" s="67"/>
      <c r="J42" s="67" t="n">
        <f aca="false">G42*3.8235866717</f>
        <v>94672580.3776047</v>
      </c>
      <c r="K42" s="9"/>
      <c r="L42" s="67"/>
      <c r="M42" s="67" t="n">
        <f aca="false">F42*2.511711692</f>
        <v>310973.229217066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21966729.473086</v>
      </c>
      <c r="F43" s="157" t="n">
        <f aca="false">high_SIPA_income!I36</f>
        <v>122826.916662127</v>
      </c>
      <c r="G43" s="67" t="n">
        <f aca="false">E43-F43*0.7</f>
        <v>21880750.6314225</v>
      </c>
      <c r="H43" s="67"/>
      <c r="I43" s="67"/>
      <c r="J43" s="67" t="n">
        <f aca="false">G43*3.8235866717</f>
        <v>83662946.4810986</v>
      </c>
      <c r="K43" s="9"/>
      <c r="L43" s="67"/>
      <c r="M43" s="67" t="n">
        <f aca="false">F43*2.511711692</f>
        <v>308505.802672573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25412605.3742388</v>
      </c>
      <c r="F44" s="157" t="n">
        <f aca="false">high_SIPA_income!I37</f>
        <v>123025.70394019</v>
      </c>
      <c r="G44" s="67" t="n">
        <f aca="false">E44-F44*0.7</f>
        <v>25326487.3814806</v>
      </c>
      <c r="H44" s="67"/>
      <c r="I44" s="67"/>
      <c r="J44" s="67" t="n">
        <f aca="false">G44*3.8235866717</f>
        <v>96838019.5928076</v>
      </c>
      <c r="K44" s="9"/>
      <c r="L44" s="67"/>
      <c r="M44" s="67" t="n">
        <f aca="false">F44*2.511711692</f>
        <v>309005.099003106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22544112.3076453</v>
      </c>
      <c r="F45" s="155" t="n">
        <f aca="false">high_SIPA_income!I38</f>
        <v>124177.642056437</v>
      </c>
      <c r="G45" s="8" t="n">
        <f aca="false">E45-F45*0.7</f>
        <v>22457187.9582058</v>
      </c>
      <c r="H45" s="8"/>
      <c r="I45" s="8"/>
      <c r="J45" s="8" t="n">
        <f aca="false">G45*3.8235866717</f>
        <v>85867004.5608575</v>
      </c>
      <c r="K45" s="6"/>
      <c r="L45" s="8"/>
      <c r="M45" s="8" t="n">
        <f aca="false">F45*2.511711692</f>
        <v>311898.435438143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26138943.7238731</v>
      </c>
      <c r="F46" s="157" t="n">
        <f aca="false">high_SIPA_income!I39</f>
        <v>123220.542487513</v>
      </c>
      <c r="G46" s="67" t="n">
        <f aca="false">E46-F46*0.7</f>
        <v>26052689.3441319</v>
      </c>
      <c r="H46" s="67"/>
      <c r="I46" s="67"/>
      <c r="J46" s="67" t="n">
        <f aca="false">G46*3.8235866717</f>
        <v>99614715.7381633</v>
      </c>
      <c r="K46" s="9"/>
      <c r="L46" s="67"/>
      <c r="M46" s="67" t="n">
        <f aca="false">F46*2.511711692</f>
        <v>309494.477260469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23126282.663084</v>
      </c>
      <c r="F47" s="157" t="n">
        <f aca="false">high_SIPA_income!I40</f>
        <v>126413.711784508</v>
      </c>
      <c r="G47" s="67" t="n">
        <f aca="false">E47-F47*0.7</f>
        <v>23037793.0648349</v>
      </c>
      <c r="H47" s="67"/>
      <c r="I47" s="67"/>
      <c r="J47" s="67" t="n">
        <f aca="false">G47*3.8235866717</f>
        <v>88086998.5080853</v>
      </c>
      <c r="K47" s="9"/>
      <c r="L47" s="67"/>
      <c r="M47" s="67" t="n">
        <f aca="false">F47*2.511711692</f>
        <v>317514.797918268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27074143.7442382</v>
      </c>
      <c r="F48" s="157" t="n">
        <f aca="false">high_SIPA_income!I41</f>
        <v>122735.75777744</v>
      </c>
      <c r="G48" s="67" t="n">
        <f aca="false">E48-F48*0.7</f>
        <v>26988228.713794</v>
      </c>
      <c r="H48" s="67"/>
      <c r="I48" s="67"/>
      <c r="J48" s="67" t="n">
        <f aca="false">G48*3.8235866717</f>
        <v>103191831.602854</v>
      </c>
      <c r="K48" s="9"/>
      <c r="L48" s="67"/>
      <c r="M48" s="67" t="n">
        <f aca="false">F48*2.511711692</f>
        <v>308276.837836075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23698179.5917508</v>
      </c>
      <c r="F49" s="155" t="n">
        <f aca="false">high_SIPA_income!I42</f>
        <v>125102.849893339</v>
      </c>
      <c r="G49" s="8" t="n">
        <f aca="false">E49-F49*0.7</f>
        <v>23610607.5968255</v>
      </c>
      <c r="H49" s="8"/>
      <c r="I49" s="8"/>
      <c r="J49" s="8" t="n">
        <f aca="false">G49*3.8235866717</f>
        <v>90277204.5179608</v>
      </c>
      <c r="K49" s="6"/>
      <c r="L49" s="8"/>
      <c r="M49" s="8" t="n">
        <f aca="false">F49*2.511711692</f>
        <v>314222.290779621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27437605.7641744</v>
      </c>
      <c r="F50" s="157" t="n">
        <f aca="false">high_SIPA_income!I43</f>
        <v>125851.419182097</v>
      </c>
      <c r="G50" s="67" t="n">
        <f aca="false">E50-F50*0.7</f>
        <v>27349509.770747</v>
      </c>
      <c r="H50" s="67"/>
      <c r="I50" s="67"/>
      <c r="J50" s="67" t="n">
        <f aca="false">G50*3.8235866717</f>
        <v>104573221.036957</v>
      </c>
      <c r="K50" s="9"/>
      <c r="L50" s="67"/>
      <c r="M50" s="67" t="n">
        <f aca="false">F50*2.511711692</f>
        <v>316102.481014467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24109227.5094786</v>
      </c>
      <c r="F51" s="157" t="n">
        <f aca="false">high_SIPA_income!I44</f>
        <v>128488.405071869</v>
      </c>
      <c r="G51" s="67" t="n">
        <f aca="false">E51-F51*0.7</f>
        <v>24019285.6259283</v>
      </c>
      <c r="H51" s="67"/>
      <c r="I51" s="67"/>
      <c r="J51" s="67" t="n">
        <f aca="false">G51*3.8235866717</f>
        <v>91839820.3830547</v>
      </c>
      <c r="K51" s="9"/>
      <c r="L51" s="67"/>
      <c r="M51" s="67" t="n">
        <f aca="false">F51*2.511711692</f>
        <v>322725.829305445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27910490.2459256</v>
      </c>
      <c r="F52" s="157" t="n">
        <f aca="false">high_SIPA_income!I45</f>
        <v>126753.189914011</v>
      </c>
      <c r="G52" s="67" t="n">
        <f aca="false">E52-F52*0.7</f>
        <v>27821763.0129858</v>
      </c>
      <c r="H52" s="67"/>
      <c r="I52" s="67"/>
      <c r="J52" s="67" t="n">
        <f aca="false">G52*3.8235866717</f>
        <v>106378922.239649</v>
      </c>
      <c r="K52" s="9"/>
      <c r="L52" s="67"/>
      <c r="M52" s="67" t="n">
        <f aca="false">F52*2.511711692</f>
        <v>318367.469105318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24528203.0792925</v>
      </c>
      <c r="F53" s="155" t="n">
        <f aca="false">high_SIPA_income!I46</f>
        <v>128472.235405622</v>
      </c>
      <c r="G53" s="8" t="n">
        <f aca="false">E53-F53*0.7</f>
        <v>24438272.5145085</v>
      </c>
      <c r="H53" s="8"/>
      <c r="I53" s="8"/>
      <c r="J53" s="8" t="n">
        <f aca="false">G53*3.8235866717</f>
        <v>93441853.0658473</v>
      </c>
      <c r="K53" s="6"/>
      <c r="L53" s="8"/>
      <c r="M53" s="8" t="n">
        <f aca="false">F53*2.511711692</f>
        <v>322685.215765678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28448243.5820723</v>
      </c>
      <c r="F54" s="157" t="n">
        <f aca="false">high_SIPA_income!I47</f>
        <v>128602.405853901</v>
      </c>
      <c r="G54" s="67" t="n">
        <f aca="false">E54-F54*0.7</f>
        <v>28358221.8979745</v>
      </c>
      <c r="H54" s="67"/>
      <c r="I54" s="67"/>
      <c r="J54" s="67" t="n">
        <f aca="false">G54*3.8235866717</f>
        <v>108430119.282207</v>
      </c>
      <c r="K54" s="9"/>
      <c r="L54" s="67"/>
      <c r="M54" s="67" t="n">
        <f aca="false">F54*2.511711692</f>
        <v>323012.166402571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25419117.2676416</v>
      </c>
      <c r="F55" s="157" t="n">
        <f aca="false">high_SIPA_income!I48</f>
        <v>126017.068226483</v>
      </c>
      <c r="G55" s="67" t="n">
        <f aca="false">E55-F55*0.7</f>
        <v>25330905.3198831</v>
      </c>
      <c r="H55" s="67"/>
      <c r="I55" s="67"/>
      <c r="J55" s="67" t="n">
        <f aca="false">G55*3.8235866717</f>
        <v>96854911.9631995</v>
      </c>
      <c r="K55" s="9"/>
      <c r="L55" s="67"/>
      <c r="M55" s="67" t="n">
        <f aca="false">F55*2.511711692</f>
        <v>316518.54365602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29117121.7565536</v>
      </c>
      <c r="F56" s="157" t="n">
        <f aca="false">high_SIPA_income!I49</f>
        <v>129274.88499181</v>
      </c>
      <c r="G56" s="67" t="n">
        <f aca="false">E56-F56*0.7</f>
        <v>29026629.3370593</v>
      </c>
      <c r="H56" s="67"/>
      <c r="I56" s="67"/>
      <c r="J56" s="67" t="n">
        <f aca="false">G56*3.8235866717</f>
        <v>110985833.057556</v>
      </c>
      <c r="K56" s="9"/>
      <c r="L56" s="67"/>
      <c r="M56" s="67" t="n">
        <f aca="false">F56*2.511711692</f>
        <v>324701.240115885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25710869.9804697</v>
      </c>
      <c r="F57" s="155" t="n">
        <f aca="false">high_SIPA_income!I50</f>
        <v>124979.829087852</v>
      </c>
      <c r="G57" s="8" t="n">
        <f aca="false">E57-F57*0.7</f>
        <v>25623384.1001082</v>
      </c>
      <c r="H57" s="8"/>
      <c r="I57" s="8"/>
      <c r="J57" s="8" t="n">
        <f aca="false">G57*3.8235866717</f>
        <v>97973229.9290233</v>
      </c>
      <c r="K57" s="6"/>
      <c r="L57" s="8"/>
      <c r="M57" s="8" t="n">
        <f aca="false">F57*2.511711692</f>
        <v>313913.297984119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29470384.9486015</v>
      </c>
      <c r="F58" s="157" t="n">
        <f aca="false">high_SIPA_income!I51</f>
        <v>130007.073438999</v>
      </c>
      <c r="G58" s="67" t="n">
        <f aca="false">E58-F58*0.7</f>
        <v>29379379.9971942</v>
      </c>
      <c r="H58" s="67"/>
      <c r="I58" s="67"/>
      <c r="J58" s="67" t="n">
        <f aca="false">G58*3.8235866717</f>
        <v>112334605.780081</v>
      </c>
      <c r="K58" s="9"/>
      <c r="L58" s="67"/>
      <c r="M58" s="67" t="n">
        <f aca="false">F58*2.511711692</f>
        <v>326540.286399437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26019212.7654772</v>
      </c>
      <c r="F59" s="157" t="n">
        <f aca="false">high_SIPA_income!I52</f>
        <v>132479.825090342</v>
      </c>
      <c r="G59" s="67" t="n">
        <f aca="false">E59-F59*0.7</f>
        <v>25926476.8879139</v>
      </c>
      <c r="H59" s="67"/>
      <c r="I59" s="67"/>
      <c r="J59" s="67" t="n">
        <f aca="false">G59*3.8235866717</f>
        <v>99132131.4727659</v>
      </c>
      <c r="K59" s="9"/>
      <c r="L59" s="67"/>
      <c r="M59" s="67" t="n">
        <f aca="false">F59*2.511711692</f>
        <v>332751.125633528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30392185.2899479</v>
      </c>
      <c r="F60" s="157" t="n">
        <f aca="false">high_SIPA_income!I53</f>
        <v>128094.111861444</v>
      </c>
      <c r="G60" s="67" t="n">
        <f aca="false">E60-F60*0.7</f>
        <v>30302519.4116449</v>
      </c>
      <c r="H60" s="67"/>
      <c r="I60" s="67"/>
      <c r="J60" s="67" t="n">
        <f aca="false">G60*3.8235866717</f>
        <v>115864309.341296</v>
      </c>
      <c r="K60" s="9"/>
      <c r="L60" s="67"/>
      <c r="M60" s="67" t="n">
        <f aca="false">F60*2.511711692</f>
        <v>321735.478438745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26794814.6615532</v>
      </c>
      <c r="F61" s="155" t="n">
        <f aca="false">high_SIPA_income!I54</f>
        <v>129224.167424929</v>
      </c>
      <c r="G61" s="8" t="n">
        <f aca="false">E61-F61*0.7</f>
        <v>26704357.7443557</v>
      </c>
      <c r="H61" s="8"/>
      <c r="I61" s="8"/>
      <c r="J61" s="8" t="n">
        <f aca="false">G61*3.8235866717</f>
        <v>102106426.347627</v>
      </c>
      <c r="K61" s="6"/>
      <c r="L61" s="8"/>
      <c r="M61" s="8" t="n">
        <f aca="false">F61*2.511711692</f>
        <v>324573.85221016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31138761.4199287</v>
      </c>
      <c r="F62" s="157" t="n">
        <f aca="false">high_SIPA_income!I55</f>
        <v>127284.843964137</v>
      </c>
      <c r="G62" s="67" t="n">
        <f aca="false">E62-F62*0.7</f>
        <v>31049662.0291538</v>
      </c>
      <c r="H62" s="67"/>
      <c r="I62" s="67"/>
      <c r="J62" s="67" t="n">
        <f aca="false">G62*3.8235866717</f>
        <v>118721073.895462</v>
      </c>
      <c r="K62" s="9"/>
      <c r="L62" s="67"/>
      <c r="M62" s="67" t="n">
        <f aca="false">F62*2.511711692</f>
        <v>319702.830799119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27495736.4654929</v>
      </c>
      <c r="F63" s="157" t="n">
        <f aca="false">high_SIPA_income!I56</f>
        <v>128538.899075864</v>
      </c>
      <c r="G63" s="67" t="n">
        <f aca="false">E63-F63*0.7</f>
        <v>27405759.2361398</v>
      </c>
      <c r="H63" s="67"/>
      <c r="I63" s="67"/>
      <c r="J63" s="67" t="n">
        <f aca="false">G63*3.8235866717</f>
        <v>104788295.743123</v>
      </c>
      <c r="K63" s="9"/>
      <c r="L63" s="67"/>
      <c r="M63" s="67" t="n">
        <f aca="false">F63*2.511711692</f>
        <v>322852.655685655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31853805.0673119</v>
      </c>
      <c r="F64" s="157" t="n">
        <f aca="false">high_SIPA_income!I57</f>
        <v>132390.07525271</v>
      </c>
      <c r="G64" s="67" t="n">
        <f aca="false">E64-F64*0.7</f>
        <v>31761132.014635</v>
      </c>
      <c r="H64" s="67"/>
      <c r="I64" s="67"/>
      <c r="J64" s="67" t="n">
        <f aca="false">G64*3.8235866717</f>
        <v>121441441.049263</v>
      </c>
      <c r="K64" s="9"/>
      <c r="L64" s="67"/>
      <c r="M64" s="67" t="n">
        <f aca="false">F64*2.511711692</f>
        <v>332525.699916991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28313381.9453708</v>
      </c>
      <c r="F65" s="155" t="n">
        <f aca="false">high_SIPA_income!I58</f>
        <v>130901.580883355</v>
      </c>
      <c r="G65" s="8" t="n">
        <f aca="false">E65-F65*0.7</f>
        <v>28221750.8387524</v>
      </c>
      <c r="H65" s="8"/>
      <c r="I65" s="8"/>
      <c r="J65" s="8" t="n">
        <f aca="false">G65*3.8235866717</f>
        <v>107908310.359092</v>
      </c>
      <c r="K65" s="6"/>
      <c r="L65" s="8"/>
      <c r="M65" s="8" t="n">
        <f aca="false">F65*2.511711692</f>
        <v>328787.031206005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32688705.9024403</v>
      </c>
      <c r="F66" s="157" t="n">
        <f aca="false">high_SIPA_income!I59</f>
        <v>128820.663679333</v>
      </c>
      <c r="G66" s="67" t="n">
        <f aca="false">E66-F66*0.7</f>
        <v>32598531.4378648</v>
      </c>
      <c r="H66" s="67"/>
      <c r="I66" s="67"/>
      <c r="J66" s="67" t="n">
        <f aca="false">G66*3.8235866717</f>
        <v>124643310.322813</v>
      </c>
      <c r="K66" s="9"/>
      <c r="L66" s="67"/>
      <c r="M66" s="67" t="n">
        <f aca="false">F66*2.511711692</f>
        <v>323560.367134581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28793379.5782663</v>
      </c>
      <c r="F67" s="157" t="n">
        <f aca="false">high_SIPA_income!I60</f>
        <v>128661.096861791</v>
      </c>
      <c r="G67" s="67" t="n">
        <f aca="false">E67-F67*0.7</f>
        <v>28703316.810463</v>
      </c>
      <c r="H67" s="67"/>
      <c r="I67" s="67"/>
      <c r="J67" s="67" t="n">
        <f aca="false">G67*3.8235866717</f>
        <v>109749619.590069</v>
      </c>
      <c r="K67" s="9"/>
      <c r="L67" s="67"/>
      <c r="M67" s="67" t="n">
        <f aca="false">F67*2.511711692</f>
        <v>323159.581293305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33453867.4127071</v>
      </c>
      <c r="F68" s="157" t="n">
        <f aca="false">high_SIPA_income!I61</f>
        <v>130323.871664899</v>
      </c>
      <c r="G68" s="67" t="n">
        <f aca="false">E68-F68*0.7</f>
        <v>33362640.7025417</v>
      </c>
      <c r="H68" s="67"/>
      <c r="I68" s="67"/>
      <c r="J68" s="67" t="n">
        <f aca="false">G68*3.8235866717</f>
        <v>127564948.322954</v>
      </c>
      <c r="K68" s="9"/>
      <c r="L68" s="67"/>
      <c r="M68" s="67" t="n">
        <f aca="false">F68*2.511711692</f>
        <v>327335.992207435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29538744.6182005</v>
      </c>
      <c r="F69" s="155" t="n">
        <f aca="false">high_SIPA_income!I62</f>
        <v>130644.311069715</v>
      </c>
      <c r="G69" s="8" t="n">
        <f aca="false">E69-F69*0.7</f>
        <v>29447293.6004517</v>
      </c>
      <c r="H69" s="8"/>
      <c r="I69" s="8"/>
      <c r="J69" s="8" t="n">
        <f aca="false">G69*3.8235866717</f>
        <v>112594279.328324</v>
      </c>
      <c r="K69" s="6"/>
      <c r="L69" s="8"/>
      <c r="M69" s="8" t="n">
        <f aca="false">F69*2.511711692</f>
        <v>328140.843607087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34048815.8546614</v>
      </c>
      <c r="F70" s="157" t="n">
        <f aca="false">high_SIPA_income!I63</f>
        <v>135262.360547072</v>
      </c>
      <c r="G70" s="67" t="n">
        <f aca="false">E70-F70*0.7</f>
        <v>33954132.2022784</v>
      </c>
      <c r="H70" s="67"/>
      <c r="I70" s="67"/>
      <c r="J70" s="67" t="n">
        <f aca="false">G70*3.8235866717</f>
        <v>129826567.337772</v>
      </c>
      <c r="K70" s="9"/>
      <c r="L70" s="67"/>
      <c r="M70" s="67" t="n">
        <f aca="false">F70*2.511711692</f>
        <v>339740.052473601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29970733.2583891</v>
      </c>
      <c r="F71" s="157" t="n">
        <f aca="false">high_SIPA_income!I64</f>
        <v>134163.717713353</v>
      </c>
      <c r="G71" s="67" t="n">
        <f aca="false">E71-F71*0.7</f>
        <v>29876818.6559897</v>
      </c>
      <c r="H71" s="67"/>
      <c r="I71" s="67"/>
      <c r="J71" s="67" t="n">
        <f aca="false">G71*3.8235866717</f>
        <v>114236605.60584</v>
      </c>
      <c r="K71" s="9"/>
      <c r="L71" s="67"/>
      <c r="M71" s="67" t="n">
        <f aca="false">F71*2.511711692</f>
        <v>336980.578422817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34619161.3855149</v>
      </c>
      <c r="F72" s="157" t="n">
        <f aca="false">high_SIPA_income!I65</f>
        <v>135022.629655754</v>
      </c>
      <c r="G72" s="67" t="n">
        <f aca="false">E72-F72*0.7</f>
        <v>34524645.5447558</v>
      </c>
      <c r="H72" s="67"/>
      <c r="I72" s="67"/>
      <c r="J72" s="67" t="n">
        <f aca="false">G72*3.8235866717</f>
        <v>132007974.550095</v>
      </c>
      <c r="K72" s="9"/>
      <c r="L72" s="67"/>
      <c r="M72" s="67" t="n">
        <f aca="false">F72*2.511711692</f>
        <v>339137.917590944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30424728.5789273</v>
      </c>
      <c r="F73" s="155" t="n">
        <f aca="false">high_SIPA_income!I66</f>
        <v>135599.994931938</v>
      </c>
      <c r="G73" s="8" t="n">
        <f aca="false">E73-F73*0.7</f>
        <v>30329808.582475</v>
      </c>
      <c r="H73" s="8"/>
      <c r="I73" s="8"/>
      <c r="J73" s="8" t="n">
        <f aca="false">G73*3.8235866717</f>
        <v>115968651.851164</v>
      </c>
      <c r="K73" s="6"/>
      <c r="L73" s="8"/>
      <c r="M73" s="8" t="n">
        <f aca="false">F73*2.511711692</f>
        <v>340588.09270569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35013275.105893</v>
      </c>
      <c r="F74" s="157" t="n">
        <f aca="false">high_SIPA_income!I67</f>
        <v>136214.848159234</v>
      </c>
      <c r="G74" s="67" t="n">
        <f aca="false">E74-F74*0.7</f>
        <v>34917924.7121815</v>
      </c>
      <c r="H74" s="67"/>
      <c r="I74" s="67"/>
      <c r="J74" s="67" t="n">
        <f aca="false">G74*3.8235866717</f>
        <v>133511711.532921</v>
      </c>
      <c r="K74" s="9"/>
      <c r="L74" s="67"/>
      <c r="M74" s="67" t="n">
        <f aca="false">F74*2.511711692</f>
        <v>342132.426745553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30768238.9282957</v>
      </c>
      <c r="F75" s="157" t="n">
        <f aca="false">high_SIPA_income!I68</f>
        <v>141673.092628997</v>
      </c>
      <c r="G75" s="67" t="n">
        <f aca="false">E75-F75*0.7</f>
        <v>30669067.7634554</v>
      </c>
      <c r="H75" s="67"/>
      <c r="I75" s="67"/>
      <c r="J75" s="67" t="n">
        <f aca="false">G75*3.8235866717</f>
        <v>117265838.733812</v>
      </c>
      <c r="K75" s="9"/>
      <c r="L75" s="67"/>
      <c r="M75" s="67" t="n">
        <f aca="false">F75*2.511711692</f>
        <v>355841.96319805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35714707.6315568</v>
      </c>
      <c r="F76" s="157" t="n">
        <f aca="false">high_SIPA_income!I69</f>
        <v>140025.606710872</v>
      </c>
      <c r="G76" s="67" t="n">
        <f aca="false">E76-F76*0.7</f>
        <v>35616689.7068592</v>
      </c>
      <c r="H76" s="67"/>
      <c r="I76" s="67"/>
      <c r="J76" s="67" t="n">
        <f aca="false">G76*3.8235866717</f>
        <v>136183500.053221</v>
      </c>
      <c r="K76" s="9"/>
      <c r="L76" s="67"/>
      <c r="M76" s="67" t="n">
        <f aca="false">F76*2.511711692</f>
        <v>351703.95355509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31409500.5948918</v>
      </c>
      <c r="F77" s="155" t="n">
        <f aca="false">high_SIPA_income!I70</f>
        <v>137387.991011061</v>
      </c>
      <c r="G77" s="8" t="n">
        <f aca="false">E77-F77*0.7</f>
        <v>31313329.001184</v>
      </c>
      <c r="H77" s="8"/>
      <c r="I77" s="8"/>
      <c r="J77" s="8" t="n">
        <f aca="false">G77*3.8235866717</f>
        <v>119729227.415484</v>
      </c>
      <c r="K77" s="6"/>
      <c r="L77" s="8"/>
      <c r="M77" s="8" t="n">
        <f aca="false">F77*2.511711692</f>
        <v>345079.023362872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36108058.7239176</v>
      </c>
      <c r="F78" s="157" t="n">
        <f aca="false">high_SIPA_income!I71</f>
        <v>142135.475590377</v>
      </c>
      <c r="G78" s="67" t="n">
        <f aca="false">E78-F78*0.7</f>
        <v>36008563.8910044</v>
      </c>
      <c r="H78" s="67"/>
      <c r="I78" s="67"/>
      <c r="J78" s="67" t="n">
        <f aca="false">G78*3.8235866717</f>
        <v>137681864.960702</v>
      </c>
      <c r="K78" s="9"/>
      <c r="L78" s="67"/>
      <c r="M78" s="67" t="n">
        <f aca="false">F78*2.511711692</f>
        <v>357003.335888331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31790989.4312103</v>
      </c>
      <c r="F79" s="157" t="n">
        <f aca="false">high_SIPA_income!I72</f>
        <v>140952.42090842</v>
      </c>
      <c r="G79" s="67" t="n">
        <f aca="false">E79-F79*0.7</f>
        <v>31692322.7365744</v>
      </c>
      <c r="H79" s="67"/>
      <c r="I79" s="67"/>
      <c r="J79" s="67" t="n">
        <f aca="false">G79*3.8235866717</f>
        <v>121178342.810781</v>
      </c>
      <c r="K79" s="9"/>
      <c r="L79" s="67"/>
      <c r="M79" s="67" t="n">
        <f aca="false">F79*2.511711692</f>
        <v>354031.843611385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36663117.9462875</v>
      </c>
      <c r="F80" s="157" t="n">
        <f aca="false">high_SIPA_income!I73</f>
        <v>141480.190136811</v>
      </c>
      <c r="G80" s="67" t="n">
        <f aca="false">E80-F80*0.7</f>
        <v>36564081.8131917</v>
      </c>
      <c r="H80" s="67"/>
      <c r="I80" s="67"/>
      <c r="J80" s="67" t="n">
        <f aca="false">G80*3.8235866717</f>
        <v>139805935.883868</v>
      </c>
      <c r="K80" s="9"/>
      <c r="L80" s="67"/>
      <c r="M80" s="67" t="n">
        <f aca="false">F80*2.511711692</f>
        <v>355357.447753012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32133440.4551421</v>
      </c>
      <c r="F81" s="155" t="n">
        <f aca="false">high_SIPA_income!I74</f>
        <v>139826.021827397</v>
      </c>
      <c r="G81" s="8" t="n">
        <f aca="false">E81-F81*0.7</f>
        <v>32035562.2398629</v>
      </c>
      <c r="H81" s="8"/>
      <c r="I81" s="8"/>
      <c r="J81" s="8" t="n">
        <f aca="false">G81*3.8235866717</f>
        <v>122490748.800756</v>
      </c>
      <c r="K81" s="6"/>
      <c r="L81" s="8"/>
      <c r="M81" s="8" t="n">
        <f aca="false">F81*2.511711692</f>
        <v>351202.65386972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37162263.3850427</v>
      </c>
      <c r="F82" s="157" t="n">
        <f aca="false">high_SIPA_income!I75</f>
        <v>138556.67132487</v>
      </c>
      <c r="G82" s="67" t="n">
        <f aca="false">E82-F82*0.7</f>
        <v>37065273.7151153</v>
      </c>
      <c r="H82" s="67"/>
      <c r="I82" s="67"/>
      <c r="J82" s="67" t="n">
        <f aca="false">G82*3.8235866717</f>
        <v>141722286.560027</v>
      </c>
      <c r="K82" s="9"/>
      <c r="L82" s="67"/>
      <c r="M82" s="67" t="n">
        <f aca="false">F82*2.511711692</f>
        <v>348014.411371277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32705446.9502523</v>
      </c>
      <c r="F83" s="157" t="n">
        <f aca="false">high_SIPA_income!I76</f>
        <v>139068.899767224</v>
      </c>
      <c r="G83" s="67" t="n">
        <f aca="false">E83-F83*0.7</f>
        <v>32608098.7204153</v>
      </c>
      <c r="H83" s="67"/>
      <c r="I83" s="67"/>
      <c r="J83" s="67" t="n">
        <f aca="false">G83*3.8235866717</f>
        <v>124679891.656858</v>
      </c>
      <c r="K83" s="9"/>
      <c r="L83" s="67"/>
      <c r="M83" s="67" t="n">
        <f aca="false">F83*2.511711692</f>
        <v>349300.981538913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37660657.0865208</v>
      </c>
      <c r="F84" s="157" t="n">
        <f aca="false">high_SIPA_income!I77</f>
        <v>140713.825115394</v>
      </c>
      <c r="G84" s="67" t="n">
        <f aca="false">E84-F84*0.7</f>
        <v>37562157.40894</v>
      </c>
      <c r="H84" s="67"/>
      <c r="I84" s="67"/>
      <c r="J84" s="67" t="n">
        <f aca="false">G84*3.8235866717</f>
        <v>143622164.429121</v>
      </c>
      <c r="K84" s="9"/>
      <c r="L84" s="67"/>
      <c r="M84" s="67" t="n">
        <f aca="false">F84*2.511711692</f>
        <v>353432.559768378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33201426.4889479</v>
      </c>
      <c r="F85" s="155" t="n">
        <f aca="false">high_SIPA_income!I78</f>
        <v>144901.424614145</v>
      </c>
      <c r="G85" s="8" t="n">
        <f aca="false">E85-F85*0.7</f>
        <v>33099995.491718</v>
      </c>
      <c r="H85" s="8"/>
      <c r="I85" s="8"/>
      <c r="J85" s="8" t="n">
        <f aca="false">G85*3.8235866717</f>
        <v>126560701.595463</v>
      </c>
      <c r="K85" s="6"/>
      <c r="L85" s="8"/>
      <c r="M85" s="8" t="n">
        <f aca="false">F85*2.511711692</f>
        <v>363950.602390805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38525027.8102362</v>
      </c>
      <c r="F86" s="157" t="n">
        <f aca="false">high_SIPA_income!I79</f>
        <v>140560.355524645</v>
      </c>
      <c r="G86" s="67" t="n">
        <f aca="false">E86-F86*0.7</f>
        <v>38426635.5613689</v>
      </c>
      <c r="H86" s="67"/>
      <c r="I86" s="67"/>
      <c r="J86" s="67" t="n">
        <f aca="false">G86*3.8235866717</f>
        <v>146927571.570723</v>
      </c>
      <c r="K86" s="9"/>
      <c r="L86" s="67"/>
      <c r="M86" s="67" t="n">
        <f aca="false">F86*2.511711692</f>
        <v>353047.088402928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33930826.5050711</v>
      </c>
      <c r="F87" s="157" t="n">
        <f aca="false">high_SIPA_income!I80</f>
        <v>141577.247819117</v>
      </c>
      <c r="G87" s="67" t="n">
        <f aca="false">E87-F87*0.7</f>
        <v>33831722.4315977</v>
      </c>
      <c r="H87" s="67"/>
      <c r="I87" s="67"/>
      <c r="J87" s="67" t="n">
        <f aca="false">G87*3.8235866717</f>
        <v>129358522.970111</v>
      </c>
      <c r="K87" s="9"/>
      <c r="L87" s="67"/>
      <c r="M87" s="67" t="n">
        <f aca="false">F87*2.511711692</f>
        <v>355601.228668459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38832250.9801936</v>
      </c>
      <c r="F88" s="157" t="n">
        <f aca="false">high_SIPA_income!I81</f>
        <v>148825.705907903</v>
      </c>
      <c r="G88" s="67" t="n">
        <f aca="false">E88-F88*0.7</f>
        <v>38728072.9860581</v>
      </c>
      <c r="H88" s="67"/>
      <c r="I88" s="67"/>
      <c r="J88" s="67" t="n">
        <f aca="false">G88*3.8235866717</f>
        <v>148080143.690117</v>
      </c>
      <c r="K88" s="9"/>
      <c r="L88" s="67"/>
      <c r="M88" s="67" t="n">
        <f aca="false">F88*2.511711692</f>
        <v>373807.265599034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34245628.63549</v>
      </c>
      <c r="F89" s="155" t="n">
        <f aca="false">high_SIPA_income!I82</f>
        <v>146385.2454262</v>
      </c>
      <c r="G89" s="8" t="n">
        <f aca="false">E89-F89*0.7</f>
        <v>34143158.9636916</v>
      </c>
      <c r="H89" s="8"/>
      <c r="I89" s="8"/>
      <c r="J89" s="8" t="n">
        <f aca="false">G89*3.8235866717</f>
        <v>130549327.543306</v>
      </c>
      <c r="K89" s="6"/>
      <c r="L89" s="8"/>
      <c r="M89" s="8" t="n">
        <f aca="false">F89*2.511711692</f>
        <v>367677.532473275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39575183.0351707</v>
      </c>
      <c r="F90" s="157" t="n">
        <f aca="false">high_SIPA_income!I83</f>
        <v>142171.692986041</v>
      </c>
      <c r="G90" s="67" t="n">
        <f aca="false">E90-F90*0.7</f>
        <v>39475662.8500804</v>
      </c>
      <c r="H90" s="67"/>
      <c r="I90" s="67"/>
      <c r="J90" s="67" t="n">
        <f aca="false">G90*3.8235866717</f>
        <v>150938618.33009</v>
      </c>
      <c r="K90" s="9"/>
      <c r="L90" s="67"/>
      <c r="M90" s="67" t="n">
        <f aca="false">F90*2.511711692</f>
        <v>357094.303544473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35128246.7174236</v>
      </c>
      <c r="F91" s="157" t="n">
        <f aca="false">high_SIPA_income!I84</f>
        <v>140989.198308123</v>
      </c>
      <c r="G91" s="67" t="n">
        <f aca="false">E91-F91*0.7</f>
        <v>35029554.2786079</v>
      </c>
      <c r="H91" s="67"/>
      <c r="I91" s="67"/>
      <c r="J91" s="67" t="n">
        <f aca="false">G91*3.8235866717</f>
        <v>133938536.855277</v>
      </c>
      <c r="K91" s="9"/>
      <c r="L91" s="67"/>
      <c r="M91" s="67" t="n">
        <f aca="false">F91*2.511711692</f>
        <v>354124.217836218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40664125.1140157</v>
      </c>
      <c r="F92" s="157" t="n">
        <f aca="false">high_SIPA_income!I85</f>
        <v>140949.189796167</v>
      </c>
      <c r="G92" s="67" t="n">
        <f aca="false">E92-F92*0.7</f>
        <v>40565460.6811584</v>
      </c>
      <c r="H92" s="67"/>
      <c r="I92" s="67"/>
      <c r="J92" s="67" t="n">
        <f aca="false">G92*3.8235866717</f>
        <v>155105554.791848</v>
      </c>
      <c r="K92" s="9"/>
      <c r="L92" s="67"/>
      <c r="M92" s="67" t="n">
        <f aca="false">F92*2.511711692</f>
        <v>354023.727988959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35667989.7742059</v>
      </c>
      <c r="F93" s="155" t="n">
        <f aca="false">high_SIPA_income!I86</f>
        <v>143821.42909956</v>
      </c>
      <c r="G93" s="8" t="n">
        <f aca="false">E93-F93*0.7</f>
        <v>35567314.7738362</v>
      </c>
      <c r="H93" s="8"/>
      <c r="I93" s="8"/>
      <c r="J93" s="8" t="n">
        <f aca="false">G93*3.8235866717</f>
        <v>135994710.717399</v>
      </c>
      <c r="K93" s="6"/>
      <c r="L93" s="8"/>
      <c r="M93" s="8" t="n">
        <f aca="false">F93*2.511711692</f>
        <v>361237.965029515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41330297.6689451</v>
      </c>
      <c r="F94" s="157" t="n">
        <f aca="false">high_SIPA_income!I87</f>
        <v>146966.738790859</v>
      </c>
      <c r="G94" s="67" t="n">
        <f aca="false">E94-F94*0.7</f>
        <v>41227420.9517915</v>
      </c>
      <c r="H94" s="67"/>
      <c r="I94" s="67"/>
      <c r="J94" s="67" t="n">
        <f aca="false">G94*3.8235866717</f>
        <v>157636617.259835</v>
      </c>
      <c r="K94" s="9"/>
      <c r="L94" s="67"/>
      <c r="M94" s="67" t="n">
        <f aca="false">F94*2.511711692</f>
        <v>369138.07615611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36468806.8066803</v>
      </c>
      <c r="F95" s="157" t="n">
        <f aca="false">high_SIPA_income!I88</f>
        <v>148737.680250855</v>
      </c>
      <c r="G95" s="67" t="n">
        <f aca="false">E95-F95*0.7</f>
        <v>36364690.4305047</v>
      </c>
      <c r="H95" s="67"/>
      <c r="I95" s="67"/>
      <c r="J95" s="67" t="n">
        <f aca="false">G95*3.8235866717</f>
        <v>139043545.650575</v>
      </c>
      <c r="K95" s="9"/>
      <c r="L95" s="67"/>
      <c r="M95" s="67" t="n">
        <f aca="false">F95*2.511711692</f>
        <v>373586.17052703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41830783.4046936</v>
      </c>
      <c r="F96" s="157" t="n">
        <f aca="false">high_SIPA_income!I89</f>
        <v>142766.678184951</v>
      </c>
      <c r="G96" s="67" t="n">
        <f aca="false">E96-F96*0.7</f>
        <v>41730846.7299642</v>
      </c>
      <c r="H96" s="67"/>
      <c r="I96" s="67"/>
      <c r="J96" s="67" t="n">
        <f aca="false">G96*3.8235866717</f>
        <v>159561509.355447</v>
      </c>
      <c r="K96" s="9"/>
      <c r="L96" s="67"/>
      <c r="M96" s="67" t="n">
        <f aca="false">F96*2.511711692</f>
        <v>358588.734825142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36465705.9263741</v>
      </c>
      <c r="F97" s="155" t="n">
        <f aca="false">high_SIPA_income!I90</f>
        <v>151231.484130407</v>
      </c>
      <c r="G97" s="8" t="n">
        <f aca="false">E97-F97*0.7</f>
        <v>36359843.8874829</v>
      </c>
      <c r="H97" s="8"/>
      <c r="I97" s="8"/>
      <c r="J97" s="8" t="n">
        <f aca="false">G97*3.8235866717</f>
        <v>139025014.473272</v>
      </c>
      <c r="K97" s="6"/>
      <c r="L97" s="8"/>
      <c r="M97" s="8" t="n">
        <f aca="false">F97*2.511711692</f>
        <v>379849.886888856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42012365.9020256</v>
      </c>
      <c r="F98" s="157" t="n">
        <f aca="false">high_SIPA_income!I91</f>
        <v>153422.059129773</v>
      </c>
      <c r="G98" s="67" t="n">
        <f aca="false">E98-F98*0.7</f>
        <v>41904970.4606347</v>
      </c>
      <c r="H98" s="67"/>
      <c r="I98" s="67"/>
      <c r="J98" s="67" t="n">
        <f aca="false">G98*3.8235866717</f>
        <v>160227286.531265</v>
      </c>
      <c r="K98" s="9"/>
      <c r="L98" s="67"/>
      <c r="M98" s="67" t="n">
        <f aca="false">F98*2.511711692</f>
        <v>385351.979726967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36932901.5458448</v>
      </c>
      <c r="F99" s="157" t="n">
        <f aca="false">high_SIPA_income!I92</f>
        <v>157956.994192936</v>
      </c>
      <c r="G99" s="67" t="n">
        <f aca="false">E99-F99*0.7</f>
        <v>36822331.6499098</v>
      </c>
      <c r="H99" s="67"/>
      <c r="I99" s="67"/>
      <c r="J99" s="67" t="n">
        <f aca="false">G99*3.8235866717</f>
        <v>140793376.517512</v>
      </c>
      <c r="K99" s="9"/>
      <c r="L99" s="67"/>
      <c r="M99" s="67" t="n">
        <f aca="false">F99*2.511711692</f>
        <v>396742.429147573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42462474.1526034</v>
      </c>
      <c r="F100" s="157" t="n">
        <f aca="false">high_SIPA_income!I93</f>
        <v>154989.583180939</v>
      </c>
      <c r="G100" s="67" t="n">
        <f aca="false">E100-F100*0.7</f>
        <v>42353981.4443767</v>
      </c>
      <c r="H100" s="67"/>
      <c r="I100" s="67"/>
      <c r="J100" s="67" t="n">
        <f aca="false">G100*3.8235866717</f>
        <v>161944118.944148</v>
      </c>
      <c r="K100" s="9"/>
      <c r="L100" s="67"/>
      <c r="M100" s="67" t="n">
        <f aca="false">F100*2.511711692</f>
        <v>389289.14821377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37492999.7489242</v>
      </c>
      <c r="F101" s="155" t="n">
        <f aca="false">high_SIPA_income!I94</f>
        <v>152637.441027332</v>
      </c>
      <c r="G101" s="8" t="n">
        <f aca="false">E101-F101*0.7</f>
        <v>37386153.5402051</v>
      </c>
      <c r="H101" s="8"/>
      <c r="I101" s="8"/>
      <c r="J101" s="8" t="n">
        <f aca="false">G101*3.8235866717</f>
        <v>142949198.382458</v>
      </c>
      <c r="K101" s="6"/>
      <c r="L101" s="8"/>
      <c r="M101" s="8" t="n">
        <f aca="false">F101*2.511711692</f>
        <v>383381.245265311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43150693.1091093</v>
      </c>
      <c r="F102" s="157" t="n">
        <f aca="false">high_SIPA_income!I95</f>
        <v>152656.88414116</v>
      </c>
      <c r="G102" s="67" t="n">
        <f aca="false">E102-F102*0.7</f>
        <v>43043833.2902104</v>
      </c>
      <c r="H102" s="67"/>
      <c r="I102" s="67"/>
      <c r="J102" s="67" t="n">
        <f aca="false">G102*3.8235866717</f>
        <v>164581827.267325</v>
      </c>
      <c r="K102" s="9"/>
      <c r="L102" s="67"/>
      <c r="M102" s="67" t="n">
        <f aca="false">F102*2.511711692</f>
        <v>383430.080761641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37871226.2849552</v>
      </c>
      <c r="F103" s="157" t="n">
        <f aca="false">high_SIPA_income!I96</f>
        <v>151828.569310145</v>
      </c>
      <c r="G103" s="67" t="n">
        <f aca="false">E103-F103*0.7</f>
        <v>37764946.2864381</v>
      </c>
      <c r="H103" s="67"/>
      <c r="I103" s="67"/>
      <c r="J103" s="67" t="n">
        <f aca="false">G103*3.8235866717</f>
        <v>144397545.278291</v>
      </c>
      <c r="K103" s="9"/>
      <c r="L103" s="67"/>
      <c r="M103" s="67" t="n">
        <f aca="false">F103*2.511711692</f>
        <v>381349.592715922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43445056.7278223</v>
      </c>
      <c r="F104" s="157" t="n">
        <f aca="false">high_SIPA_income!I97</f>
        <v>149368.875805091</v>
      </c>
      <c r="G104" s="67" t="n">
        <f aca="false">E104-F104*0.7</f>
        <v>43340498.5147588</v>
      </c>
      <c r="H104" s="67"/>
      <c r="I104" s="67"/>
      <c r="J104" s="67" t="n">
        <f aca="false">G104*3.8235866717</f>
        <v>165716152.465865</v>
      </c>
      <c r="K104" s="9"/>
      <c r="L104" s="67"/>
      <c r="M104" s="67" t="n">
        <f aca="false">F104*2.511711692</f>
        <v>375171.551780542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38245096.7098558</v>
      </c>
      <c r="F105" s="155" t="n">
        <f aca="false">high_SIPA_income!I98</f>
        <v>151706.862708967</v>
      </c>
      <c r="G105" s="8" t="n">
        <f aca="false">E105-F105*0.7</f>
        <v>38138901.9059595</v>
      </c>
      <c r="H105" s="8"/>
      <c r="I105" s="8"/>
      <c r="J105" s="8" t="n">
        <f aca="false">G105*3.8235866717</f>
        <v>145827397.000901</v>
      </c>
      <c r="K105" s="6"/>
      <c r="L105" s="8"/>
      <c r="M105" s="8" t="n">
        <f aca="false">F105*2.511711692</f>
        <v>381043.90082275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44504393.6329819</v>
      </c>
      <c r="F106" s="157" t="n">
        <f aca="false">high_SIPA_income!I99</f>
        <v>147590.193595109</v>
      </c>
      <c r="G106" s="67" t="n">
        <f aca="false">E106-F106*0.7</f>
        <v>44401080.4974653</v>
      </c>
      <c r="H106" s="67"/>
      <c r="I106" s="67"/>
      <c r="J106" s="67" t="n">
        <f aca="false">G106*3.8235866717</f>
        <v>169771379.599187</v>
      </c>
      <c r="K106" s="9"/>
      <c r="L106" s="67"/>
      <c r="M106" s="67" t="n">
        <f aca="false">F106*2.511711692</f>
        <v>370704.014877378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39232384.4891486</v>
      </c>
      <c r="F107" s="157" t="n">
        <f aca="false">high_SIPA_income!I100</f>
        <v>152238.499816511</v>
      </c>
      <c r="G107" s="67" t="n">
        <f aca="false">E107-F107*0.7</f>
        <v>39125817.5392771</v>
      </c>
      <c r="H107" s="67"/>
      <c r="I107" s="67"/>
      <c r="J107" s="67" t="n">
        <f aca="false">G107*3.8235866717</f>
        <v>149600954.462546</v>
      </c>
      <c r="K107" s="9"/>
      <c r="L107" s="67"/>
      <c r="M107" s="67" t="n">
        <f aca="false">F107*2.511711692</f>
        <v>382379.219961671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45427645.5070535</v>
      </c>
      <c r="F108" s="157" t="n">
        <f aca="false">high_SIPA_income!I101</f>
        <v>148520.398520549</v>
      </c>
      <c r="G108" s="67" t="n">
        <f aca="false">E108-F108*0.7</f>
        <v>45323681.2280891</v>
      </c>
      <c r="H108" s="67"/>
      <c r="I108" s="67"/>
      <c r="J108" s="67" t="n">
        <f aca="false">G108*3.8235866717</f>
        <v>173299023.456101</v>
      </c>
      <c r="K108" s="9"/>
      <c r="L108" s="67"/>
      <c r="M108" s="67" t="n">
        <f aca="false">F108*2.511711692</f>
        <v>373040.421464562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39833152.5414723</v>
      </c>
      <c r="F109" s="155" t="n">
        <f aca="false">high_SIPA_income!I102</f>
        <v>151098.139682726</v>
      </c>
      <c r="G109" s="8" t="n">
        <f aca="false">E109-F109*0.7</f>
        <v>39727383.8436944</v>
      </c>
      <c r="H109" s="8"/>
      <c r="I109" s="8"/>
      <c r="J109" s="8" t="n">
        <f aca="false">G109*3.8235866717</f>
        <v>151901095.36626</v>
      </c>
      <c r="K109" s="6"/>
      <c r="L109" s="8"/>
      <c r="M109" s="8" t="n">
        <f aca="false">F109*2.511711692</f>
        <v>379514.964080552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45875774.8409235</v>
      </c>
      <c r="F110" s="157" t="n">
        <f aca="false">high_SIPA_income!I103</f>
        <v>147200.854478539</v>
      </c>
      <c r="G110" s="67" t="n">
        <f aca="false">E110-F110*0.7</f>
        <v>45772734.2427885</v>
      </c>
      <c r="H110" s="67"/>
      <c r="I110" s="67"/>
      <c r="J110" s="67" t="n">
        <f aca="false">G110*3.8235866717</f>
        <v>175016016.577992</v>
      </c>
      <c r="K110" s="9"/>
      <c r="L110" s="67"/>
      <c r="M110" s="67" t="n">
        <f aca="false">F110*2.511711692</f>
        <v>369726.107266138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40309939.3834153</v>
      </c>
      <c r="F111" s="157" t="n">
        <f aca="false">high_SIPA_income!I104</f>
        <v>151139.257723031</v>
      </c>
      <c r="G111" s="67" t="n">
        <f aca="false">E111-F111*0.7</f>
        <v>40204141.9030092</v>
      </c>
      <c r="H111" s="67"/>
      <c r="I111" s="67"/>
      <c r="J111" s="67" t="n">
        <f aca="false">G111*3.8235866717</f>
        <v>153724021.127481</v>
      </c>
      <c r="K111" s="9"/>
      <c r="L111" s="67"/>
      <c r="M111" s="67" t="n">
        <f aca="false">F111*2.511711692</f>
        <v>379618.240743138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46392696.5998127</v>
      </c>
      <c r="F112" s="157" t="n">
        <f aca="false">high_SIPA_income!I105</f>
        <v>151844.810070834</v>
      </c>
      <c r="G112" s="67" t="n">
        <f aca="false">E112-F112*0.7</f>
        <v>46286405.2327631</v>
      </c>
      <c r="H112" s="67"/>
      <c r="I112" s="67"/>
      <c r="J112" s="67" t="n">
        <f aca="false">G112*3.8235866717</f>
        <v>176980082.128898</v>
      </c>
      <c r="K112" s="9"/>
      <c r="L112" s="67"/>
      <c r="M112" s="67" t="n">
        <f aca="false">F112*2.511711692</f>
        <v>381390.384824434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:D105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213</v>
      </c>
      <c r="B1" s="0" t="s">
        <v>214</v>
      </c>
      <c r="C1" s="0" t="s">
        <v>215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5911.63495348748</v>
      </c>
      <c r="C22" s="0" t="n">
        <v>11604031</v>
      </c>
    </row>
    <row r="23" customFormat="false" ht="12.8" hidden="false" customHeight="false" outlineLevel="0" collapsed="false">
      <c r="A23" s="0" t="n">
        <v>70</v>
      </c>
      <c r="B23" s="0" t="n">
        <v>5817.08296723393</v>
      </c>
      <c r="C23" s="0" t="n">
        <v>11089388</v>
      </c>
    </row>
    <row r="24" customFormat="false" ht="12.8" hidden="false" customHeight="false" outlineLevel="0" collapsed="false">
      <c r="A24" s="0" t="n">
        <v>71</v>
      </c>
      <c r="B24" s="0" t="n">
        <v>5404.22463448361</v>
      </c>
      <c r="C24" s="0" t="n">
        <v>11690442</v>
      </c>
    </row>
    <row r="25" customFormat="false" ht="12.8" hidden="false" customHeight="false" outlineLevel="0" collapsed="false">
      <c r="A25" s="0" t="n">
        <v>72</v>
      </c>
      <c r="B25" s="0" t="n">
        <v>5371.91518374991</v>
      </c>
      <c r="C25" s="0" t="n">
        <v>11758619</v>
      </c>
    </row>
    <row r="26" customFormat="false" ht="12.8" hidden="false" customHeight="false" outlineLevel="0" collapsed="false">
      <c r="A26" s="0" t="n">
        <v>73</v>
      </c>
      <c r="B26" s="0" t="n">
        <v>5546.1032476285</v>
      </c>
      <c r="C26" s="0" t="n">
        <v>11780671</v>
      </c>
    </row>
    <row r="27" customFormat="false" ht="12.8" hidden="false" customHeight="false" outlineLevel="0" collapsed="false">
      <c r="A27" s="0" t="n">
        <v>74</v>
      </c>
      <c r="B27" s="0" t="n">
        <v>5733.70351079832</v>
      </c>
      <c r="C27" s="0" t="n">
        <v>11814043</v>
      </c>
    </row>
    <row r="28" customFormat="false" ht="12.8" hidden="false" customHeight="false" outlineLevel="0" collapsed="false">
      <c r="A28" s="0" t="n">
        <v>75</v>
      </c>
      <c r="B28" s="0" t="n">
        <v>5833.68987019296</v>
      </c>
      <c r="C28" s="0" t="n">
        <v>11854724</v>
      </c>
    </row>
    <row r="29" customFormat="false" ht="12.8" hidden="false" customHeight="false" outlineLevel="0" collapsed="false">
      <c r="A29" s="0" t="n">
        <v>76</v>
      </c>
      <c r="B29" s="0" t="n">
        <v>5941.34904202941</v>
      </c>
      <c r="C29" s="0" t="n">
        <v>11857256</v>
      </c>
    </row>
    <row r="30" customFormat="false" ht="12.8" hidden="false" customHeight="false" outlineLevel="0" collapsed="false">
      <c r="A30" s="0" t="n">
        <v>77</v>
      </c>
      <c r="B30" s="0" t="n">
        <v>6008.16637320384</v>
      </c>
      <c r="C30" s="0" t="n">
        <v>11932513</v>
      </c>
    </row>
    <row r="31" customFormat="false" ht="12.8" hidden="false" customHeight="false" outlineLevel="0" collapsed="false">
      <c r="A31" s="0" t="n">
        <v>78</v>
      </c>
      <c r="B31" s="0" t="n">
        <v>6050.37635488519</v>
      </c>
      <c r="C31" s="0" t="n">
        <v>11981751</v>
      </c>
    </row>
    <row r="32" customFormat="false" ht="12.8" hidden="false" customHeight="false" outlineLevel="0" collapsed="false">
      <c r="A32" s="0" t="n">
        <v>79</v>
      </c>
      <c r="B32" s="0" t="n">
        <v>6072.37724737842</v>
      </c>
      <c r="C32" s="0" t="n">
        <v>11996549</v>
      </c>
    </row>
    <row r="33" customFormat="false" ht="12.8" hidden="false" customHeight="false" outlineLevel="0" collapsed="false">
      <c r="A33" s="0" t="n">
        <v>80</v>
      </c>
      <c r="B33" s="0" t="n">
        <v>6119.94182074482</v>
      </c>
      <c r="C33" s="0" t="n">
        <v>12029688</v>
      </c>
    </row>
    <row r="34" customFormat="false" ht="12.8" hidden="false" customHeight="false" outlineLevel="0" collapsed="false">
      <c r="A34" s="0" t="n">
        <v>81</v>
      </c>
      <c r="B34" s="0" t="n">
        <v>6149.26428653518</v>
      </c>
      <c r="C34" s="0" t="n">
        <v>12114107</v>
      </c>
    </row>
    <row r="35" customFormat="false" ht="12.8" hidden="false" customHeight="false" outlineLevel="0" collapsed="false">
      <c r="A35" s="0" t="n">
        <v>82</v>
      </c>
      <c r="B35" s="0" t="n">
        <v>6190.81489987494</v>
      </c>
      <c r="C35" s="0" t="n">
        <v>12110120</v>
      </c>
    </row>
    <row r="36" customFormat="false" ht="12.8" hidden="false" customHeight="false" outlineLevel="0" collapsed="false">
      <c r="A36" s="0" t="n">
        <v>83</v>
      </c>
      <c r="B36" s="0" t="n">
        <v>6235.8299212985</v>
      </c>
      <c r="C36" s="0" t="n">
        <v>12173173</v>
      </c>
    </row>
    <row r="37" customFormat="false" ht="12.8" hidden="false" customHeight="false" outlineLevel="0" collapsed="false">
      <c r="A37" s="0" t="n">
        <v>84</v>
      </c>
      <c r="B37" s="0" t="n">
        <v>6298.5232118313</v>
      </c>
      <c r="C37" s="0" t="n">
        <v>12200467</v>
      </c>
    </row>
    <row r="38" customFormat="false" ht="12.8" hidden="false" customHeight="false" outlineLevel="0" collapsed="false">
      <c r="A38" s="0" t="n">
        <v>85</v>
      </c>
      <c r="B38" s="0" t="n">
        <v>6328.62598053174</v>
      </c>
      <c r="C38" s="0" t="n">
        <v>12262150</v>
      </c>
    </row>
    <row r="39" customFormat="false" ht="12.8" hidden="false" customHeight="false" outlineLevel="0" collapsed="false">
      <c r="A39" s="0" t="n">
        <v>86</v>
      </c>
      <c r="B39" s="0" t="n">
        <v>6359.20263927882</v>
      </c>
      <c r="C39" s="0" t="n">
        <v>12263725</v>
      </c>
    </row>
    <row r="40" customFormat="false" ht="12.8" hidden="false" customHeight="false" outlineLevel="0" collapsed="false">
      <c r="A40" s="0" t="n">
        <v>87</v>
      </c>
      <c r="B40" s="0" t="n">
        <v>6410.0950194379</v>
      </c>
      <c r="C40" s="0" t="n">
        <v>12323317</v>
      </c>
    </row>
    <row r="41" customFormat="false" ht="12.8" hidden="false" customHeight="false" outlineLevel="0" collapsed="false">
      <c r="A41" s="0" t="n">
        <v>88</v>
      </c>
      <c r="B41" s="0" t="n">
        <v>6449.86125577704</v>
      </c>
      <c r="C41" s="0" t="n">
        <v>12355161</v>
      </c>
    </row>
    <row r="42" customFormat="false" ht="12.8" hidden="false" customHeight="false" outlineLevel="0" collapsed="false">
      <c r="A42" s="0" t="n">
        <v>89</v>
      </c>
      <c r="B42" s="0" t="n">
        <v>6508.27605431564</v>
      </c>
      <c r="C42" s="0" t="n">
        <v>12405182</v>
      </c>
    </row>
    <row r="43" customFormat="false" ht="12.8" hidden="false" customHeight="false" outlineLevel="0" collapsed="false">
      <c r="A43" s="0" t="n">
        <v>90</v>
      </c>
      <c r="B43" s="0" t="n">
        <v>6525.5191107518</v>
      </c>
      <c r="C43" s="0" t="n">
        <v>12464194</v>
      </c>
    </row>
    <row r="44" customFormat="false" ht="12.8" hidden="false" customHeight="false" outlineLevel="0" collapsed="false">
      <c r="A44" s="0" t="n">
        <v>91</v>
      </c>
      <c r="B44" s="0" t="n">
        <v>6558.67199696409</v>
      </c>
      <c r="C44" s="0" t="n">
        <v>12516879</v>
      </c>
    </row>
    <row r="45" customFormat="false" ht="12.8" hidden="false" customHeight="false" outlineLevel="0" collapsed="false">
      <c r="A45" s="0" t="n">
        <v>92</v>
      </c>
      <c r="B45" s="0" t="n">
        <v>6640.14234417295</v>
      </c>
      <c r="C45" s="0" t="n">
        <v>12508730</v>
      </c>
    </row>
    <row r="46" customFormat="false" ht="12.8" hidden="false" customHeight="false" outlineLevel="0" collapsed="false">
      <c r="A46" s="0" t="n">
        <v>93</v>
      </c>
      <c r="B46" s="0" t="n">
        <v>6676.49188673954</v>
      </c>
      <c r="C46" s="0" t="n">
        <v>12602051</v>
      </c>
    </row>
    <row r="47" customFormat="false" ht="12.8" hidden="false" customHeight="false" outlineLevel="0" collapsed="false">
      <c r="A47" s="0" t="n">
        <v>94</v>
      </c>
      <c r="B47" s="0" t="n">
        <v>6736.86440147753</v>
      </c>
      <c r="C47" s="0" t="n">
        <v>12608060</v>
      </c>
    </row>
    <row r="48" customFormat="false" ht="12.8" hidden="false" customHeight="false" outlineLevel="0" collapsed="false">
      <c r="A48" s="0" t="n">
        <v>95</v>
      </c>
      <c r="B48" s="0" t="n">
        <v>6754.12509819605</v>
      </c>
      <c r="C48" s="0" t="n">
        <v>12703748</v>
      </c>
    </row>
    <row r="49" customFormat="false" ht="12.8" hidden="false" customHeight="false" outlineLevel="0" collapsed="false">
      <c r="A49" s="0" t="n">
        <v>96</v>
      </c>
      <c r="B49" s="0" t="n">
        <v>6808.74415856538</v>
      </c>
      <c r="C49" s="0" t="n">
        <v>12669447</v>
      </c>
    </row>
    <row r="50" customFormat="false" ht="12.8" hidden="false" customHeight="false" outlineLevel="0" collapsed="false">
      <c r="A50" s="0" t="n">
        <v>97</v>
      </c>
      <c r="B50" s="0" t="n">
        <v>6811.9088246401</v>
      </c>
      <c r="C50" s="0" t="n">
        <v>12698087</v>
      </c>
    </row>
    <row r="51" customFormat="false" ht="12.8" hidden="false" customHeight="false" outlineLevel="0" collapsed="false">
      <c r="A51" s="0" t="n">
        <v>98</v>
      </c>
      <c r="B51" s="0" t="n">
        <v>6800.34282886688</v>
      </c>
      <c r="C51" s="0" t="n">
        <v>12739388</v>
      </c>
    </row>
    <row r="52" customFormat="false" ht="12.8" hidden="false" customHeight="false" outlineLevel="0" collapsed="false">
      <c r="A52" s="0" t="n">
        <v>99</v>
      </c>
      <c r="B52" s="0" t="n">
        <v>6807.31161272896</v>
      </c>
      <c r="C52" s="0" t="n">
        <v>12812803</v>
      </c>
    </row>
    <row r="53" customFormat="false" ht="12.8" hidden="false" customHeight="false" outlineLevel="0" collapsed="false">
      <c r="A53" s="0" t="n">
        <v>100</v>
      </c>
      <c r="B53" s="0" t="n">
        <v>6813.09367766852</v>
      </c>
      <c r="C53" s="0" t="n">
        <v>12870795</v>
      </c>
    </row>
    <row r="54" customFormat="false" ht="12.8" hidden="false" customHeight="false" outlineLevel="0" collapsed="false">
      <c r="A54" s="0" t="n">
        <v>101</v>
      </c>
      <c r="B54" s="0" t="n">
        <v>6866.54075356111</v>
      </c>
      <c r="C54" s="0" t="n">
        <v>12862728</v>
      </c>
    </row>
    <row r="55" customFormat="false" ht="12.8" hidden="false" customHeight="false" outlineLevel="0" collapsed="false">
      <c r="A55" s="0" t="n">
        <v>102</v>
      </c>
      <c r="B55" s="0" t="n">
        <v>6910.71248114901</v>
      </c>
      <c r="C55" s="0" t="n">
        <v>12898517</v>
      </c>
    </row>
    <row r="56" customFormat="false" ht="12.8" hidden="false" customHeight="false" outlineLevel="0" collapsed="false">
      <c r="A56" s="0" t="n">
        <v>103</v>
      </c>
      <c r="B56" s="0" t="n">
        <v>6915.85641618311</v>
      </c>
      <c r="C56" s="0" t="n">
        <v>12904355</v>
      </c>
    </row>
    <row r="57" customFormat="false" ht="12.8" hidden="false" customHeight="false" outlineLevel="0" collapsed="false">
      <c r="A57" s="0" t="n">
        <v>104</v>
      </c>
      <c r="B57" s="0" t="n">
        <v>6950.71826022376</v>
      </c>
      <c r="C57" s="0" t="n">
        <v>12864850</v>
      </c>
    </row>
    <row r="58" customFormat="false" ht="12.8" hidden="false" customHeight="false" outlineLevel="0" collapsed="false">
      <c r="A58" s="0" t="n">
        <v>105</v>
      </c>
      <c r="B58" s="0" t="n">
        <v>6962.4520531823</v>
      </c>
      <c r="C58" s="0" t="n">
        <v>12940808</v>
      </c>
    </row>
    <row r="59" customFormat="false" ht="12.8" hidden="false" customHeight="false" outlineLevel="0" collapsed="false">
      <c r="A59" s="0" t="n">
        <v>106</v>
      </c>
      <c r="B59" s="0" t="n">
        <v>7003.18273745667</v>
      </c>
      <c r="C59" s="0" t="n">
        <v>12978979</v>
      </c>
    </row>
    <row r="60" customFormat="false" ht="12.8" hidden="false" customHeight="false" outlineLevel="0" collapsed="false">
      <c r="A60" s="0" t="n">
        <v>107</v>
      </c>
      <c r="B60" s="0" t="n">
        <v>7027.35432092033</v>
      </c>
      <c r="C60" s="0" t="n">
        <v>13045872</v>
      </c>
    </row>
    <row r="61" customFormat="false" ht="12.8" hidden="false" customHeight="false" outlineLevel="0" collapsed="false">
      <c r="A61" s="0" t="n">
        <v>108</v>
      </c>
      <c r="B61" s="0" t="n">
        <v>7056.18118885833</v>
      </c>
      <c r="C61" s="0" t="n">
        <v>13060261</v>
      </c>
    </row>
    <row r="62" customFormat="false" ht="12.8" hidden="false" customHeight="false" outlineLevel="0" collapsed="false">
      <c r="A62" s="0" t="n">
        <v>109</v>
      </c>
      <c r="B62" s="0" t="n">
        <v>7074.70520542677</v>
      </c>
      <c r="C62" s="0" t="n">
        <v>13115897</v>
      </c>
    </row>
    <row r="63" customFormat="false" ht="12.8" hidden="false" customHeight="false" outlineLevel="0" collapsed="false">
      <c r="A63" s="0" t="n">
        <v>110</v>
      </c>
      <c r="B63" s="0" t="n">
        <v>7083.61921876061</v>
      </c>
      <c r="C63" s="0" t="n">
        <v>13177363</v>
      </c>
    </row>
    <row r="64" customFormat="false" ht="12.8" hidden="false" customHeight="false" outlineLevel="0" collapsed="false">
      <c r="A64" s="0" t="n">
        <v>111</v>
      </c>
      <c r="B64" s="0" t="n">
        <v>7125.81209434085</v>
      </c>
      <c r="C64" s="0" t="n">
        <v>13190464</v>
      </c>
    </row>
    <row r="65" customFormat="false" ht="12.8" hidden="false" customHeight="false" outlineLevel="0" collapsed="false">
      <c r="A65" s="0" t="n">
        <v>112</v>
      </c>
      <c r="B65" s="0" t="n">
        <v>7130.98287768302</v>
      </c>
      <c r="C65" s="0" t="n">
        <v>13219935</v>
      </c>
    </row>
    <row r="66" customFormat="false" ht="12.8" hidden="false" customHeight="false" outlineLevel="0" collapsed="false">
      <c r="A66" s="0" t="n">
        <v>113</v>
      </c>
      <c r="B66" s="0" t="n">
        <v>7185.37788227694</v>
      </c>
      <c r="C66" s="0" t="n">
        <v>13176005</v>
      </c>
    </row>
    <row r="67" customFormat="false" ht="12.8" hidden="false" customHeight="false" outlineLevel="0" collapsed="false">
      <c r="A67" s="0" t="n">
        <v>114</v>
      </c>
      <c r="B67" s="0" t="n">
        <v>7251.06268695109</v>
      </c>
      <c r="C67" s="0" t="n">
        <v>13244657</v>
      </c>
    </row>
    <row r="68" customFormat="false" ht="12.8" hidden="false" customHeight="false" outlineLevel="0" collapsed="false">
      <c r="A68" s="0" t="n">
        <v>115</v>
      </c>
      <c r="B68" s="0" t="n">
        <v>7269.88064388152</v>
      </c>
      <c r="C68" s="0" t="n">
        <v>13231517</v>
      </c>
    </row>
    <row r="69" customFormat="false" ht="12.8" hidden="false" customHeight="false" outlineLevel="0" collapsed="false">
      <c r="A69" s="0" t="n">
        <v>116</v>
      </c>
      <c r="B69" s="0" t="n">
        <v>7282.10057545897</v>
      </c>
      <c r="C69" s="0" t="n">
        <v>13271814</v>
      </c>
    </row>
    <row r="70" customFormat="false" ht="12.8" hidden="false" customHeight="false" outlineLevel="0" collapsed="false">
      <c r="A70" s="0" t="n">
        <v>117</v>
      </c>
      <c r="B70" s="0" t="n">
        <v>7319.15689368073</v>
      </c>
      <c r="C70" s="0" t="n">
        <v>13270606</v>
      </c>
    </row>
    <row r="71" customFormat="false" ht="12.8" hidden="false" customHeight="false" outlineLevel="0" collapsed="false">
      <c r="A71" s="0" t="n">
        <v>118</v>
      </c>
      <c r="B71" s="0" t="n">
        <v>7321.90544433152</v>
      </c>
      <c r="C71" s="0" t="n">
        <v>13331608</v>
      </c>
    </row>
    <row r="72" customFormat="false" ht="12.8" hidden="false" customHeight="false" outlineLevel="0" collapsed="false">
      <c r="A72" s="0" t="n">
        <v>119</v>
      </c>
      <c r="B72" s="0" t="n">
        <v>7366.52013511433</v>
      </c>
      <c r="C72" s="0" t="n">
        <v>13319763</v>
      </c>
    </row>
    <row r="73" customFormat="false" ht="12.8" hidden="false" customHeight="false" outlineLevel="0" collapsed="false">
      <c r="A73" s="0" t="n">
        <v>120</v>
      </c>
      <c r="B73" s="0" t="n">
        <v>7420.78813866456</v>
      </c>
      <c r="C73" s="0" t="n">
        <v>13340613</v>
      </c>
    </row>
    <row r="74" customFormat="false" ht="12.8" hidden="false" customHeight="false" outlineLevel="0" collapsed="false">
      <c r="A74" s="0" t="n">
        <v>121</v>
      </c>
      <c r="B74" s="0" t="n">
        <v>7448.594310815</v>
      </c>
      <c r="C74" s="0" t="n">
        <v>13404023</v>
      </c>
    </row>
    <row r="75" customFormat="false" ht="12.8" hidden="false" customHeight="false" outlineLevel="0" collapsed="false">
      <c r="A75" s="0" t="n">
        <v>122</v>
      </c>
      <c r="B75" s="0" t="n">
        <v>7443.29126619663</v>
      </c>
      <c r="C75" s="0" t="n">
        <v>13435401</v>
      </c>
    </row>
    <row r="76" customFormat="false" ht="12.8" hidden="false" customHeight="false" outlineLevel="0" collapsed="false">
      <c r="A76" s="0" t="n">
        <v>123</v>
      </c>
      <c r="B76" s="0" t="n">
        <v>7462.63312154175</v>
      </c>
      <c r="C76" s="0" t="n">
        <v>13410067</v>
      </c>
    </row>
    <row r="77" customFormat="false" ht="12.8" hidden="false" customHeight="false" outlineLevel="0" collapsed="false">
      <c r="A77" s="0" t="n">
        <v>124</v>
      </c>
      <c r="B77" s="0" t="n">
        <v>7530.96162059673</v>
      </c>
      <c r="C77" s="0" t="n">
        <v>13510638</v>
      </c>
    </row>
    <row r="78" customFormat="false" ht="12.8" hidden="false" customHeight="false" outlineLevel="0" collapsed="false">
      <c r="A78" s="0" t="n">
        <v>125</v>
      </c>
      <c r="B78" s="0" t="n">
        <v>7536.44876154558</v>
      </c>
      <c r="C78" s="0" t="n">
        <v>13473812</v>
      </c>
    </row>
    <row r="79" customFormat="false" ht="12.8" hidden="false" customHeight="false" outlineLevel="0" collapsed="false">
      <c r="A79" s="0" t="n">
        <v>126</v>
      </c>
      <c r="B79" s="0" t="n">
        <v>7554.88885928675</v>
      </c>
      <c r="C79" s="0" t="n">
        <v>13526741</v>
      </c>
    </row>
    <row r="80" customFormat="false" ht="12.8" hidden="false" customHeight="false" outlineLevel="0" collapsed="false">
      <c r="A80" s="0" t="n">
        <v>127</v>
      </c>
      <c r="B80" s="0" t="n">
        <v>7570.46305892642</v>
      </c>
      <c r="C80" s="0" t="n">
        <v>13558759</v>
      </c>
    </row>
    <row r="81" customFormat="false" ht="12.8" hidden="false" customHeight="false" outlineLevel="0" collapsed="false">
      <c r="A81" s="0" t="n">
        <v>128</v>
      </c>
      <c r="B81" s="0" t="n">
        <v>7611.56631513344</v>
      </c>
      <c r="C81" s="0" t="n">
        <v>13557582</v>
      </c>
    </row>
    <row r="82" customFormat="false" ht="12.8" hidden="false" customHeight="false" outlineLevel="0" collapsed="false">
      <c r="A82" s="0" t="n">
        <v>129</v>
      </c>
      <c r="B82" s="0" t="n">
        <v>7587.95983182322</v>
      </c>
      <c r="C82" s="0" t="n">
        <v>13638191</v>
      </c>
    </row>
    <row r="83" customFormat="false" ht="12.8" hidden="false" customHeight="false" outlineLevel="0" collapsed="false">
      <c r="A83" s="0" t="n">
        <v>130</v>
      </c>
      <c r="B83" s="0" t="n">
        <v>7626.60599329817</v>
      </c>
      <c r="C83" s="0" t="n">
        <v>13672298</v>
      </c>
    </row>
    <row r="84" customFormat="false" ht="12.8" hidden="false" customHeight="false" outlineLevel="0" collapsed="false">
      <c r="A84" s="0" t="n">
        <v>131</v>
      </c>
      <c r="B84" s="0" t="n">
        <v>7670.40566154422</v>
      </c>
      <c r="C84" s="0" t="n">
        <v>13599483</v>
      </c>
    </row>
    <row r="85" customFormat="false" ht="12.8" hidden="false" customHeight="false" outlineLevel="0" collapsed="false">
      <c r="A85" s="0" t="n">
        <v>132</v>
      </c>
      <c r="B85" s="0" t="n">
        <v>7665.08799258547</v>
      </c>
      <c r="C85" s="0" t="n">
        <v>13650185</v>
      </c>
    </row>
    <row r="86" customFormat="false" ht="12.8" hidden="false" customHeight="false" outlineLevel="0" collapsed="false">
      <c r="A86" s="0" t="n">
        <v>133</v>
      </c>
      <c r="B86" s="0" t="n">
        <v>7713.94384506174</v>
      </c>
      <c r="C86" s="0" t="n">
        <v>13614320</v>
      </c>
    </row>
    <row r="87" customFormat="false" ht="12.8" hidden="false" customHeight="false" outlineLevel="0" collapsed="false">
      <c r="A87" s="0" t="n">
        <v>134</v>
      </c>
      <c r="B87" s="0" t="n">
        <v>7703.62010712806</v>
      </c>
      <c r="C87" s="0" t="n">
        <v>13685458</v>
      </c>
    </row>
    <row r="88" customFormat="false" ht="12.8" hidden="false" customHeight="false" outlineLevel="0" collapsed="false">
      <c r="A88" s="0" t="n">
        <v>135</v>
      </c>
      <c r="B88" s="0" t="n">
        <v>7688.51978615402</v>
      </c>
      <c r="C88" s="0" t="n">
        <v>13754869</v>
      </c>
    </row>
    <row r="89" customFormat="false" ht="12.8" hidden="false" customHeight="false" outlineLevel="0" collapsed="false">
      <c r="A89" s="0" t="n">
        <v>136</v>
      </c>
      <c r="B89" s="0" t="n">
        <v>7735.43630700053</v>
      </c>
      <c r="C89" s="0" t="n">
        <v>13761028</v>
      </c>
    </row>
    <row r="90" customFormat="false" ht="12.8" hidden="false" customHeight="false" outlineLevel="0" collapsed="false">
      <c r="A90" s="0" t="n">
        <v>137</v>
      </c>
      <c r="B90" s="0" t="n">
        <v>7803.79317613123</v>
      </c>
      <c r="C90" s="0" t="n">
        <v>13781531</v>
      </c>
    </row>
    <row r="91" customFormat="false" ht="12.8" hidden="false" customHeight="false" outlineLevel="0" collapsed="false">
      <c r="A91" s="0" t="n">
        <v>138</v>
      </c>
      <c r="B91" s="0" t="n">
        <v>7819.91227905464</v>
      </c>
      <c r="C91" s="0" t="n">
        <v>13771654</v>
      </c>
    </row>
    <row r="92" customFormat="false" ht="12.8" hidden="false" customHeight="false" outlineLevel="0" collapsed="false">
      <c r="A92" s="0" t="n">
        <v>139</v>
      </c>
      <c r="B92" s="0" t="n">
        <v>7836.12584481722</v>
      </c>
      <c r="C92" s="0" t="n">
        <v>13830027</v>
      </c>
    </row>
    <row r="93" customFormat="false" ht="12.8" hidden="false" customHeight="false" outlineLevel="0" collapsed="false">
      <c r="A93" s="0" t="n">
        <v>140</v>
      </c>
      <c r="B93" s="0" t="n">
        <v>7835.87404344313</v>
      </c>
      <c r="C93" s="0" t="n">
        <v>13832820</v>
      </c>
    </row>
    <row r="94" customFormat="false" ht="12.8" hidden="false" customHeight="false" outlineLevel="0" collapsed="false">
      <c r="A94" s="0" t="n">
        <v>141</v>
      </c>
      <c r="B94" s="0" t="n">
        <v>7835.74759193184</v>
      </c>
      <c r="C94" s="0" t="n">
        <v>13832158</v>
      </c>
    </row>
    <row r="95" customFormat="false" ht="12.8" hidden="false" customHeight="false" outlineLevel="0" collapsed="false">
      <c r="A95" s="0" t="n">
        <v>142</v>
      </c>
      <c r="B95" s="0" t="n">
        <v>7844.07569509086</v>
      </c>
      <c r="C95" s="0" t="n">
        <v>13880485</v>
      </c>
    </row>
    <row r="96" customFormat="false" ht="12.8" hidden="false" customHeight="false" outlineLevel="0" collapsed="false">
      <c r="A96" s="0" t="n">
        <v>143</v>
      </c>
      <c r="B96" s="0" t="n">
        <v>7859.39908974877</v>
      </c>
      <c r="C96" s="0" t="n">
        <v>13948201</v>
      </c>
    </row>
    <row r="97" customFormat="false" ht="12.8" hidden="false" customHeight="false" outlineLevel="0" collapsed="false">
      <c r="A97" s="0" t="n">
        <v>144</v>
      </c>
      <c r="B97" s="0" t="n">
        <v>7900.47175908437</v>
      </c>
      <c r="C97" s="0" t="n">
        <v>13910441</v>
      </c>
    </row>
    <row r="98" customFormat="false" ht="12.8" hidden="false" customHeight="false" outlineLevel="0" collapsed="false">
      <c r="A98" s="0" t="n">
        <v>145</v>
      </c>
      <c r="B98" s="0" t="n">
        <v>7948.13319897473</v>
      </c>
      <c r="C98" s="0" t="n">
        <v>13937868</v>
      </c>
    </row>
    <row r="99" customFormat="false" ht="12.8" hidden="false" customHeight="false" outlineLevel="0" collapsed="false">
      <c r="A99" s="0" t="n">
        <v>146</v>
      </c>
      <c r="B99" s="0" t="n">
        <v>7981.73890708516</v>
      </c>
      <c r="C99" s="0" t="n">
        <v>13914167</v>
      </c>
    </row>
    <row r="100" customFormat="false" ht="12.8" hidden="false" customHeight="false" outlineLevel="0" collapsed="false">
      <c r="A100" s="0" t="n">
        <v>147</v>
      </c>
      <c r="B100" s="0" t="n">
        <v>7975.34883043055</v>
      </c>
      <c r="C100" s="0" t="n">
        <v>13966043</v>
      </c>
    </row>
    <row r="101" customFormat="false" ht="12.8" hidden="false" customHeight="false" outlineLevel="0" collapsed="false">
      <c r="A101" s="0" t="n">
        <v>148</v>
      </c>
      <c r="B101" s="0" t="n">
        <v>7997.60598779708</v>
      </c>
      <c r="C101" s="0" t="n">
        <v>13988300</v>
      </c>
    </row>
    <row r="102" customFormat="false" ht="12.8" hidden="false" customHeight="false" outlineLevel="0" collapsed="false">
      <c r="A102" s="0" t="n">
        <v>149</v>
      </c>
      <c r="B102" s="0" t="n">
        <v>8020.60797298084</v>
      </c>
      <c r="C102" s="0" t="n">
        <v>13998441</v>
      </c>
    </row>
    <row r="103" customFormat="false" ht="12.8" hidden="false" customHeight="false" outlineLevel="0" collapsed="false">
      <c r="A103" s="0" t="n">
        <v>150</v>
      </c>
      <c r="B103" s="0" t="n">
        <v>8016.49626892552</v>
      </c>
      <c r="C103" s="0" t="n">
        <v>14087164</v>
      </c>
    </row>
    <row r="104" customFormat="false" ht="12.8" hidden="false" customHeight="false" outlineLevel="0" collapsed="false">
      <c r="A104" s="0" t="n">
        <v>151</v>
      </c>
      <c r="B104" s="0" t="n">
        <v>8063.41770750507</v>
      </c>
      <c r="C104" s="0" t="n">
        <v>14031008</v>
      </c>
    </row>
    <row r="105" customFormat="false" ht="12.8" hidden="false" customHeight="false" outlineLevel="0" collapsed="false">
      <c r="A105" s="0" t="n">
        <v>152</v>
      </c>
      <c r="B105" s="0" t="n">
        <v>8041.81865507971</v>
      </c>
      <c r="C105" s="0" t="n">
        <v>14045619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A1:D105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213</v>
      </c>
      <c r="B1" s="0" t="s">
        <v>214</v>
      </c>
      <c r="C1" s="0" t="s">
        <v>215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5912.17402586897</v>
      </c>
      <c r="C22" s="0" t="n">
        <v>11604238</v>
      </c>
    </row>
    <row r="23" customFormat="false" ht="12.8" hidden="false" customHeight="false" outlineLevel="0" collapsed="false">
      <c r="A23" s="0" t="n">
        <v>70</v>
      </c>
      <c r="B23" s="0" t="n">
        <v>5826.25949621089</v>
      </c>
      <c r="C23" s="0" t="n">
        <v>11086969</v>
      </c>
    </row>
    <row r="24" customFormat="false" ht="12.8" hidden="false" customHeight="false" outlineLevel="0" collapsed="false">
      <c r="A24" s="0" t="n">
        <v>71</v>
      </c>
      <c r="B24" s="0" t="n">
        <v>5493.92553613486</v>
      </c>
      <c r="C24" s="0" t="n">
        <v>11690442</v>
      </c>
    </row>
    <row r="25" customFormat="false" ht="12.8" hidden="false" customHeight="false" outlineLevel="0" collapsed="false">
      <c r="A25" s="0" t="n">
        <v>72</v>
      </c>
      <c r="B25" s="0" t="n">
        <v>5561.10129876325</v>
      </c>
      <c r="C25" s="0" t="n">
        <v>11772552</v>
      </c>
    </row>
    <row r="26" customFormat="false" ht="12.8" hidden="false" customHeight="false" outlineLevel="0" collapsed="false">
      <c r="A26" s="0" t="n">
        <v>73</v>
      </c>
      <c r="B26" s="0" t="n">
        <v>5804.44323456463</v>
      </c>
      <c r="C26" s="0" t="n">
        <v>11798690</v>
      </c>
    </row>
    <row r="27" customFormat="false" ht="12.8" hidden="false" customHeight="false" outlineLevel="0" collapsed="false">
      <c r="A27" s="0" t="n">
        <v>74</v>
      </c>
      <c r="B27" s="0" t="n">
        <v>6042.30895902984</v>
      </c>
      <c r="C27" s="0" t="n">
        <v>11837375</v>
      </c>
    </row>
    <row r="28" customFormat="false" ht="12.8" hidden="false" customHeight="false" outlineLevel="0" collapsed="false">
      <c r="A28" s="0" t="n">
        <v>75</v>
      </c>
      <c r="B28" s="0" t="n">
        <v>6229.51002725837</v>
      </c>
      <c r="C28" s="0" t="n">
        <v>11885384</v>
      </c>
    </row>
    <row r="29" customFormat="false" ht="12.8" hidden="false" customHeight="false" outlineLevel="0" collapsed="false">
      <c r="A29" s="0" t="n">
        <v>76</v>
      </c>
      <c r="B29" s="0" t="n">
        <v>6446.46573091131</v>
      </c>
      <c r="C29" s="0" t="n">
        <v>11902833</v>
      </c>
    </row>
    <row r="30" customFormat="false" ht="12.8" hidden="false" customHeight="false" outlineLevel="0" collapsed="false">
      <c r="A30" s="0" t="n">
        <v>77</v>
      </c>
      <c r="B30" s="0" t="n">
        <v>6593.79250510909</v>
      </c>
      <c r="C30" s="0" t="n">
        <v>11942280</v>
      </c>
    </row>
    <row r="31" customFormat="false" ht="12.8" hidden="false" customHeight="false" outlineLevel="0" collapsed="false">
      <c r="A31" s="0" t="n">
        <v>78</v>
      </c>
      <c r="B31" s="0" t="n">
        <v>6678.25082896813</v>
      </c>
      <c r="C31" s="0" t="n">
        <v>12047049</v>
      </c>
    </row>
    <row r="32" customFormat="false" ht="12.8" hidden="false" customHeight="false" outlineLevel="0" collapsed="false">
      <c r="A32" s="0" t="n">
        <v>79</v>
      </c>
      <c r="B32" s="0" t="n">
        <v>6719.66510249131</v>
      </c>
      <c r="C32" s="0" t="n">
        <v>12111027</v>
      </c>
    </row>
    <row r="33" customFormat="false" ht="12.8" hidden="false" customHeight="false" outlineLevel="0" collapsed="false">
      <c r="A33" s="0" t="n">
        <v>80</v>
      </c>
      <c r="B33" s="0" t="n">
        <v>6803.41088202885</v>
      </c>
      <c r="C33" s="0" t="n">
        <v>12128427</v>
      </c>
    </row>
    <row r="34" customFormat="false" ht="12.8" hidden="false" customHeight="false" outlineLevel="0" collapsed="false">
      <c r="A34" s="0" t="n">
        <v>81</v>
      </c>
      <c r="B34" s="0" t="n">
        <v>6848.56601165537</v>
      </c>
      <c r="C34" s="0" t="n">
        <v>12153976</v>
      </c>
    </row>
    <row r="35" customFormat="false" ht="12.8" hidden="false" customHeight="false" outlineLevel="0" collapsed="false">
      <c r="A35" s="0" t="n">
        <v>82</v>
      </c>
      <c r="B35" s="0" t="n">
        <v>6858.55366902197</v>
      </c>
      <c r="C35" s="0" t="n">
        <v>12279801</v>
      </c>
    </row>
    <row r="36" customFormat="false" ht="12.8" hidden="false" customHeight="false" outlineLevel="0" collapsed="false">
      <c r="A36" s="0" t="n">
        <v>83</v>
      </c>
      <c r="B36" s="0" t="n">
        <v>6898.59086108373</v>
      </c>
      <c r="C36" s="0" t="n">
        <v>12312951</v>
      </c>
    </row>
    <row r="37" customFormat="false" ht="12.8" hidden="false" customHeight="false" outlineLevel="0" collapsed="false">
      <c r="A37" s="0" t="n">
        <v>84</v>
      </c>
      <c r="B37" s="0" t="n">
        <v>6922.88853465468</v>
      </c>
      <c r="C37" s="0" t="n">
        <v>12345191</v>
      </c>
    </row>
    <row r="38" customFormat="false" ht="12.8" hidden="false" customHeight="false" outlineLevel="0" collapsed="false">
      <c r="A38" s="0" t="n">
        <v>85</v>
      </c>
      <c r="B38" s="0" t="n">
        <v>6952.40721332649</v>
      </c>
      <c r="C38" s="0" t="n">
        <v>12431934</v>
      </c>
    </row>
    <row r="39" customFormat="false" ht="12.8" hidden="false" customHeight="false" outlineLevel="0" collapsed="false">
      <c r="A39" s="0" t="n">
        <v>86</v>
      </c>
      <c r="B39" s="0" t="n">
        <v>7015.92588218118</v>
      </c>
      <c r="C39" s="0" t="n">
        <v>12416374</v>
      </c>
    </row>
    <row r="40" customFormat="false" ht="12.8" hidden="false" customHeight="false" outlineLevel="0" collapsed="false">
      <c r="A40" s="0" t="n">
        <v>87</v>
      </c>
      <c r="B40" s="0" t="n">
        <v>7043.33781756799</v>
      </c>
      <c r="C40" s="0" t="n">
        <v>12465526</v>
      </c>
    </row>
    <row r="41" customFormat="false" ht="12.8" hidden="false" customHeight="false" outlineLevel="0" collapsed="false">
      <c r="A41" s="0" t="n">
        <v>88</v>
      </c>
      <c r="B41" s="0" t="n">
        <v>7111.74106740639</v>
      </c>
      <c r="C41" s="0" t="n">
        <v>12522206</v>
      </c>
    </row>
    <row r="42" customFormat="false" ht="12.8" hidden="false" customHeight="false" outlineLevel="0" collapsed="false">
      <c r="A42" s="0" t="n">
        <v>89</v>
      </c>
      <c r="B42" s="0" t="n">
        <v>7122.43294191498</v>
      </c>
      <c r="C42" s="0" t="n">
        <v>12549460</v>
      </c>
    </row>
    <row r="43" customFormat="false" ht="12.8" hidden="false" customHeight="false" outlineLevel="0" collapsed="false">
      <c r="A43" s="0" t="n">
        <v>90</v>
      </c>
      <c r="B43" s="0" t="n">
        <v>7155.44838714436</v>
      </c>
      <c r="C43" s="0" t="n">
        <v>12552120</v>
      </c>
    </row>
    <row r="44" customFormat="false" ht="12.8" hidden="false" customHeight="false" outlineLevel="0" collapsed="false">
      <c r="A44" s="0" t="n">
        <v>91</v>
      </c>
      <c r="B44" s="0" t="n">
        <v>7171.02262052623</v>
      </c>
      <c r="C44" s="0" t="n">
        <v>12646718</v>
      </c>
    </row>
    <row r="45" customFormat="false" ht="12.8" hidden="false" customHeight="false" outlineLevel="0" collapsed="false">
      <c r="A45" s="0" t="n">
        <v>92</v>
      </c>
      <c r="B45" s="0" t="n">
        <v>7189.28434393461</v>
      </c>
      <c r="C45" s="0" t="n">
        <v>12718905</v>
      </c>
    </row>
    <row r="46" customFormat="false" ht="12.8" hidden="false" customHeight="false" outlineLevel="0" collapsed="false">
      <c r="A46" s="0" t="n">
        <v>93</v>
      </c>
      <c r="B46" s="0" t="n">
        <v>7224.33369658145</v>
      </c>
      <c r="C46" s="0" t="n">
        <v>12733663</v>
      </c>
    </row>
    <row r="47" customFormat="false" ht="12.8" hidden="false" customHeight="false" outlineLevel="0" collapsed="false">
      <c r="A47" s="0" t="n">
        <v>94</v>
      </c>
      <c r="B47" s="0" t="n">
        <v>7250.93134281629</v>
      </c>
      <c r="C47" s="0" t="n">
        <v>12786257</v>
      </c>
    </row>
    <row r="48" customFormat="false" ht="12.8" hidden="false" customHeight="false" outlineLevel="0" collapsed="false">
      <c r="A48" s="0" t="n">
        <v>95</v>
      </c>
      <c r="B48" s="0" t="n">
        <v>7329.50299713292</v>
      </c>
      <c r="C48" s="0" t="n">
        <v>12853951</v>
      </c>
    </row>
    <row r="49" customFormat="false" ht="12.8" hidden="false" customHeight="false" outlineLevel="0" collapsed="false">
      <c r="A49" s="0" t="n">
        <v>96</v>
      </c>
      <c r="B49" s="0" t="n">
        <v>7352.6588713769</v>
      </c>
      <c r="C49" s="0" t="n">
        <v>12879818</v>
      </c>
    </row>
    <row r="50" customFormat="false" ht="12.8" hidden="false" customHeight="false" outlineLevel="0" collapsed="false">
      <c r="A50" s="0" t="n">
        <v>97</v>
      </c>
      <c r="B50" s="0" t="n">
        <v>7397.68423816713</v>
      </c>
      <c r="C50" s="0" t="n">
        <v>12915487</v>
      </c>
    </row>
    <row r="51" customFormat="false" ht="12.8" hidden="false" customHeight="false" outlineLevel="0" collapsed="false">
      <c r="A51" s="0" t="n">
        <v>98</v>
      </c>
      <c r="B51" s="0" t="n">
        <v>7393.4747015753</v>
      </c>
      <c r="C51" s="0" t="n">
        <v>12937354</v>
      </c>
    </row>
    <row r="52" customFormat="false" ht="12.8" hidden="false" customHeight="false" outlineLevel="0" collapsed="false">
      <c r="A52" s="0" t="n">
        <v>99</v>
      </c>
      <c r="B52" s="0" t="n">
        <v>7405.08494532993</v>
      </c>
      <c r="C52" s="0" t="n">
        <v>13038803</v>
      </c>
    </row>
    <row r="53" customFormat="false" ht="12.8" hidden="false" customHeight="false" outlineLevel="0" collapsed="false">
      <c r="A53" s="0" t="n">
        <v>100</v>
      </c>
      <c r="B53" s="0" t="n">
        <v>7470.7002594135</v>
      </c>
      <c r="C53" s="0" t="n">
        <v>13101475</v>
      </c>
    </row>
    <row r="54" customFormat="false" ht="12.8" hidden="false" customHeight="false" outlineLevel="0" collapsed="false">
      <c r="A54" s="0" t="n">
        <v>101</v>
      </c>
      <c r="B54" s="0" t="n">
        <v>7509.76615277043</v>
      </c>
      <c r="C54" s="0" t="n">
        <v>13141166</v>
      </c>
    </row>
    <row r="55" customFormat="false" ht="12.8" hidden="false" customHeight="false" outlineLevel="0" collapsed="false">
      <c r="A55" s="0" t="n">
        <v>102</v>
      </c>
      <c r="B55" s="0" t="n">
        <v>7547.00567956196</v>
      </c>
      <c r="C55" s="0" t="n">
        <v>13206503</v>
      </c>
    </row>
    <row r="56" customFormat="false" ht="12.8" hidden="false" customHeight="false" outlineLevel="0" collapsed="false">
      <c r="A56" s="0" t="n">
        <v>103</v>
      </c>
      <c r="B56" s="0" t="n">
        <v>7563.67243567568</v>
      </c>
      <c r="C56" s="0" t="n">
        <v>13296621</v>
      </c>
    </row>
    <row r="57" customFormat="false" ht="12.8" hidden="false" customHeight="false" outlineLevel="0" collapsed="false">
      <c r="A57" s="0" t="n">
        <v>104</v>
      </c>
      <c r="B57" s="0" t="n">
        <v>7628.32843898238</v>
      </c>
      <c r="C57" s="0" t="n">
        <v>13355133</v>
      </c>
    </row>
    <row r="58" customFormat="false" ht="12.8" hidden="false" customHeight="false" outlineLevel="0" collapsed="false">
      <c r="A58" s="0" t="n">
        <v>105</v>
      </c>
      <c r="B58" s="0" t="n">
        <v>7702.3062589185</v>
      </c>
      <c r="C58" s="0" t="n">
        <v>13365923</v>
      </c>
    </row>
    <row r="59" customFormat="false" ht="12.8" hidden="false" customHeight="false" outlineLevel="0" collapsed="false">
      <c r="A59" s="0" t="n">
        <v>106</v>
      </c>
      <c r="B59" s="0" t="n">
        <v>7753.36475614218</v>
      </c>
      <c r="C59" s="0" t="n">
        <v>13353291</v>
      </c>
    </row>
    <row r="60" customFormat="false" ht="12.8" hidden="false" customHeight="false" outlineLevel="0" collapsed="false">
      <c r="A60" s="0" t="n">
        <v>107</v>
      </c>
      <c r="B60" s="0" t="n">
        <v>7760.41212812667</v>
      </c>
      <c r="C60" s="0" t="n">
        <v>13467376</v>
      </c>
    </row>
    <row r="61" customFormat="false" ht="12.8" hidden="false" customHeight="false" outlineLevel="0" collapsed="false">
      <c r="A61" s="0" t="n">
        <v>108</v>
      </c>
      <c r="B61" s="0" t="n">
        <v>7817.61797353366</v>
      </c>
      <c r="C61" s="0" t="n">
        <v>13547243</v>
      </c>
    </row>
    <row r="62" customFormat="false" ht="12.8" hidden="false" customHeight="false" outlineLevel="0" collapsed="false">
      <c r="A62" s="0" t="n">
        <v>109</v>
      </c>
      <c r="B62" s="0" t="n">
        <v>7868.49493741234</v>
      </c>
      <c r="C62" s="0" t="n">
        <v>13575697</v>
      </c>
    </row>
    <row r="63" customFormat="false" ht="12.8" hidden="false" customHeight="false" outlineLevel="0" collapsed="false">
      <c r="A63" s="0" t="n">
        <v>110</v>
      </c>
      <c r="B63" s="0" t="n">
        <v>7915.40706895458</v>
      </c>
      <c r="C63" s="0" t="n">
        <v>13606434</v>
      </c>
    </row>
    <row r="64" customFormat="false" ht="12.8" hidden="false" customHeight="false" outlineLevel="0" collapsed="false">
      <c r="A64" s="0" t="n">
        <v>111</v>
      </c>
      <c r="B64" s="0" t="n">
        <v>7914.44587887778</v>
      </c>
      <c r="C64" s="0" t="n">
        <v>13648952</v>
      </c>
    </row>
    <row r="65" customFormat="false" ht="12.8" hidden="false" customHeight="false" outlineLevel="0" collapsed="false">
      <c r="A65" s="0" t="n">
        <v>112</v>
      </c>
      <c r="B65" s="0" t="n">
        <v>7926.11097431206</v>
      </c>
      <c r="C65" s="0" t="n">
        <v>13689968</v>
      </c>
    </row>
    <row r="66" customFormat="false" ht="12.8" hidden="false" customHeight="false" outlineLevel="0" collapsed="false">
      <c r="A66" s="0" t="n">
        <v>113</v>
      </c>
      <c r="B66" s="0" t="n">
        <v>7959.21264596488</v>
      </c>
      <c r="C66" s="0" t="n">
        <v>13688474</v>
      </c>
    </row>
    <row r="67" customFormat="false" ht="12.8" hidden="false" customHeight="false" outlineLevel="0" collapsed="false">
      <c r="A67" s="0" t="n">
        <v>114</v>
      </c>
      <c r="B67" s="0" t="n">
        <v>7990.2563443982</v>
      </c>
      <c r="C67" s="0" t="n">
        <v>13749387</v>
      </c>
    </row>
    <row r="68" customFormat="false" ht="12.8" hidden="false" customHeight="false" outlineLevel="0" collapsed="false">
      <c r="A68" s="0" t="n">
        <v>115</v>
      </c>
      <c r="B68" s="0" t="n">
        <v>8027.13210186001</v>
      </c>
      <c r="C68" s="0" t="n">
        <v>13753529</v>
      </c>
    </row>
    <row r="69" customFormat="false" ht="12.8" hidden="false" customHeight="false" outlineLevel="0" collapsed="false">
      <c r="A69" s="0" t="n">
        <v>116</v>
      </c>
      <c r="B69" s="0" t="n">
        <v>8052.36524046414</v>
      </c>
      <c r="C69" s="0" t="n">
        <v>13830350</v>
      </c>
    </row>
    <row r="70" customFormat="false" ht="12.8" hidden="false" customHeight="false" outlineLevel="0" collapsed="false">
      <c r="A70" s="0" t="n">
        <v>117</v>
      </c>
      <c r="B70" s="0" t="n">
        <v>8094.40949746449</v>
      </c>
      <c r="C70" s="0" t="n">
        <v>13845376</v>
      </c>
    </row>
    <row r="71" customFormat="false" ht="12.8" hidden="false" customHeight="false" outlineLevel="0" collapsed="false">
      <c r="A71" s="0" t="n">
        <v>118</v>
      </c>
      <c r="B71" s="0" t="n">
        <v>8128.34591194714</v>
      </c>
      <c r="C71" s="0" t="n">
        <v>13859257</v>
      </c>
    </row>
    <row r="72" customFormat="false" ht="12.8" hidden="false" customHeight="false" outlineLevel="0" collapsed="false">
      <c r="A72" s="0" t="n">
        <v>119</v>
      </c>
      <c r="B72" s="0" t="n">
        <v>8138.99603749547</v>
      </c>
      <c r="C72" s="0" t="n">
        <v>13895667</v>
      </c>
    </row>
    <row r="73" customFormat="false" ht="12.8" hidden="false" customHeight="false" outlineLevel="0" collapsed="false">
      <c r="A73" s="0" t="n">
        <v>120</v>
      </c>
      <c r="B73" s="0" t="n">
        <v>8175.72989928156</v>
      </c>
      <c r="C73" s="0" t="n">
        <v>13956468</v>
      </c>
    </row>
    <row r="74" customFormat="false" ht="12.8" hidden="false" customHeight="false" outlineLevel="0" collapsed="false">
      <c r="A74" s="0" t="n">
        <v>121</v>
      </c>
      <c r="B74" s="0" t="n">
        <v>8222.69216415371</v>
      </c>
      <c r="C74" s="0" t="n">
        <v>13894531</v>
      </c>
    </row>
    <row r="75" customFormat="false" ht="12.8" hidden="false" customHeight="false" outlineLevel="0" collapsed="false">
      <c r="A75" s="0" t="n">
        <v>122</v>
      </c>
      <c r="B75" s="0" t="n">
        <v>8281.64181746192</v>
      </c>
      <c r="C75" s="0" t="n">
        <v>13878726</v>
      </c>
    </row>
    <row r="76" customFormat="false" ht="12.8" hidden="false" customHeight="false" outlineLevel="0" collapsed="false">
      <c r="A76" s="0" t="n">
        <v>123</v>
      </c>
      <c r="B76" s="0" t="n">
        <v>8283.28011714292</v>
      </c>
      <c r="C76" s="0" t="n">
        <v>13959065</v>
      </c>
    </row>
    <row r="77" customFormat="false" ht="12.8" hidden="false" customHeight="false" outlineLevel="0" collapsed="false">
      <c r="A77" s="0" t="n">
        <v>124</v>
      </c>
      <c r="B77" s="0" t="n">
        <v>8305.11960590496</v>
      </c>
      <c r="C77" s="0" t="n">
        <v>14041834</v>
      </c>
    </row>
    <row r="78" customFormat="false" ht="12.8" hidden="false" customHeight="false" outlineLevel="0" collapsed="false">
      <c r="A78" s="0" t="n">
        <v>125</v>
      </c>
      <c r="B78" s="0" t="n">
        <v>8344.82762801835</v>
      </c>
      <c r="C78" s="0" t="n">
        <v>14075696</v>
      </c>
    </row>
    <row r="79" customFormat="false" ht="12.8" hidden="false" customHeight="false" outlineLevel="0" collapsed="false">
      <c r="A79" s="0" t="n">
        <v>126</v>
      </c>
      <c r="B79" s="0" t="n">
        <v>8412.13000332524</v>
      </c>
      <c r="C79" s="0" t="n">
        <v>14108237</v>
      </c>
    </row>
    <row r="80" customFormat="false" ht="12.8" hidden="false" customHeight="false" outlineLevel="0" collapsed="false">
      <c r="A80" s="0" t="n">
        <v>127</v>
      </c>
      <c r="B80" s="0" t="n">
        <v>8452.86302542202</v>
      </c>
      <c r="C80" s="0" t="n">
        <v>14121234</v>
      </c>
    </row>
    <row r="81" customFormat="false" ht="12.8" hidden="false" customHeight="false" outlineLevel="0" collapsed="false">
      <c r="A81" s="0" t="n">
        <v>128</v>
      </c>
      <c r="B81" s="0" t="n">
        <v>8454.532986504</v>
      </c>
      <c r="C81" s="0" t="n">
        <v>14151866</v>
      </c>
    </row>
    <row r="82" customFormat="false" ht="12.8" hidden="false" customHeight="false" outlineLevel="0" collapsed="false">
      <c r="A82" s="0" t="n">
        <v>129</v>
      </c>
      <c r="B82" s="0" t="n">
        <v>8496.65498644042</v>
      </c>
      <c r="C82" s="0" t="n">
        <v>14179744</v>
      </c>
    </row>
    <row r="83" customFormat="false" ht="12.8" hidden="false" customHeight="false" outlineLevel="0" collapsed="false">
      <c r="A83" s="0" t="n">
        <v>130</v>
      </c>
      <c r="B83" s="0" t="n">
        <v>8541.24388605083</v>
      </c>
      <c r="C83" s="0" t="n">
        <v>14198930</v>
      </c>
    </row>
    <row r="84" customFormat="false" ht="12.8" hidden="false" customHeight="false" outlineLevel="0" collapsed="false">
      <c r="A84" s="0" t="n">
        <v>131</v>
      </c>
      <c r="B84" s="0" t="n">
        <v>8611.26784681232</v>
      </c>
      <c r="C84" s="0" t="n">
        <v>14257280</v>
      </c>
    </row>
    <row r="85" customFormat="false" ht="12.8" hidden="false" customHeight="false" outlineLevel="0" collapsed="false">
      <c r="A85" s="0" t="n">
        <v>132</v>
      </c>
      <c r="B85" s="0" t="n">
        <v>8679.44139760358</v>
      </c>
      <c r="C85" s="0" t="n">
        <v>14249034</v>
      </c>
    </row>
    <row r="86" customFormat="false" ht="12.8" hidden="false" customHeight="false" outlineLevel="0" collapsed="false">
      <c r="A86" s="0" t="n">
        <v>133</v>
      </c>
      <c r="B86" s="0" t="n">
        <v>8695.15612129283</v>
      </c>
      <c r="C86" s="0" t="n">
        <v>14302445</v>
      </c>
    </row>
    <row r="87" customFormat="false" ht="12.8" hidden="false" customHeight="false" outlineLevel="0" collapsed="false">
      <c r="A87" s="0" t="n">
        <v>134</v>
      </c>
      <c r="B87" s="0" t="n">
        <v>8724.99975001734</v>
      </c>
      <c r="C87" s="0" t="n">
        <v>14388102</v>
      </c>
    </row>
    <row r="88" customFormat="false" ht="12.8" hidden="false" customHeight="false" outlineLevel="0" collapsed="false">
      <c r="A88" s="0" t="n">
        <v>135</v>
      </c>
      <c r="B88" s="0" t="n">
        <v>8780.35754978854</v>
      </c>
      <c r="C88" s="0" t="n">
        <v>14401162</v>
      </c>
    </row>
    <row r="89" customFormat="false" ht="12.8" hidden="false" customHeight="false" outlineLevel="0" collapsed="false">
      <c r="A89" s="0" t="n">
        <v>136</v>
      </c>
      <c r="B89" s="0" t="n">
        <v>8768.02651778493</v>
      </c>
      <c r="C89" s="0" t="n">
        <v>14456974</v>
      </c>
    </row>
    <row r="90" customFormat="false" ht="12.8" hidden="false" customHeight="false" outlineLevel="0" collapsed="false">
      <c r="A90" s="0" t="n">
        <v>137</v>
      </c>
      <c r="B90" s="0" t="n">
        <v>8783.83951654812</v>
      </c>
      <c r="C90" s="0" t="n">
        <v>14460544</v>
      </c>
    </row>
    <row r="91" customFormat="false" ht="12.8" hidden="false" customHeight="false" outlineLevel="0" collapsed="false">
      <c r="A91" s="0" t="n">
        <v>138</v>
      </c>
      <c r="B91" s="0" t="n">
        <v>8790.21171265542</v>
      </c>
      <c r="C91" s="0" t="n">
        <v>14525759</v>
      </c>
    </row>
    <row r="92" customFormat="false" ht="12.8" hidden="false" customHeight="false" outlineLevel="0" collapsed="false">
      <c r="A92" s="0" t="n">
        <v>139</v>
      </c>
      <c r="B92" s="0" t="n">
        <v>8824.6905643789</v>
      </c>
      <c r="C92" s="0" t="n">
        <v>14556892</v>
      </c>
    </row>
    <row r="93" customFormat="false" ht="12.8" hidden="false" customHeight="false" outlineLevel="0" collapsed="false">
      <c r="A93" s="0" t="n">
        <v>140</v>
      </c>
      <c r="B93" s="0" t="n">
        <v>8865.00788443643</v>
      </c>
      <c r="C93" s="0" t="n">
        <v>14565394</v>
      </c>
    </row>
    <row r="94" customFormat="false" ht="12.8" hidden="false" customHeight="false" outlineLevel="0" collapsed="false">
      <c r="A94" s="0" t="n">
        <v>141</v>
      </c>
      <c r="B94" s="0" t="n">
        <v>8872.68255489291</v>
      </c>
      <c r="C94" s="0" t="n">
        <v>14647527</v>
      </c>
    </row>
    <row r="95" customFormat="false" ht="12.8" hidden="false" customHeight="false" outlineLevel="0" collapsed="false">
      <c r="A95" s="0" t="n">
        <v>142</v>
      </c>
      <c r="B95" s="0" t="n">
        <v>8926.20486746386</v>
      </c>
      <c r="C95" s="0" t="n">
        <v>14656028</v>
      </c>
    </row>
    <row r="96" customFormat="false" ht="12.8" hidden="false" customHeight="false" outlineLevel="0" collapsed="false">
      <c r="A96" s="0" t="n">
        <v>143</v>
      </c>
      <c r="B96" s="0" t="n">
        <v>8922.51923995745</v>
      </c>
      <c r="C96" s="0" t="n">
        <v>14653659</v>
      </c>
    </row>
    <row r="97" customFormat="false" ht="12.8" hidden="false" customHeight="false" outlineLevel="0" collapsed="false">
      <c r="A97" s="0" t="n">
        <v>144</v>
      </c>
      <c r="B97" s="0" t="n">
        <v>8932.84992293541</v>
      </c>
      <c r="C97" s="0" t="n">
        <v>14661525</v>
      </c>
    </row>
    <row r="98" customFormat="false" ht="12.8" hidden="false" customHeight="false" outlineLevel="0" collapsed="false">
      <c r="A98" s="0" t="n">
        <v>145</v>
      </c>
      <c r="B98" s="0" t="n">
        <v>8983.27688169593</v>
      </c>
      <c r="C98" s="0" t="n">
        <v>14665990</v>
      </c>
    </row>
    <row r="99" customFormat="false" ht="12.8" hidden="false" customHeight="false" outlineLevel="0" collapsed="false">
      <c r="A99" s="0" t="n">
        <v>146</v>
      </c>
      <c r="B99" s="0" t="n">
        <v>9060.81125190986</v>
      </c>
      <c r="C99" s="0" t="n">
        <v>14756141</v>
      </c>
    </row>
    <row r="100" customFormat="false" ht="12.8" hidden="false" customHeight="false" outlineLevel="0" collapsed="false">
      <c r="A100" s="0" t="n">
        <v>147</v>
      </c>
      <c r="B100" s="0" t="n">
        <v>9102.40125451613</v>
      </c>
      <c r="C100" s="0" t="n">
        <v>14807132</v>
      </c>
    </row>
    <row r="101" customFormat="false" ht="12.8" hidden="false" customHeight="false" outlineLevel="0" collapsed="false">
      <c r="A101" s="0" t="n">
        <v>148</v>
      </c>
      <c r="B101" s="0" t="n">
        <v>9163.85571876655</v>
      </c>
      <c r="C101" s="0" t="n">
        <v>14832761</v>
      </c>
    </row>
    <row r="102" customFormat="false" ht="12.8" hidden="false" customHeight="false" outlineLevel="0" collapsed="false">
      <c r="A102" s="0" t="n">
        <v>149</v>
      </c>
      <c r="B102" s="0" t="n">
        <v>9194.28848306116</v>
      </c>
      <c r="C102" s="0" t="n">
        <v>14823832</v>
      </c>
    </row>
    <row r="103" customFormat="false" ht="12.8" hidden="false" customHeight="false" outlineLevel="0" collapsed="false">
      <c r="A103" s="0" t="n">
        <v>150</v>
      </c>
      <c r="B103" s="0" t="n">
        <v>9208.32201316459</v>
      </c>
      <c r="C103" s="0" t="n">
        <v>14861671</v>
      </c>
    </row>
    <row r="104" customFormat="false" ht="12.8" hidden="false" customHeight="false" outlineLevel="0" collapsed="false">
      <c r="A104" s="0" t="n">
        <v>151</v>
      </c>
      <c r="B104" s="0" t="n">
        <v>9245.07616608046</v>
      </c>
      <c r="C104" s="0" t="n">
        <v>14865481</v>
      </c>
    </row>
    <row r="105" customFormat="false" ht="12.8" hidden="false" customHeight="false" outlineLevel="0" collapsed="false">
      <c r="A105" s="0" t="n">
        <v>152</v>
      </c>
      <c r="B105" s="0" t="n">
        <v>9273.52084940345</v>
      </c>
      <c r="C105" s="0" t="n">
        <v>14884462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:D105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213</v>
      </c>
      <c r="B1" s="0" t="s">
        <v>214</v>
      </c>
      <c r="C1" s="0" t="s">
        <v>215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5912.17402586897</v>
      </c>
      <c r="C22" s="0" t="n">
        <v>11604238</v>
      </c>
    </row>
    <row r="23" customFormat="false" ht="12.8" hidden="false" customHeight="false" outlineLevel="0" collapsed="false">
      <c r="A23" s="0" t="n">
        <v>70</v>
      </c>
      <c r="B23" s="0" t="n">
        <v>5803.64800906552</v>
      </c>
      <c r="C23" s="0" t="n">
        <v>11086969</v>
      </c>
    </row>
    <row r="24" customFormat="false" ht="12.8" hidden="false" customHeight="false" outlineLevel="0" collapsed="false">
      <c r="A24" s="0" t="n">
        <v>71</v>
      </c>
      <c r="B24" s="0" t="n">
        <v>5308.70006591044</v>
      </c>
      <c r="C24" s="0" t="n">
        <v>11690442</v>
      </c>
    </row>
    <row r="25" customFormat="false" ht="12.8" hidden="false" customHeight="false" outlineLevel="0" collapsed="false">
      <c r="A25" s="0" t="n">
        <v>72</v>
      </c>
      <c r="B25" s="0" t="n">
        <v>5188.99870753373</v>
      </c>
      <c r="C25" s="0" t="n">
        <v>11743921</v>
      </c>
    </row>
    <row r="26" customFormat="false" ht="12.8" hidden="false" customHeight="false" outlineLevel="0" collapsed="false">
      <c r="A26" s="0" t="n">
        <v>73</v>
      </c>
      <c r="B26" s="0" t="n">
        <v>5277.83880164034</v>
      </c>
      <c r="C26" s="0" t="n">
        <v>11763740</v>
      </c>
    </row>
    <row r="27" customFormat="false" ht="12.8" hidden="false" customHeight="false" outlineLevel="0" collapsed="false">
      <c r="A27" s="0" t="n">
        <v>74</v>
      </c>
      <c r="B27" s="0" t="n">
        <v>5371.35900420139</v>
      </c>
      <c r="C27" s="0" t="n">
        <v>11794418</v>
      </c>
    </row>
    <row r="28" customFormat="false" ht="12.8" hidden="false" customHeight="false" outlineLevel="0" collapsed="false">
      <c r="A28" s="0" t="n">
        <v>75</v>
      </c>
      <c r="B28" s="0" t="n">
        <v>5409.68238023674</v>
      </c>
      <c r="C28" s="0" t="n">
        <v>11813510</v>
      </c>
    </row>
    <row r="29" customFormat="false" ht="12.8" hidden="false" customHeight="false" outlineLevel="0" collapsed="false">
      <c r="A29" s="0" t="n">
        <v>76</v>
      </c>
      <c r="B29" s="0" t="n">
        <v>5465.06824154814</v>
      </c>
      <c r="C29" s="0" t="n">
        <v>11826759</v>
      </c>
    </row>
    <row r="30" customFormat="false" ht="12.8" hidden="false" customHeight="false" outlineLevel="0" collapsed="false">
      <c r="A30" s="0" t="n">
        <v>77</v>
      </c>
      <c r="B30" s="0" t="n">
        <v>5497.05082040183</v>
      </c>
      <c r="C30" s="0" t="n">
        <v>11866923</v>
      </c>
    </row>
    <row r="31" customFormat="false" ht="12.8" hidden="false" customHeight="false" outlineLevel="0" collapsed="false">
      <c r="A31" s="0" t="n">
        <v>78</v>
      </c>
      <c r="B31" s="0" t="n">
        <v>5490.75705030207</v>
      </c>
      <c r="C31" s="0" t="n">
        <v>11935367</v>
      </c>
    </row>
    <row r="32" customFormat="false" ht="12.8" hidden="false" customHeight="false" outlineLevel="0" collapsed="false">
      <c r="A32" s="0" t="n">
        <v>79</v>
      </c>
      <c r="B32" s="0" t="n">
        <v>5519.74711934291</v>
      </c>
      <c r="C32" s="0" t="n">
        <v>11979973</v>
      </c>
    </row>
    <row r="33" customFormat="false" ht="12.8" hidden="false" customHeight="false" outlineLevel="0" collapsed="false">
      <c r="A33" s="0" t="n">
        <v>80</v>
      </c>
      <c r="B33" s="0" t="n">
        <v>5529.14870543773</v>
      </c>
      <c r="C33" s="0" t="n">
        <v>12035308</v>
      </c>
    </row>
    <row r="34" customFormat="false" ht="12.8" hidden="false" customHeight="false" outlineLevel="0" collapsed="false">
      <c r="A34" s="0" t="n">
        <v>81</v>
      </c>
      <c r="B34" s="0" t="n">
        <v>5565.33832405744</v>
      </c>
      <c r="C34" s="0" t="n">
        <v>12017879</v>
      </c>
    </row>
    <row r="35" customFormat="false" ht="12.8" hidden="false" customHeight="false" outlineLevel="0" collapsed="false">
      <c r="A35" s="0" t="n">
        <v>82</v>
      </c>
      <c r="B35" s="0" t="n">
        <v>5584.90700827235</v>
      </c>
      <c r="C35" s="0" t="n">
        <v>12012860</v>
      </c>
    </row>
    <row r="36" customFormat="false" ht="12.8" hidden="false" customHeight="false" outlineLevel="0" collapsed="false">
      <c r="A36" s="0" t="n">
        <v>83</v>
      </c>
      <c r="B36" s="0" t="n">
        <v>5627.13896340284</v>
      </c>
      <c r="C36" s="0" t="n">
        <v>12120180</v>
      </c>
    </row>
    <row r="37" customFormat="false" ht="12.8" hidden="false" customHeight="false" outlineLevel="0" collapsed="false">
      <c r="A37" s="0" t="n">
        <v>84</v>
      </c>
      <c r="B37" s="0" t="n">
        <v>5668.71193692403</v>
      </c>
      <c r="C37" s="0" t="n">
        <v>12158861</v>
      </c>
    </row>
    <row r="38" customFormat="false" ht="12.8" hidden="false" customHeight="false" outlineLevel="0" collapsed="false">
      <c r="A38" s="0" t="n">
        <v>85</v>
      </c>
      <c r="B38" s="0" t="n">
        <v>5722.14376924592</v>
      </c>
      <c r="C38" s="0" t="n">
        <v>12194174</v>
      </c>
    </row>
    <row r="39" customFormat="false" ht="12.8" hidden="false" customHeight="false" outlineLevel="0" collapsed="false">
      <c r="A39" s="0" t="n">
        <v>86</v>
      </c>
      <c r="B39" s="0" t="n">
        <v>5759.63464540913</v>
      </c>
      <c r="C39" s="0" t="n">
        <v>12204197</v>
      </c>
    </row>
    <row r="40" customFormat="false" ht="12.8" hidden="false" customHeight="false" outlineLevel="0" collapsed="false">
      <c r="A40" s="0" t="n">
        <v>87</v>
      </c>
      <c r="B40" s="0" t="n">
        <v>5783.80457480259</v>
      </c>
      <c r="C40" s="0" t="n">
        <v>12192918</v>
      </c>
    </row>
    <row r="41" customFormat="false" ht="12.8" hidden="false" customHeight="false" outlineLevel="0" collapsed="false">
      <c r="A41" s="0" t="n">
        <v>88</v>
      </c>
      <c r="B41" s="0" t="n">
        <v>5840.2932051327</v>
      </c>
      <c r="C41" s="0" t="n">
        <v>12207674</v>
      </c>
    </row>
    <row r="42" customFormat="false" ht="12.8" hidden="false" customHeight="false" outlineLevel="0" collapsed="false">
      <c r="A42" s="0" t="n">
        <v>89</v>
      </c>
      <c r="B42" s="0" t="n">
        <v>5843.73129707644</v>
      </c>
      <c r="C42" s="0" t="n">
        <v>12229578</v>
      </c>
    </row>
    <row r="43" customFormat="false" ht="12.8" hidden="false" customHeight="false" outlineLevel="0" collapsed="false">
      <c r="A43" s="0" t="n">
        <v>90</v>
      </c>
      <c r="B43" s="0" t="n">
        <v>5903.90967203387</v>
      </c>
      <c r="C43" s="0" t="n">
        <v>12233892</v>
      </c>
    </row>
    <row r="44" customFormat="false" ht="12.8" hidden="false" customHeight="false" outlineLevel="0" collapsed="false">
      <c r="A44" s="0" t="n">
        <v>91</v>
      </c>
      <c r="B44" s="0" t="n">
        <v>5954.50657442171</v>
      </c>
      <c r="C44" s="0" t="n">
        <v>12238641</v>
      </c>
    </row>
    <row r="45" customFormat="false" ht="12.8" hidden="false" customHeight="false" outlineLevel="0" collapsed="false">
      <c r="A45" s="0" t="n">
        <v>92</v>
      </c>
      <c r="B45" s="0" t="n">
        <v>6002.82364571688</v>
      </c>
      <c r="C45" s="0" t="n">
        <v>12308309</v>
      </c>
    </row>
    <row r="46" customFormat="false" ht="12.8" hidden="false" customHeight="false" outlineLevel="0" collapsed="false">
      <c r="A46" s="0" t="n">
        <v>93</v>
      </c>
      <c r="B46" s="0" t="n">
        <v>6034.92470731195</v>
      </c>
      <c r="C46" s="0" t="n">
        <v>12343690</v>
      </c>
    </row>
    <row r="47" customFormat="false" ht="12.8" hidden="false" customHeight="false" outlineLevel="0" collapsed="false">
      <c r="A47" s="0" t="n">
        <v>94</v>
      </c>
      <c r="B47" s="0" t="n">
        <v>6071.26937550084</v>
      </c>
      <c r="C47" s="0" t="n">
        <v>12348074</v>
      </c>
    </row>
    <row r="48" customFormat="false" ht="12.8" hidden="false" customHeight="false" outlineLevel="0" collapsed="false">
      <c r="A48" s="0" t="n">
        <v>95</v>
      </c>
      <c r="B48" s="0" t="n">
        <v>6102.7082781609</v>
      </c>
      <c r="C48" s="0" t="n">
        <v>12353690</v>
      </c>
    </row>
    <row r="49" customFormat="false" ht="12.8" hidden="false" customHeight="false" outlineLevel="0" collapsed="false">
      <c r="A49" s="0" t="n">
        <v>96</v>
      </c>
      <c r="B49" s="0" t="n">
        <v>6167.26075235927</v>
      </c>
      <c r="C49" s="0" t="n">
        <v>12412446</v>
      </c>
    </row>
    <row r="50" customFormat="false" ht="12.8" hidden="false" customHeight="false" outlineLevel="0" collapsed="false">
      <c r="A50" s="0" t="n">
        <v>97</v>
      </c>
      <c r="B50" s="0" t="n">
        <v>6188.24322241706</v>
      </c>
      <c r="C50" s="0" t="n">
        <v>12464792</v>
      </c>
    </row>
    <row r="51" customFormat="false" ht="12.8" hidden="false" customHeight="false" outlineLevel="0" collapsed="false">
      <c r="A51" s="0" t="n">
        <v>98</v>
      </c>
      <c r="B51" s="0" t="n">
        <v>6241.5305227148</v>
      </c>
      <c r="C51" s="0" t="n">
        <v>12503366</v>
      </c>
    </row>
    <row r="52" customFormat="false" ht="12.8" hidden="false" customHeight="false" outlineLevel="0" collapsed="false">
      <c r="A52" s="0" t="n">
        <v>99</v>
      </c>
      <c r="B52" s="0" t="n">
        <v>6243.39221906782</v>
      </c>
      <c r="C52" s="0" t="n">
        <v>12543927</v>
      </c>
    </row>
    <row r="53" customFormat="false" ht="12.8" hidden="false" customHeight="false" outlineLevel="0" collapsed="false">
      <c r="A53" s="0" t="n">
        <v>100</v>
      </c>
      <c r="B53" s="0" t="n">
        <v>6304.03184074051</v>
      </c>
      <c r="C53" s="0" t="n">
        <v>12482966</v>
      </c>
    </row>
    <row r="54" customFormat="false" ht="12.8" hidden="false" customHeight="false" outlineLevel="0" collapsed="false">
      <c r="A54" s="0" t="n">
        <v>101</v>
      </c>
      <c r="B54" s="0" t="n">
        <v>6317.0894156665</v>
      </c>
      <c r="C54" s="0" t="n">
        <v>12572310</v>
      </c>
    </row>
    <row r="55" customFormat="false" ht="12.8" hidden="false" customHeight="false" outlineLevel="0" collapsed="false">
      <c r="A55" s="0" t="n">
        <v>102</v>
      </c>
      <c r="B55" s="0" t="n">
        <v>6305.63405075282</v>
      </c>
      <c r="C55" s="0" t="n">
        <v>12588863</v>
      </c>
    </row>
    <row r="56" customFormat="false" ht="12.8" hidden="false" customHeight="false" outlineLevel="0" collapsed="false">
      <c r="A56" s="0" t="n">
        <v>103</v>
      </c>
      <c r="B56" s="0" t="n">
        <v>6301.09864831725</v>
      </c>
      <c r="C56" s="0" t="n">
        <v>12660803</v>
      </c>
    </row>
    <row r="57" customFormat="false" ht="12.8" hidden="false" customHeight="false" outlineLevel="0" collapsed="false">
      <c r="A57" s="0" t="n">
        <v>104</v>
      </c>
      <c r="B57" s="0" t="n">
        <v>6312.29079237631</v>
      </c>
      <c r="C57" s="0" t="n">
        <v>12673354</v>
      </c>
    </row>
    <row r="58" customFormat="false" ht="12.8" hidden="false" customHeight="false" outlineLevel="0" collapsed="false">
      <c r="A58" s="0" t="n">
        <v>105</v>
      </c>
      <c r="B58" s="0" t="n">
        <v>6334.07667809678</v>
      </c>
      <c r="C58" s="0" t="n">
        <v>12691211</v>
      </c>
    </row>
    <row r="59" customFormat="false" ht="12.8" hidden="false" customHeight="false" outlineLevel="0" collapsed="false">
      <c r="A59" s="0" t="n">
        <v>106</v>
      </c>
      <c r="B59" s="0" t="n">
        <v>6368.04433770216</v>
      </c>
      <c r="C59" s="0" t="n">
        <v>12689902</v>
      </c>
    </row>
    <row r="60" customFormat="false" ht="12.8" hidden="false" customHeight="false" outlineLevel="0" collapsed="false">
      <c r="A60" s="0" t="n">
        <v>107</v>
      </c>
      <c r="B60" s="0" t="n">
        <v>6368.32175226825</v>
      </c>
      <c r="C60" s="0" t="n">
        <v>12749631</v>
      </c>
    </row>
    <row r="61" customFormat="false" ht="12.8" hidden="false" customHeight="false" outlineLevel="0" collapsed="false">
      <c r="A61" s="0" t="n">
        <v>108</v>
      </c>
      <c r="B61" s="0" t="n">
        <v>6387.30357897441</v>
      </c>
      <c r="C61" s="0" t="n">
        <v>12745062</v>
      </c>
    </row>
    <row r="62" customFormat="false" ht="12.8" hidden="false" customHeight="false" outlineLevel="0" collapsed="false">
      <c r="A62" s="0" t="n">
        <v>109</v>
      </c>
      <c r="B62" s="0" t="n">
        <v>6417.12700437592</v>
      </c>
      <c r="C62" s="0" t="n">
        <v>12710081</v>
      </c>
    </row>
    <row r="63" customFormat="false" ht="12.8" hidden="false" customHeight="false" outlineLevel="0" collapsed="false">
      <c r="A63" s="0" t="n">
        <v>110</v>
      </c>
      <c r="B63" s="0" t="n">
        <v>6423.99772915646</v>
      </c>
      <c r="C63" s="0" t="n">
        <v>12762534</v>
      </c>
    </row>
    <row r="64" customFormat="false" ht="12.8" hidden="false" customHeight="false" outlineLevel="0" collapsed="false">
      <c r="A64" s="0" t="n">
        <v>111</v>
      </c>
      <c r="B64" s="0" t="n">
        <v>6436.75375739407</v>
      </c>
      <c r="C64" s="0" t="n">
        <v>12789045</v>
      </c>
    </row>
    <row r="65" customFormat="false" ht="12.8" hidden="false" customHeight="false" outlineLevel="0" collapsed="false">
      <c r="A65" s="0" t="n">
        <v>112</v>
      </c>
      <c r="B65" s="0" t="n">
        <v>6429.97330218708</v>
      </c>
      <c r="C65" s="0" t="n">
        <v>12813390</v>
      </c>
    </row>
    <row r="66" customFormat="false" ht="12.8" hidden="false" customHeight="false" outlineLevel="0" collapsed="false">
      <c r="A66" s="0" t="n">
        <v>113</v>
      </c>
      <c r="B66" s="0" t="n">
        <v>6448.4507566641</v>
      </c>
      <c r="C66" s="0" t="n">
        <v>12799793</v>
      </c>
    </row>
    <row r="67" customFormat="false" ht="12.8" hidden="false" customHeight="false" outlineLevel="0" collapsed="false">
      <c r="A67" s="0" t="n">
        <v>114</v>
      </c>
      <c r="B67" s="0" t="n">
        <v>6456.05899735032</v>
      </c>
      <c r="C67" s="0" t="n">
        <v>12841274</v>
      </c>
    </row>
    <row r="68" customFormat="false" ht="12.8" hidden="false" customHeight="false" outlineLevel="0" collapsed="false">
      <c r="A68" s="0" t="n">
        <v>115</v>
      </c>
      <c r="B68" s="0" t="n">
        <v>6441.32047341498</v>
      </c>
      <c r="C68" s="0" t="n">
        <v>12874939</v>
      </c>
    </row>
    <row r="69" customFormat="false" ht="12.8" hidden="false" customHeight="false" outlineLevel="0" collapsed="false">
      <c r="A69" s="0" t="n">
        <v>116</v>
      </c>
      <c r="B69" s="0" t="n">
        <v>6445.24364319129</v>
      </c>
      <c r="C69" s="0" t="n">
        <v>12872689</v>
      </c>
    </row>
    <row r="70" customFormat="false" ht="12.8" hidden="false" customHeight="false" outlineLevel="0" collapsed="false">
      <c r="A70" s="0" t="n">
        <v>117</v>
      </c>
      <c r="B70" s="0" t="n">
        <v>6463.92600095382</v>
      </c>
      <c r="C70" s="0" t="n">
        <v>12905257</v>
      </c>
    </row>
    <row r="71" customFormat="false" ht="12.8" hidden="false" customHeight="false" outlineLevel="0" collapsed="false">
      <c r="A71" s="0" t="n">
        <v>118</v>
      </c>
      <c r="B71" s="0" t="n">
        <v>6480.01085167521</v>
      </c>
      <c r="C71" s="0" t="n">
        <v>12898059</v>
      </c>
    </row>
    <row r="72" customFormat="false" ht="12.8" hidden="false" customHeight="false" outlineLevel="0" collapsed="false">
      <c r="A72" s="0" t="n">
        <v>119</v>
      </c>
      <c r="B72" s="0" t="n">
        <v>6490.66570795985</v>
      </c>
      <c r="C72" s="0" t="n">
        <v>12842113</v>
      </c>
    </row>
    <row r="73" customFormat="false" ht="12.8" hidden="false" customHeight="false" outlineLevel="0" collapsed="false">
      <c r="A73" s="0" t="n">
        <v>120</v>
      </c>
      <c r="B73" s="0" t="n">
        <v>6497.83525361913</v>
      </c>
      <c r="C73" s="0" t="n">
        <v>12854157</v>
      </c>
    </row>
    <row r="74" customFormat="false" ht="12.8" hidden="false" customHeight="false" outlineLevel="0" collapsed="false">
      <c r="A74" s="0" t="n">
        <v>121</v>
      </c>
      <c r="B74" s="0" t="n">
        <v>6542.05152689725</v>
      </c>
      <c r="C74" s="0" t="n">
        <v>12811104</v>
      </c>
    </row>
    <row r="75" customFormat="false" ht="12.8" hidden="false" customHeight="false" outlineLevel="0" collapsed="false">
      <c r="A75" s="0" t="n">
        <v>122</v>
      </c>
      <c r="B75" s="0" t="n">
        <v>6543.21873922254</v>
      </c>
      <c r="C75" s="0" t="n">
        <v>12817454</v>
      </c>
    </row>
    <row r="76" customFormat="false" ht="12.8" hidden="false" customHeight="false" outlineLevel="0" collapsed="false">
      <c r="A76" s="0" t="n">
        <v>123</v>
      </c>
      <c r="B76" s="0" t="n">
        <v>6528.97910710617</v>
      </c>
      <c r="C76" s="0" t="n">
        <v>12869311</v>
      </c>
    </row>
    <row r="77" customFormat="false" ht="12.8" hidden="false" customHeight="false" outlineLevel="0" collapsed="false">
      <c r="A77" s="0" t="n">
        <v>124</v>
      </c>
      <c r="B77" s="0" t="n">
        <v>6546.98158158662</v>
      </c>
      <c r="C77" s="0" t="n">
        <v>12963953</v>
      </c>
    </row>
    <row r="78" customFormat="false" ht="12.8" hidden="false" customHeight="false" outlineLevel="0" collapsed="false">
      <c r="A78" s="0" t="n">
        <v>125</v>
      </c>
      <c r="B78" s="0" t="n">
        <v>6569.19159471609</v>
      </c>
      <c r="C78" s="0" t="n">
        <v>12926548</v>
      </c>
    </row>
    <row r="79" customFormat="false" ht="12.8" hidden="false" customHeight="false" outlineLevel="0" collapsed="false">
      <c r="A79" s="0" t="n">
        <v>126</v>
      </c>
      <c r="B79" s="0" t="n">
        <v>6566.33305672824</v>
      </c>
      <c r="C79" s="0" t="n">
        <v>12960577</v>
      </c>
    </row>
    <row r="80" customFormat="false" ht="12.8" hidden="false" customHeight="false" outlineLevel="0" collapsed="false">
      <c r="A80" s="0" t="n">
        <v>127</v>
      </c>
      <c r="B80" s="0" t="n">
        <v>6573.25970465742</v>
      </c>
      <c r="C80" s="0" t="n">
        <v>12987912</v>
      </c>
    </row>
    <row r="81" customFormat="false" ht="12.8" hidden="false" customHeight="false" outlineLevel="0" collapsed="false">
      <c r="A81" s="0" t="n">
        <v>128</v>
      </c>
      <c r="B81" s="0" t="n">
        <v>6579.8044086059</v>
      </c>
      <c r="C81" s="0" t="n">
        <v>12971085</v>
      </c>
    </row>
    <row r="82" customFormat="false" ht="12.8" hidden="false" customHeight="false" outlineLevel="0" collapsed="false">
      <c r="A82" s="0" t="n">
        <v>129</v>
      </c>
      <c r="B82" s="0" t="n">
        <v>6602.44563410192</v>
      </c>
      <c r="C82" s="0" t="n">
        <v>12955815</v>
      </c>
    </row>
    <row r="83" customFormat="false" ht="12.8" hidden="false" customHeight="false" outlineLevel="0" collapsed="false">
      <c r="A83" s="0" t="n">
        <v>130</v>
      </c>
      <c r="B83" s="0" t="n">
        <v>6612.0826438379</v>
      </c>
      <c r="C83" s="0" t="n">
        <v>13012119</v>
      </c>
    </row>
    <row r="84" customFormat="false" ht="12.8" hidden="false" customHeight="false" outlineLevel="0" collapsed="false">
      <c r="A84" s="0" t="n">
        <v>131</v>
      </c>
      <c r="B84" s="0" t="n">
        <v>6599.79588256595</v>
      </c>
      <c r="C84" s="0" t="n">
        <v>13018015</v>
      </c>
    </row>
    <row r="85" customFormat="false" ht="12.8" hidden="false" customHeight="false" outlineLevel="0" collapsed="false">
      <c r="A85" s="0" t="n">
        <v>132</v>
      </c>
      <c r="B85" s="0" t="n">
        <v>6626.81306921395</v>
      </c>
      <c r="C85" s="0" t="n">
        <v>13031865</v>
      </c>
    </row>
    <row r="86" customFormat="false" ht="12.8" hidden="false" customHeight="false" outlineLevel="0" collapsed="false">
      <c r="A86" s="0" t="n">
        <v>133</v>
      </c>
      <c r="B86" s="0" t="n">
        <v>6612.29170549907</v>
      </c>
      <c r="C86" s="0" t="n">
        <v>13049751</v>
      </c>
    </row>
    <row r="87" customFormat="false" ht="12.8" hidden="false" customHeight="false" outlineLevel="0" collapsed="false">
      <c r="A87" s="0" t="n">
        <v>134</v>
      </c>
      <c r="B87" s="0" t="n">
        <v>6628.69073858849</v>
      </c>
      <c r="C87" s="0" t="n">
        <v>13040383</v>
      </c>
    </row>
    <row r="88" customFormat="false" ht="12.8" hidden="false" customHeight="false" outlineLevel="0" collapsed="false">
      <c r="A88" s="0" t="n">
        <v>135</v>
      </c>
      <c r="B88" s="0" t="n">
        <v>6653.85911399258</v>
      </c>
      <c r="C88" s="0" t="n">
        <v>13029167</v>
      </c>
    </row>
    <row r="89" customFormat="false" ht="12.8" hidden="false" customHeight="false" outlineLevel="0" collapsed="false">
      <c r="A89" s="0" t="n">
        <v>136</v>
      </c>
      <c r="B89" s="0" t="n">
        <v>6663.36276876809</v>
      </c>
      <c r="C89" s="0" t="n">
        <v>13051996</v>
      </c>
    </row>
    <row r="90" customFormat="false" ht="12.8" hidden="false" customHeight="false" outlineLevel="0" collapsed="false">
      <c r="A90" s="0" t="n">
        <v>137</v>
      </c>
      <c r="B90" s="0" t="n">
        <v>6690.56540021309</v>
      </c>
      <c r="C90" s="0" t="n">
        <v>13084402</v>
      </c>
    </row>
    <row r="91" customFormat="false" ht="12.8" hidden="false" customHeight="false" outlineLevel="0" collapsed="false">
      <c r="A91" s="0" t="n">
        <v>138</v>
      </c>
      <c r="B91" s="0" t="n">
        <v>6710.58112190595</v>
      </c>
      <c r="C91" s="0" t="n">
        <v>13052662</v>
      </c>
    </row>
    <row r="92" customFormat="false" ht="12.8" hidden="false" customHeight="false" outlineLevel="0" collapsed="false">
      <c r="A92" s="0" t="n">
        <v>139</v>
      </c>
      <c r="B92" s="0" t="n">
        <v>6707.53286934869</v>
      </c>
      <c r="C92" s="0" t="n">
        <v>13050544</v>
      </c>
    </row>
    <row r="93" customFormat="false" ht="12.8" hidden="false" customHeight="false" outlineLevel="0" collapsed="false">
      <c r="A93" s="0" t="n">
        <v>140</v>
      </c>
      <c r="B93" s="0" t="n">
        <v>6726.50121192507</v>
      </c>
      <c r="C93" s="0" t="n">
        <v>13128600</v>
      </c>
    </row>
    <row r="94" customFormat="false" ht="12.8" hidden="false" customHeight="false" outlineLevel="0" collapsed="false">
      <c r="A94" s="0" t="n">
        <v>141</v>
      </c>
      <c r="B94" s="0" t="n">
        <v>6727.78608026859</v>
      </c>
      <c r="C94" s="0" t="n">
        <v>13113335</v>
      </c>
    </row>
    <row r="95" customFormat="false" ht="12.8" hidden="false" customHeight="false" outlineLevel="0" collapsed="false">
      <c r="A95" s="0" t="n">
        <v>142</v>
      </c>
      <c r="B95" s="0" t="n">
        <v>6745.97013620536</v>
      </c>
      <c r="C95" s="0" t="n">
        <v>13068821</v>
      </c>
    </row>
    <row r="96" customFormat="false" ht="12.8" hidden="false" customHeight="false" outlineLevel="0" collapsed="false">
      <c r="A96" s="0" t="n">
        <v>143</v>
      </c>
      <c r="B96" s="0" t="n">
        <v>6741.22000528531</v>
      </c>
      <c r="C96" s="0" t="n">
        <v>13077503</v>
      </c>
    </row>
    <row r="97" customFormat="false" ht="12.8" hidden="false" customHeight="false" outlineLevel="0" collapsed="false">
      <c r="A97" s="0" t="n">
        <v>144</v>
      </c>
      <c r="B97" s="0" t="n">
        <v>6732.88000614055</v>
      </c>
      <c r="C97" s="0" t="n">
        <v>13119319</v>
      </c>
    </row>
    <row r="98" customFormat="false" ht="12.8" hidden="false" customHeight="false" outlineLevel="0" collapsed="false">
      <c r="A98" s="0" t="n">
        <v>145</v>
      </c>
      <c r="B98" s="0" t="n">
        <v>6757.55046266568</v>
      </c>
      <c r="C98" s="0" t="n">
        <v>13143901</v>
      </c>
    </row>
    <row r="99" customFormat="false" ht="12.8" hidden="false" customHeight="false" outlineLevel="0" collapsed="false">
      <c r="A99" s="0" t="n">
        <v>146</v>
      </c>
      <c r="B99" s="0" t="n">
        <v>6735.49313231296</v>
      </c>
      <c r="C99" s="0" t="n">
        <v>13153807</v>
      </c>
    </row>
    <row r="100" customFormat="false" ht="12.8" hidden="false" customHeight="false" outlineLevel="0" collapsed="false">
      <c r="A100" s="0" t="n">
        <v>147</v>
      </c>
      <c r="B100" s="0" t="n">
        <v>6735.15629567446</v>
      </c>
      <c r="C100" s="0" t="n">
        <v>13184606</v>
      </c>
    </row>
    <row r="101" customFormat="false" ht="12.8" hidden="false" customHeight="false" outlineLevel="0" collapsed="false">
      <c r="A101" s="0" t="n">
        <v>148</v>
      </c>
      <c r="B101" s="0" t="n">
        <v>6723.78783050721</v>
      </c>
      <c r="C101" s="0" t="n">
        <v>13223478</v>
      </c>
    </row>
    <row r="102" customFormat="false" ht="12.8" hidden="false" customHeight="false" outlineLevel="0" collapsed="false">
      <c r="A102" s="0" t="n">
        <v>149</v>
      </c>
      <c r="B102" s="0" t="n">
        <v>6728.80645180582</v>
      </c>
      <c r="C102" s="0" t="n">
        <v>13154453</v>
      </c>
    </row>
    <row r="103" customFormat="false" ht="12.8" hidden="false" customHeight="false" outlineLevel="0" collapsed="false">
      <c r="A103" s="0" t="n">
        <v>150</v>
      </c>
      <c r="B103" s="0" t="n">
        <v>6727.87136993362</v>
      </c>
      <c r="C103" s="0" t="n">
        <v>13155227</v>
      </c>
    </row>
    <row r="104" customFormat="false" ht="12.8" hidden="false" customHeight="false" outlineLevel="0" collapsed="false">
      <c r="A104" s="0" t="n">
        <v>151</v>
      </c>
      <c r="B104" s="0" t="n">
        <v>6727.28707960229</v>
      </c>
      <c r="C104" s="0" t="n">
        <v>13198199</v>
      </c>
    </row>
    <row r="105" customFormat="false" ht="12.8" hidden="false" customHeight="false" outlineLevel="0" collapsed="false">
      <c r="A105" s="0" t="n">
        <v>152</v>
      </c>
      <c r="B105" s="0" t="n">
        <v>6762.79956924632</v>
      </c>
      <c r="C105" s="0" t="n">
        <v>13189619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:D105"/>
    </sheetView>
  </sheetViews>
  <sheetFormatPr defaultColWidth="11.757812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v>34.2274371921194</v>
      </c>
      <c r="E4" s="22"/>
      <c r="F4" s="21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v>40.2405100148553</v>
      </c>
      <c r="E7" s="25" t="n">
        <f aca="false">(D9/D8)^(1/3)-1</f>
        <v>0.0284809714113083</v>
      </c>
      <c r="F7" s="24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v>46.6926648443866</v>
      </c>
      <c r="E9" s="25" t="n">
        <f aca="false">(D9/D8)^(1/3)-1</f>
        <v>0.0284809714113083</v>
      </c>
      <c r="F9" s="24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v>66.4111454665113</v>
      </c>
      <c r="E12" s="22" t="n">
        <f aca="false">(D12/D11)^(1/3)-1</f>
        <v>0.0378127572782894</v>
      </c>
      <c r="F12" s="21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v>72.7247107047078</v>
      </c>
      <c r="E13" s="25" t="n">
        <f aca="false">(D13/D12)^(1/3)-1</f>
        <v>0.0307349693063794</v>
      </c>
      <c r="F13" s="24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v>81.8091971509488</v>
      </c>
      <c r="E14" s="22" t="n">
        <f aca="false">(D14/D13)^(1/3)-1</f>
        <v>0.0400160528698508</v>
      </c>
      <c r="F14" s="21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v>91.396965668282</v>
      </c>
      <c r="E15" s="25" t="n">
        <f aca="false">(D15/D14)^(1/3)-1</f>
        <v>0.0376316630457985</v>
      </c>
      <c r="F15" s="24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92.7647876053628</v>
      </c>
      <c r="L15" s="13" t="n">
        <f aca="false">100*F15*100/D15/($F$16*100/$D$16)</f>
        <v>93.9655435739437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v>98.5254944549653</v>
      </c>
      <c r="E16" s="22" t="n">
        <f aca="false">(D16/D15)^(1/3)-1</f>
        <v>0.0253503448429657</v>
      </c>
      <c r="F16" s="21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v>121.793348643799</v>
      </c>
      <c r="C17" s="28" t="n">
        <f aca="false">(B17/B16)^(1/3)-1</f>
        <v>-0.0212836742248718</v>
      </c>
      <c r="D17" s="27" t="n">
        <v>103.370505503761</v>
      </c>
      <c r="E17" s="28" t="n">
        <f aca="false">(D17/D16)^(1/3)-1</f>
        <v>0.0161301530908897</v>
      </c>
      <c r="F17" s="27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93.7498320297412</v>
      </c>
      <c r="K17" s="13" t="n">
        <f aca="false">D17*100/$D$16</f>
        <v>104.917520156177</v>
      </c>
      <c r="L17" s="13" t="n">
        <f aca="false">100*F17*100/D17/($F$16*100/$D$16)</f>
        <v>95.6230733890959</v>
      </c>
    </row>
    <row r="18" customFormat="false" ht="12.8" hidden="false" customHeight="false" outlineLevel="0" collapsed="false">
      <c r="A18" s="29" t="s">
        <v>18</v>
      </c>
      <c r="B18" s="29" t="n">
        <v>120.360395863044</v>
      </c>
      <c r="C18" s="30" t="n">
        <f aca="false">(B18/B17)^(1/3)-1</f>
        <v>-0.00393729650901253</v>
      </c>
      <c r="D18" s="29" t="n">
        <v>111.861110736627</v>
      </c>
      <c r="E18" s="30" t="n">
        <f aca="false">(D18/D17)^(1/3)-1</f>
        <v>0.0266620190565643</v>
      </c>
      <c r="F18" s="29" t="n">
        <v>57918.0549747375</v>
      </c>
      <c r="G18" s="30" t="n">
        <f aca="false">(F18/F17)^(1/3)-1</f>
        <v>0.00499999999999989</v>
      </c>
      <c r="I18" s="29" t="s">
        <v>34</v>
      </c>
      <c r="J18" s="13" t="n">
        <f aca="false">B18*100/$B$16</f>
        <v>92.6468236635354</v>
      </c>
      <c r="K18" s="13" t="n">
        <f aca="false">D18*100/$D$16</f>
        <v>113.535193459757</v>
      </c>
      <c r="L18" s="13" t="n">
        <f aca="false">100*F18*100/D18/($F$16*100/$D$16)</f>
        <v>89.6970987546507</v>
      </c>
    </row>
    <row r="19" customFormat="false" ht="12.8" hidden="false" customHeight="false" outlineLevel="0" collapsed="false">
      <c r="A19" s="27" t="s">
        <v>22</v>
      </c>
      <c r="B19" s="27" t="n">
        <v>129.295276044114</v>
      </c>
      <c r="C19" s="28" t="n">
        <f aca="false">(B19/B18)^(1/3)-1</f>
        <v>0.0241565575579752</v>
      </c>
      <c r="D19" s="27" t="n">
        <v>122.654727926835</v>
      </c>
      <c r="E19" s="28" t="n">
        <f aca="false">(D19/D18)^(1/3)-1</f>
        <v>0.0311813633268183</v>
      </c>
      <c r="F19" s="27" t="n">
        <v>64946.2828041309</v>
      </c>
      <c r="G19" s="28" t="n">
        <f aca="false">(F19/F18)^(1/3)-1</f>
        <v>0.0389152235517694</v>
      </c>
      <c r="I19" s="27" t="s">
        <v>35</v>
      </c>
      <c r="J19" s="13" t="n">
        <f aca="false">B19*100/$B$16</f>
        <v>99.524403806528</v>
      </c>
      <c r="K19" s="13" t="n">
        <f aca="false">D19*100/$D$16</f>
        <v>124.490344966397</v>
      </c>
      <c r="L19" s="13" t="n">
        <f aca="false">100*F19*100/D19/($F$16*100/$D$16)</f>
        <v>91.7304577030087</v>
      </c>
    </row>
    <row r="20" customFormat="false" ht="12.8" hidden="false" customHeight="false" outlineLevel="0" collapsed="false">
      <c r="A20" s="29" t="s">
        <v>36</v>
      </c>
      <c r="B20" s="29" t="n">
        <v>128.704138203707</v>
      </c>
      <c r="C20" s="30" t="n">
        <f aca="false">(B20/B19)^(1/3)-1</f>
        <v>-0.00152632807532005</v>
      </c>
      <c r="D20" s="29" t="n">
        <v>132.467106160981</v>
      </c>
      <c r="E20" s="30" t="n">
        <f aca="false">(D20/D19)^(1/3)-1</f>
        <v>0.0259855680060181</v>
      </c>
      <c r="F20" s="29" t="n">
        <v>72267.3577289292</v>
      </c>
      <c r="G20" s="30" t="n">
        <f aca="false">(F20/F19)^(1/3)-1</f>
        <v>0.0362454236860783</v>
      </c>
      <c r="I20" s="29" t="s">
        <v>36</v>
      </c>
      <c r="J20" s="13" t="n">
        <f aca="false">B20*100/$B$16</f>
        <v>99.0693783567667</v>
      </c>
      <c r="K20" s="13" t="n">
        <f aca="false">D20*100/$D$16</f>
        <v>134.449572563709</v>
      </c>
      <c r="L20" s="13" t="n">
        <f aca="false">100*F20*100/D20/($F$16*100/$D$16)</f>
        <v>94.5099823018676</v>
      </c>
    </row>
    <row r="21" customFormat="false" ht="12.8" hidden="false" customHeight="false" outlineLevel="0" collapsed="false">
      <c r="A21" s="27" t="s">
        <v>16</v>
      </c>
      <c r="B21" s="27" t="n">
        <v>148.814842394282</v>
      </c>
      <c r="C21" s="28" t="n">
        <f aca="false">(B21/B20)^(1/3)-1</f>
        <v>0.0495857182301263</v>
      </c>
      <c r="D21" s="27" t="n">
        <v>142.279484395128</v>
      </c>
      <c r="E21" s="28" t="n">
        <f aca="false">(D21/D20)^(1/3)-1</f>
        <v>0.0241056085619491</v>
      </c>
      <c r="F21" s="27" t="n">
        <v>79972.4739677308</v>
      </c>
      <c r="G21" s="28" t="n">
        <f aca="false">(F21/F20)^(1/3)-1</f>
        <v>0.0343466646475687</v>
      </c>
      <c r="H21" s="31" t="n">
        <f aca="false">(F16*100/D16)/(F14*100/D14)-1</f>
        <v>0.0382171077664448</v>
      </c>
      <c r="I21" s="27" t="s">
        <v>37</v>
      </c>
      <c r="J21" s="13" t="n">
        <f aca="false">B21*100/$B$16</f>
        <v>114.54949415012</v>
      </c>
      <c r="K21" s="13" t="n">
        <f aca="false">D21*100/$D$16</f>
        <v>144.40880016102</v>
      </c>
      <c r="L21" s="13" t="n">
        <f aca="false">100*F21*100/D21/($F$16*100/$D$16)</f>
        <v>97.3737292755965</v>
      </c>
    </row>
    <row r="22" customFormat="false" ht="12.8" hidden="false" customHeight="false" outlineLevel="0" collapsed="false">
      <c r="A22" s="29" t="s">
        <v>18</v>
      </c>
      <c r="B22" s="29" t="n">
        <v>138.913451314941</v>
      </c>
      <c r="C22" s="30" t="n">
        <f aca="false">(B22/B21)^(1/3)-1</f>
        <v>-0.0226892310700935</v>
      </c>
      <c r="D22" s="29" t="n">
        <v>152.091862629275</v>
      </c>
      <c r="E22" s="30" t="n">
        <f aca="false">(D22/D21)^(1/3)-1</f>
        <v>0.0224793960467045</v>
      </c>
      <c r="F22" s="29" t="n">
        <v>86776.55652724</v>
      </c>
      <c r="G22" s="30" t="n">
        <f aca="false">(F22/F21)^(1/3)-1</f>
        <v>0.0275917930269378</v>
      </c>
      <c r="I22" s="29" t="s">
        <v>38</v>
      </c>
      <c r="J22" s="13" t="n">
        <f aca="false">B22*100/$B$16</f>
        <v>106.927946989414</v>
      </c>
      <c r="K22" s="13" t="n">
        <f aca="false">D22*100/$D$16</f>
        <v>154.368027758332</v>
      </c>
      <c r="L22" s="13" t="n">
        <f aca="false">100*F22*100/D22/($F$16*100/$D$16)</f>
        <v>98.8416504161423</v>
      </c>
    </row>
    <row r="23" customFormat="false" ht="12.8" hidden="false" customHeight="false" outlineLevel="0" collapsed="false">
      <c r="A23" s="27" t="s">
        <v>22</v>
      </c>
      <c r="B23" s="27" t="n">
        <v>139.301780600983</v>
      </c>
      <c r="C23" s="28" t="n">
        <f aca="false">(B23/B22)^(1/3)-1</f>
        <v>0.000930958540904525</v>
      </c>
      <c r="D23" s="27" t="n">
        <v>161.904240863422</v>
      </c>
      <c r="E23" s="28" t="n">
        <f aca="false">(D23/D22)^(1/3)-1</f>
        <v>0.0210587906798476</v>
      </c>
      <c r="F23" s="27" t="n">
        <v>93767.6093809872</v>
      </c>
      <c r="G23" s="28" t="n">
        <f aca="false">(F23/F22)^(1/3)-1</f>
        <v>0.0261640846332467</v>
      </c>
      <c r="H23" s="31" t="n">
        <f aca="false">(F18*100/D18)/(F16*100/D16)-1</f>
        <v>-0.103029012453493</v>
      </c>
      <c r="I23" s="27" t="s">
        <v>39</v>
      </c>
      <c r="J23" s="13" t="n">
        <f aca="false">B23*100/$B$16</f>
        <v>107.226861550382</v>
      </c>
      <c r="K23" s="13" t="n">
        <f aca="false">D23*100/$D$16</f>
        <v>164.327255355644</v>
      </c>
      <c r="L23" s="13" t="n">
        <f aca="false">100*F23*100/D23/($F$16*100/$D$16)</f>
        <v>100.331700651372</v>
      </c>
    </row>
    <row r="24" customFormat="false" ht="12.8" hidden="false" customHeight="false" outlineLevel="0" collapsed="false">
      <c r="A24" s="29" t="s">
        <v>40</v>
      </c>
      <c r="B24" s="29" t="n">
        <v>136.073141423361</v>
      </c>
      <c r="C24" s="30" t="n">
        <f aca="false">(B24/B23)^(1/3)-1</f>
        <v>-0.00778623481455942</v>
      </c>
      <c r="D24" s="29" t="n">
        <v>172.306588338896</v>
      </c>
      <c r="E24" s="30" t="n">
        <f aca="false">(D24/D23)^(1/3)-1</f>
        <v>0.0209736953556199</v>
      </c>
      <c r="F24" s="29" t="n">
        <v>100542.492283439</v>
      </c>
      <c r="G24" s="30" t="n">
        <f aca="false">(F24/F23)^(1/3)-1</f>
        <v>0.023526129594009</v>
      </c>
      <c r="I24" s="29" t="s">
        <v>40</v>
      </c>
      <c r="J24" s="13" t="n">
        <f aca="false">B24*100/$B$16</f>
        <v>104.741632398239</v>
      </c>
      <c r="K24" s="13" t="n">
        <f aca="false">D24*100/$D$16</f>
        <v>174.885281512244</v>
      </c>
      <c r="L24" s="13" t="n">
        <f aca="false">100*F24*100/D24/($F$16*100/$D$16)</f>
        <v>101.086071193327</v>
      </c>
    </row>
    <row r="25" customFormat="false" ht="12.8" hidden="false" customHeight="false" outlineLevel="0" collapsed="false">
      <c r="A25" s="27" t="s">
        <v>16</v>
      </c>
      <c r="B25" s="27" t="n">
        <v>157.03200298982</v>
      </c>
      <c r="C25" s="28" t="n">
        <f aca="false">(B25/B24)^(1/3)-1</f>
        <v>0.048910870703599</v>
      </c>
      <c r="D25" s="27" t="n">
        <v>182.708935814371</v>
      </c>
      <c r="E25" s="28" t="n">
        <f aca="false">(D25/D24)^(1/3)-1</f>
        <v>0.0197318125479622</v>
      </c>
      <c r="F25" s="27" t="n">
        <v>107413.951844087</v>
      </c>
      <c r="G25" s="28" t="n">
        <f aca="false">(F25/F24)^(1/3)-1</f>
        <v>0.0222811420793321</v>
      </c>
      <c r="I25" s="27" t="s">
        <v>41</v>
      </c>
      <c r="J25" s="13" t="n">
        <f aca="false">B25*100/$B$16</f>
        <v>120.874613166644</v>
      </c>
      <c r="K25" s="13" t="n">
        <f aca="false">D25*100/$D$16</f>
        <v>185.443307668844</v>
      </c>
      <c r="L25" s="13" t="n">
        <f aca="false">100*F25*100/D25/($F$16*100/$D$16)</f>
        <v>101.846113670582</v>
      </c>
    </row>
    <row r="26" customFormat="false" ht="12.8" hidden="false" customHeight="false" outlineLevel="0" collapsed="false">
      <c r="A26" s="29" t="s">
        <v>18</v>
      </c>
      <c r="B26" s="29" t="n">
        <v>145.537030624016</v>
      </c>
      <c r="C26" s="30" t="n">
        <f aca="false">(B26/B25)^(1/3)-1</f>
        <v>-0.0250213331191924</v>
      </c>
      <c r="D26" s="29" t="n">
        <v>193.111283289846</v>
      </c>
      <c r="E26" s="30" t="n">
        <f aca="false">(D26/D25)^(1/3)-1</f>
        <v>0.0186288070039267</v>
      </c>
      <c r="F26" s="29" t="n">
        <v>114383.057340874</v>
      </c>
      <c r="G26" s="30" t="n">
        <f aca="false">(F26/F25)^(1/3)-1</f>
        <v>0.0211753790214364</v>
      </c>
      <c r="I26" s="29" t="s">
        <v>42</v>
      </c>
      <c r="J26" s="13" t="n">
        <f aca="false">B26*100/$B$16</f>
        <v>112.02641463626</v>
      </c>
      <c r="K26" s="13" t="n">
        <f aca="false">D26*100/$D$16</f>
        <v>196.001333825444</v>
      </c>
      <c r="L26" s="13" t="n">
        <f aca="false">100*F26*100/D26/($F$16*100/$D$16)</f>
        <v>102.611870729088</v>
      </c>
    </row>
    <row r="27" customFormat="false" ht="12.8" hidden="false" customHeight="false" outlineLevel="0" collapsed="false">
      <c r="A27" s="27" t="s">
        <v>22</v>
      </c>
      <c r="B27" s="27" t="n">
        <v>145.555424639123</v>
      </c>
      <c r="C27" s="28" t="n">
        <f aca="false">(B27/B26)^(1/3)-1</f>
        <v>4.21272857726862E-005</v>
      </c>
      <c r="D27" s="27" t="n">
        <v>203.513630765321</v>
      </c>
      <c r="E27" s="28" t="n">
        <f aca="false">(D27/D26)^(1/3)-1</f>
        <v>0.0176426123436475</v>
      </c>
      <c r="F27" s="27" t="n">
        <v>121450.888671387</v>
      </c>
      <c r="G27" s="28" t="n">
        <f aca="false">(F27/F26)^(1/3)-1</f>
        <v>0.0201867188745066</v>
      </c>
      <c r="H27" s="31" t="n">
        <f aca="false">(F22*100/D22)/(F20*100/D20)-1</f>
        <v>0.0458329163626252</v>
      </c>
      <c r="I27" s="27" t="s">
        <v>43</v>
      </c>
      <c r="J27" s="13" t="n">
        <f aca="false">B27*100/$B$16</f>
        <v>112.040573339061</v>
      </c>
      <c r="K27" s="13" t="n">
        <f aca="false">D27*100/$D$16</f>
        <v>206.559359982044</v>
      </c>
      <c r="L27" s="13" t="n">
        <f aca="false">100*F27*100/D27/($F$16*100/$D$16)</f>
        <v>103.383385335443</v>
      </c>
    </row>
    <row r="28" customFormat="false" ht="12.8" hidden="false" customHeight="false" outlineLevel="0" collapsed="false">
      <c r="A28" s="29" t="s">
        <v>44</v>
      </c>
      <c r="B28" s="29" t="n">
        <v>142.127465696974</v>
      </c>
      <c r="C28" s="30" t="n">
        <f aca="false">(B28/B27)^(1/3)-1</f>
        <v>-0.00791274104255613</v>
      </c>
      <c r="D28" s="29" t="n">
        <v>213.689312303587</v>
      </c>
      <c r="E28" s="30" t="n">
        <f aca="false">(D28/D27)^(1/3)-1</f>
        <v>0.0163963568148533</v>
      </c>
      <c r="F28" s="29" t="n">
        <v>128321.422653361</v>
      </c>
      <c r="G28" s="30" t="n">
        <f aca="false">(F28/F27)^(1/3)-1</f>
        <v>0.0185120143527628</v>
      </c>
      <c r="I28" s="29" t="s">
        <v>44</v>
      </c>
      <c r="J28" s="13" t="n">
        <f aca="false">B28*100/$B$16</f>
        <v>109.40191877697</v>
      </c>
      <c r="K28" s="13" t="n">
        <f aca="false">D28*100/$D$16</f>
        <v>216.887327981146</v>
      </c>
      <c r="L28" s="13" t="n">
        <f aca="false">100*F28*100/D28/($F$16*100/$D$16)</f>
        <v>104.030316326616</v>
      </c>
    </row>
    <row r="29" customFormat="false" ht="12.8" hidden="false" customHeight="false" outlineLevel="0" collapsed="false">
      <c r="A29" s="27" t="s">
        <v>16</v>
      </c>
      <c r="B29" s="27" t="n">
        <v>163.428616698433</v>
      </c>
      <c r="C29" s="28" t="n">
        <f aca="false">(B29/B28)^(1/3)-1</f>
        <v>0.0476511584273243</v>
      </c>
      <c r="D29" s="27" t="n">
        <v>223.864993841853</v>
      </c>
      <c r="E29" s="28" t="n">
        <f aca="false">(D29/D28)^(1/3)-1</f>
        <v>0.015627524178943</v>
      </c>
      <c r="F29" s="27" t="n">
        <v>135267.955639944</v>
      </c>
      <c r="G29" s="28" t="n">
        <f aca="false">(F29/F28)^(1/3)-1</f>
        <v>0.0177284618504105</v>
      </c>
      <c r="I29" s="27" t="s">
        <v>45</v>
      </c>
      <c r="J29" s="13" t="n">
        <f aca="false">B29*100/$B$16</f>
        <v>125.798375157091</v>
      </c>
      <c r="K29" s="13" t="n">
        <f aca="false">D29*100/$D$16</f>
        <v>227.215295980249</v>
      </c>
      <c r="L29" s="13" t="n">
        <f aca="false">100*F29*100/D29/($F$16*100/$D$16)</f>
        <v>104.677247317788</v>
      </c>
    </row>
    <row r="30" customFormat="false" ht="12.8" hidden="false" customHeight="false" outlineLevel="0" collapsed="false">
      <c r="A30" s="29" t="s">
        <v>18</v>
      </c>
      <c r="B30" s="29" t="n">
        <v>151.12037719202</v>
      </c>
      <c r="C30" s="30" t="n">
        <f aca="false">(B30/B29)^(1/3)-1</f>
        <v>-0.0257622028686859</v>
      </c>
      <c r="D30" s="29" t="n">
        <v>234.040675380119</v>
      </c>
      <c r="E30" s="30" t="n">
        <f aca="false">(D30/D29)^(1/3)-1</f>
        <v>0.0149275739061074</v>
      </c>
      <c r="F30" s="29" t="n">
        <v>142290.487631138</v>
      </c>
      <c r="G30" s="30" t="n">
        <f aca="false">(F30/F29)^(1/3)-1</f>
        <v>0.0170141148952692</v>
      </c>
      <c r="I30" s="29" t="s">
        <v>46</v>
      </c>
      <c r="J30" s="13" t="n">
        <f aca="false">B30*100/$B$16</f>
        <v>116.324168238922</v>
      </c>
      <c r="K30" s="13" t="n">
        <f aca="false">D30*100/$D$16</f>
        <v>237.543263979351</v>
      </c>
      <c r="L30" s="13" t="n">
        <f aca="false">100*F30*100/D30/($F$16*100/$D$16)</f>
        <v>105.324178308961</v>
      </c>
    </row>
    <row r="31" customFormat="false" ht="12.8" hidden="false" customHeight="false" outlineLevel="0" collapsed="false">
      <c r="A31" s="27" t="s">
        <v>22</v>
      </c>
      <c r="B31" s="27" t="n">
        <v>150.777877991517</v>
      </c>
      <c r="C31" s="28" t="n">
        <f aca="false">(B31/B30)^(1/3)-1</f>
        <v>-0.000756038066844766</v>
      </c>
      <c r="D31" s="27" t="n">
        <v>244.216356918385</v>
      </c>
      <c r="E31" s="28" t="n">
        <f aca="false">(D31/D30)^(1/3)-1</f>
        <v>0.0142876446230169</v>
      </c>
      <c r="F31" s="27" t="n">
        <v>149389.018626941</v>
      </c>
      <c r="G31" s="28" t="n">
        <f aca="false">(F31/F30)^(1/3)-1</f>
        <v>0.0163600880648564</v>
      </c>
      <c r="I31" s="27" t="s">
        <v>47</v>
      </c>
      <c r="J31" s="13" t="n">
        <f aca="false">B31*100/$B$16</f>
        <v>116.060531161241</v>
      </c>
      <c r="K31" s="13" t="n">
        <f aca="false">D31*100/$D$16</f>
        <v>247.871231978453</v>
      </c>
      <c r="L31" s="13" t="n">
        <f aca="false">100*F31*100/D31/($F$16*100/$D$16)</f>
        <v>105.971109300134</v>
      </c>
    </row>
    <row r="32" customFormat="false" ht="12.8" hidden="false" customHeight="false" outlineLevel="0" collapsed="false">
      <c r="A32" s="29" t="s">
        <v>48</v>
      </c>
      <c r="B32" s="29" t="n">
        <v>147.077157123927</v>
      </c>
      <c r="C32" s="30" t="n">
        <f aca="false">(B32/B31)^(1/3)-1</f>
        <v>-0.00824925979332824</v>
      </c>
      <c r="D32" s="29" t="n">
        <v>253.374470302824</v>
      </c>
      <c r="E32" s="30" t="n">
        <f aca="false">(D32/D31)^(1/3)-1</f>
        <v>0.0123469260027285</v>
      </c>
      <c r="F32" s="29" t="n">
        <v>155937.294432845</v>
      </c>
      <c r="G32" s="30" t="n">
        <f aca="false">(F32/F31)^(1/3)-1</f>
        <v>0.0144028020286928</v>
      </c>
      <c r="I32" s="29" t="s">
        <v>48</v>
      </c>
      <c r="J32" s="13" t="n">
        <f aca="false">B32*100/$B$16</f>
        <v>113.21191944649</v>
      </c>
      <c r="K32" s="13" t="n">
        <f aca="false">D32*100/$D$16</f>
        <v>257.166403177645</v>
      </c>
      <c r="L32" s="13" t="n">
        <f aca="false">100*F32*100/D32/($F$16*100/$D$16)</f>
        <v>106.618040291306</v>
      </c>
    </row>
    <row r="33" customFormat="false" ht="12.8" hidden="false" customHeight="false" outlineLevel="0" collapsed="false">
      <c r="A33" s="27" t="s">
        <v>16</v>
      </c>
      <c r="B33" s="27" t="n">
        <v>168.301130469874</v>
      </c>
      <c r="C33" s="28" t="n">
        <f aca="false">(B33/B32)^(1/3)-1</f>
        <v>0.045957252166752</v>
      </c>
      <c r="D33" s="27" t="n">
        <v>262.532583687264</v>
      </c>
      <c r="E33" s="28" t="n">
        <f aca="false">(D33/D32)^(1/3)-1</f>
        <v>0.0119058802341561</v>
      </c>
      <c r="F33" s="27" t="n">
        <v>162553.969342898</v>
      </c>
      <c r="G33" s="28" t="n">
        <f aca="false">(F33/F32)^(1/3)-1</f>
        <v>0.0139484165896886</v>
      </c>
      <c r="I33" s="27" t="s">
        <v>49</v>
      </c>
      <c r="J33" s="13" t="n">
        <f aca="false">B33*100/$B$16</f>
        <v>129.548968705276</v>
      </c>
      <c r="K33" s="13" t="n">
        <f aca="false">D33*100/$D$16</f>
        <v>266.461574376837</v>
      </c>
      <c r="L33" s="13" t="n">
        <f aca="false">100*F33*100/D33/($F$16*100/$D$16)</f>
        <v>107.264971282479</v>
      </c>
    </row>
    <row r="34" customFormat="false" ht="12.8" hidden="false" customHeight="false" outlineLevel="0" collapsed="false">
      <c r="A34" s="29" t="s">
        <v>18</v>
      </c>
      <c r="B34" s="29" t="n">
        <v>155.920025005862</v>
      </c>
      <c r="C34" s="30" t="n">
        <f aca="false">(B34/B33)^(1/3)-1</f>
        <v>-0.0251488966870171</v>
      </c>
      <c r="D34" s="29" t="n">
        <v>271.690697071703</v>
      </c>
      <c r="E34" s="30" t="n">
        <f aca="false">(D34/D33)^(1/3)-1</f>
        <v>0.0114952596506284</v>
      </c>
      <c r="F34" s="29" t="n">
        <v>169239.043357099</v>
      </c>
      <c r="G34" s="30" t="n">
        <f aca="false">(F34/F33)^(1/3)-1</f>
        <v>0.0135246779649485</v>
      </c>
      <c r="I34" s="29" t="s">
        <v>50</v>
      </c>
      <c r="J34" s="13" t="n">
        <f aca="false">B34*100/$B$16</f>
        <v>120.018673574067</v>
      </c>
      <c r="K34" s="13" t="n">
        <f aca="false">D34*100/$D$16</f>
        <v>275.756745576029</v>
      </c>
      <c r="L34" s="13" t="n">
        <f aca="false">100*F34*100/D34/($F$16*100/$D$16)</f>
        <v>107.911902273652</v>
      </c>
    </row>
    <row r="35" customFormat="false" ht="12.8" hidden="false" customHeight="false" outlineLevel="0" collapsed="false">
      <c r="A35" s="27" t="s">
        <v>22</v>
      </c>
      <c r="B35" s="27" t="n">
        <v>155.489207581396</v>
      </c>
      <c r="C35" s="28" t="n">
        <f aca="false">(B35/B34)^(1/3)-1</f>
        <v>-0.000921871810216857</v>
      </c>
      <c r="D35" s="27" t="n">
        <v>280.848810456143</v>
      </c>
      <c r="E35" s="28" t="n">
        <f aca="false">(D35/D34)^(1/3)-1</f>
        <v>0.0111120206926323</v>
      </c>
      <c r="F35" s="27" t="n">
        <v>175992.51647545</v>
      </c>
      <c r="G35" s="28" t="n">
        <f aca="false">(F35/F34)^(1/3)-1</f>
        <v>0.0131285325469519</v>
      </c>
      <c r="I35" s="27" t="s">
        <v>51</v>
      </c>
      <c r="J35" s="13" t="n">
        <f aca="false">B35*100/$B$16</f>
        <v>119.687053977193</v>
      </c>
      <c r="K35" s="13" t="n">
        <f aca="false">D35*100/$D$16</f>
        <v>285.051916775221</v>
      </c>
      <c r="L35" s="13" t="n">
        <f aca="false">100*F35*100/D35/($F$16*100/$D$16)</f>
        <v>108.558833264824</v>
      </c>
    </row>
    <row r="37" customFormat="false" ht="34.2" hidden="false" customHeight="false" outlineLevel="0" collapsed="false">
      <c r="A37" s="32" t="s">
        <v>52</v>
      </c>
      <c r="B37" s="33" t="s">
        <v>53</v>
      </c>
      <c r="C37" s="33" t="s">
        <v>54</v>
      </c>
      <c r="D37" s="34" t="s">
        <v>55</v>
      </c>
    </row>
    <row r="38" customFormat="false" ht="13.8" hidden="false" customHeight="false" outlineLevel="0" collapsed="false">
      <c r="A38" s="35" t="n">
        <v>2019</v>
      </c>
      <c r="B38" s="36" t="n">
        <f aca="false">AVERAGE(B12:B15)</f>
        <v>142.652806521192</v>
      </c>
      <c r="C38" s="37"/>
      <c r="D38" s="37"/>
    </row>
    <row r="39" customFormat="false" ht="13.8" hidden="false" customHeight="false" outlineLevel="0" collapsed="false">
      <c r="A39" s="7" t="n">
        <v>2020</v>
      </c>
      <c r="B39" s="38" t="n">
        <f aca="false">AVERAGE(B16:B19)</f>
        <v>125.340539633535</v>
      </c>
      <c r="C39" s="39" t="n">
        <f aca="false">B39/B38-1</f>
        <v>-0.121359455238514</v>
      </c>
      <c r="D39" s="39" t="n">
        <f aca="false">B19/B15-1</f>
        <v>-0.0673009275238584</v>
      </c>
    </row>
    <row r="40" customFormat="false" ht="13.8" hidden="false" customHeight="false" outlineLevel="0" collapsed="false">
      <c r="A40" s="35" t="n">
        <v>2021</v>
      </c>
      <c r="B40" s="36" t="n">
        <f aca="false">AVERAGE(B20:B23)</f>
        <v>138.933553128478</v>
      </c>
      <c r="C40" s="37" t="n">
        <f aca="false">B40/B39-1</f>
        <v>0.108448659425643</v>
      </c>
      <c r="D40" s="37" t="n">
        <f aca="false">B23/B19-1</f>
        <v>0.0773926539547734</v>
      </c>
    </row>
    <row r="41" customFormat="false" ht="13.8" hidden="false" customHeight="false" outlineLevel="0" collapsed="false">
      <c r="A41" s="7" t="n">
        <v>2022</v>
      </c>
      <c r="B41" s="38" t="n">
        <f aca="false">AVERAGE(B24:B27)</f>
        <v>146.04939991908</v>
      </c>
      <c r="C41" s="39" t="n">
        <f aca="false">B41/B40-1</f>
        <v>0.0512176261987729</v>
      </c>
      <c r="D41" s="39" t="n">
        <f aca="false">B27/B23-1</f>
        <v>0.0448927789089286</v>
      </c>
    </row>
    <row r="42" customFormat="false" ht="13.8" hidden="false" customHeight="false" outlineLevel="0" collapsed="false">
      <c r="A42" s="35" t="n">
        <v>2023</v>
      </c>
      <c r="B42" s="36" t="n">
        <f aca="false">AVERAGE(B28:B31)</f>
        <v>151.863584394736</v>
      </c>
      <c r="C42" s="37" t="n">
        <f aca="false">B42/B41-1</f>
        <v>0.0398097115008853</v>
      </c>
      <c r="D42" s="37" t="n">
        <f aca="false">B31/B27-1</f>
        <v>0.0358794827835656</v>
      </c>
    </row>
    <row r="43" customFormat="false" ht="13.8" hidden="false" customHeight="false" outlineLevel="0" collapsed="false">
      <c r="A43" s="7" t="n">
        <v>2024</v>
      </c>
      <c r="B43" s="38" t="n">
        <f aca="false">AVERAGE(B32:B35)</f>
        <v>156.696880045265</v>
      </c>
      <c r="C43" s="39" t="n">
        <f aca="false">B43/B42-1</f>
        <v>0.0318265611192585</v>
      </c>
      <c r="D43" s="39" t="n">
        <f aca="false">B35/B31-1</f>
        <v>0.0312468224956983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A1:D10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217</v>
      </c>
      <c r="C1" s="0" t="s">
        <v>218</v>
      </c>
      <c r="D1" s="0" t="s">
        <v>219</v>
      </c>
      <c r="E1" s="0" t="s">
        <v>220</v>
      </c>
      <c r="F1" s="0" t="s">
        <v>221</v>
      </c>
      <c r="G1" s="0" t="s">
        <v>222</v>
      </c>
      <c r="H1" s="0" t="s">
        <v>223</v>
      </c>
      <c r="I1" s="0" t="s">
        <v>224</v>
      </c>
      <c r="J1" s="0" t="s">
        <v>225</v>
      </c>
      <c r="K1" s="0" t="s">
        <v>226</v>
      </c>
      <c r="L1" s="0" t="s">
        <v>227</v>
      </c>
      <c r="M1" s="0" t="s">
        <v>228</v>
      </c>
      <c r="N1" s="0" t="s">
        <v>229</v>
      </c>
      <c r="O1" s="0" t="s">
        <v>230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18070938.1741264</v>
      </c>
      <c r="C22" s="0" t="n">
        <v>17350109.9803989</v>
      </c>
      <c r="D22" s="0" t="n">
        <v>18148266.626093</v>
      </c>
      <c r="E22" s="0" t="n">
        <v>17422798.7142032</v>
      </c>
      <c r="F22" s="0" t="n">
        <v>14069940.541689</v>
      </c>
      <c r="G22" s="0" t="n">
        <v>3280169.4387099</v>
      </c>
      <c r="H22" s="0" t="n">
        <v>14142629.9394165</v>
      </c>
      <c r="I22" s="0" t="n">
        <v>3280168.77478671</v>
      </c>
      <c r="J22" s="0" t="n">
        <v>233628.109416372</v>
      </c>
      <c r="K22" s="0" t="n">
        <v>226619.266133881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18722022.246486</v>
      </c>
      <c r="C23" s="0" t="n">
        <v>17984988.1966689</v>
      </c>
      <c r="D23" s="0" t="n">
        <v>18748149.373152</v>
      </c>
      <c r="E23" s="0" t="n">
        <v>18008246.0356891</v>
      </c>
      <c r="F23" s="0" t="n">
        <v>14479934.2849552</v>
      </c>
      <c r="G23" s="0" t="n">
        <v>3505053.91171375</v>
      </c>
      <c r="H23" s="0" t="n">
        <v>14551508.9149561</v>
      </c>
      <c r="I23" s="0" t="n">
        <v>3456737.12073301</v>
      </c>
      <c r="J23" s="0" t="n">
        <v>276117.064734225</v>
      </c>
      <c r="K23" s="0" t="n">
        <v>267833.552792198</v>
      </c>
      <c r="L23" s="0" t="n">
        <v>3123480.07840649</v>
      </c>
      <c r="M23" s="0" t="n">
        <v>2948205.65361065</v>
      </c>
      <c r="N23" s="0" t="n">
        <v>3127707.656232</v>
      </c>
      <c r="O23" s="0" t="n">
        <v>2952056.44173634</v>
      </c>
      <c r="P23" s="0" t="n">
        <v>46019.5107890374</v>
      </c>
      <c r="Q23" s="0" t="n">
        <v>44638.9254653663</v>
      </c>
    </row>
    <row r="24" customFormat="false" ht="12.8" hidden="false" customHeight="false" outlineLevel="0" collapsed="false">
      <c r="A24" s="0" t="n">
        <v>71</v>
      </c>
      <c r="B24" s="0" t="n">
        <v>18673610.9663852</v>
      </c>
      <c r="C24" s="0" t="n">
        <v>17936252.7966899</v>
      </c>
      <c r="D24" s="0" t="n">
        <v>18702204.7442895</v>
      </c>
      <c r="E24" s="0" t="n">
        <v>17961851.1766947</v>
      </c>
      <c r="F24" s="0" t="n">
        <v>14381555.2606979</v>
      </c>
      <c r="G24" s="0" t="n">
        <v>3554697.53599205</v>
      </c>
      <c r="H24" s="0" t="n">
        <v>14454717.2605894</v>
      </c>
      <c r="I24" s="0" t="n">
        <v>3507133.91610535</v>
      </c>
      <c r="J24" s="0" t="n">
        <v>288726.657639833</v>
      </c>
      <c r="K24" s="0" t="n">
        <v>280064.857910638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18727381.5834667</v>
      </c>
      <c r="C25" s="0" t="n">
        <v>17986783.3631894</v>
      </c>
      <c r="D25" s="0" t="n">
        <v>18756642.4577369</v>
      </c>
      <c r="E25" s="0" t="n">
        <v>18013008.8137781</v>
      </c>
      <c r="F25" s="0" t="n">
        <v>14370717.8759278</v>
      </c>
      <c r="G25" s="0" t="n">
        <v>3616065.48726153</v>
      </c>
      <c r="H25" s="0" t="n">
        <v>14444506.9464033</v>
      </c>
      <c r="I25" s="0" t="n">
        <v>3568501.86737484</v>
      </c>
      <c r="J25" s="0" t="n">
        <v>318912.639420483</v>
      </c>
      <c r="K25" s="0" t="n">
        <v>309345.260237868</v>
      </c>
      <c r="L25" s="0" t="n">
        <v>3124028.76152075</v>
      </c>
      <c r="M25" s="0" t="n">
        <v>2948524.89066462</v>
      </c>
      <c r="N25" s="0" t="n">
        <v>3128781.75427113</v>
      </c>
      <c r="O25" s="0" t="n">
        <v>2952872.59876777</v>
      </c>
      <c r="P25" s="0" t="n">
        <v>53152.1065700805</v>
      </c>
      <c r="Q25" s="0" t="n">
        <v>51557.543372978</v>
      </c>
    </row>
    <row r="26" customFormat="false" ht="12.8" hidden="false" customHeight="false" outlineLevel="0" collapsed="false">
      <c r="A26" s="0" t="n">
        <v>73</v>
      </c>
      <c r="B26" s="0" t="n">
        <v>18877124.0869783</v>
      </c>
      <c r="C26" s="0" t="n">
        <v>18127323.7947402</v>
      </c>
      <c r="D26" s="0" t="n">
        <v>18908283.7989149</v>
      </c>
      <c r="E26" s="0" t="n">
        <v>18155334.8167641</v>
      </c>
      <c r="F26" s="0" t="n">
        <v>14408497.3082438</v>
      </c>
      <c r="G26" s="0" t="n">
        <v>3718826.48649639</v>
      </c>
      <c r="H26" s="0" t="n">
        <v>14484050.4809195</v>
      </c>
      <c r="I26" s="0" t="n">
        <v>3671284.33584458</v>
      </c>
      <c r="J26" s="0" t="n">
        <v>346345.439408194</v>
      </c>
      <c r="K26" s="0" t="n">
        <v>335955.076225948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19239766.8868238</v>
      </c>
      <c r="C27" s="0" t="n">
        <v>18474374.0610105</v>
      </c>
      <c r="D27" s="0" t="n">
        <v>19273655.7175468</v>
      </c>
      <c r="E27" s="0" t="n">
        <v>18504954.2714818</v>
      </c>
      <c r="F27" s="0" t="n">
        <v>14632403.1072322</v>
      </c>
      <c r="G27" s="0" t="n">
        <v>3841970.95377828</v>
      </c>
      <c r="H27" s="0" t="n">
        <v>14710516.0847818</v>
      </c>
      <c r="I27" s="0" t="n">
        <v>3794438.18670003</v>
      </c>
      <c r="J27" s="0" t="n">
        <v>368728.532798987</v>
      </c>
      <c r="K27" s="0" t="n">
        <v>357666.676815017</v>
      </c>
      <c r="L27" s="0" t="n">
        <v>3208775.45571474</v>
      </c>
      <c r="M27" s="0" t="n">
        <v>3027802.33225081</v>
      </c>
      <c r="N27" s="0" t="n">
        <v>3214302.46976883</v>
      </c>
      <c r="O27" s="0" t="n">
        <v>3032880.23475006</v>
      </c>
      <c r="P27" s="0" t="n">
        <v>61454.7554664978</v>
      </c>
      <c r="Q27" s="0" t="n">
        <v>59611.1128025029</v>
      </c>
    </row>
    <row r="28" customFormat="false" ht="12.8" hidden="false" customHeight="false" outlineLevel="0" collapsed="false">
      <c r="A28" s="0" t="n">
        <v>75</v>
      </c>
      <c r="B28" s="0" t="n">
        <v>19694725.6993371</v>
      </c>
      <c r="C28" s="0" t="n">
        <v>18910092.3943515</v>
      </c>
      <c r="D28" s="0" t="n">
        <v>19734087.7928483</v>
      </c>
      <c r="E28" s="0" t="n">
        <v>18945909.4692015</v>
      </c>
      <c r="F28" s="0" t="n">
        <v>14951722.3903317</v>
      </c>
      <c r="G28" s="0" t="n">
        <v>3958370.00401974</v>
      </c>
      <c r="H28" s="0" t="n">
        <v>15032229.4069806</v>
      </c>
      <c r="I28" s="0" t="n">
        <v>3913680.06222086</v>
      </c>
      <c r="J28" s="0" t="n">
        <v>392989.815061177</v>
      </c>
      <c r="K28" s="0" t="n">
        <v>381200.120609342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20702971.5673718</v>
      </c>
      <c r="C29" s="0" t="n">
        <v>19876498.6164062</v>
      </c>
      <c r="D29" s="0" t="n">
        <v>20746309.7144588</v>
      </c>
      <c r="E29" s="0" t="n">
        <v>19916016.1599562</v>
      </c>
      <c r="F29" s="0" t="n">
        <v>15665940.6948533</v>
      </c>
      <c r="G29" s="0" t="n">
        <v>4210557.92155296</v>
      </c>
      <c r="H29" s="0" t="n">
        <v>15751641.857057</v>
      </c>
      <c r="I29" s="0" t="n">
        <v>4164374.30289917</v>
      </c>
      <c r="J29" s="0" t="n">
        <v>450076.591732238</v>
      </c>
      <c r="K29" s="0" t="n">
        <v>436574.293980271</v>
      </c>
      <c r="L29" s="0" t="n">
        <v>3453330.72114776</v>
      </c>
      <c r="M29" s="0" t="n">
        <v>3258342.74729193</v>
      </c>
      <c r="N29" s="0" t="n">
        <v>3460449.50993346</v>
      </c>
      <c r="O29" s="0" t="n">
        <v>3264933.56052661</v>
      </c>
      <c r="P29" s="0" t="n">
        <v>75012.7652887064</v>
      </c>
      <c r="Q29" s="0" t="n">
        <v>72762.3823300452</v>
      </c>
    </row>
    <row r="30" customFormat="false" ht="12.8" hidden="false" customHeight="false" outlineLevel="0" collapsed="false">
      <c r="A30" s="0" t="n">
        <v>77</v>
      </c>
      <c r="B30" s="0" t="n">
        <v>21455452.7086739</v>
      </c>
      <c r="C30" s="0" t="n">
        <v>20597188.9257574</v>
      </c>
      <c r="D30" s="0" t="n">
        <v>21502179.4686909</v>
      </c>
      <c r="E30" s="0" t="n">
        <v>20639859.502285</v>
      </c>
      <c r="F30" s="0" t="n">
        <v>16165656.3450716</v>
      </c>
      <c r="G30" s="0" t="n">
        <v>4431532.58068585</v>
      </c>
      <c r="H30" s="0" t="n">
        <v>16255772.3818451</v>
      </c>
      <c r="I30" s="0" t="n">
        <v>4384087.12043985</v>
      </c>
      <c r="J30" s="0" t="n">
        <v>471360.355083021</v>
      </c>
      <c r="K30" s="0" t="n">
        <v>457219.54443053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21979975.2919914</v>
      </c>
      <c r="C31" s="0" t="n">
        <v>21098885.7647569</v>
      </c>
      <c r="D31" s="0" t="n">
        <v>22034091.5135504</v>
      </c>
      <c r="E31" s="0" t="n">
        <v>21148661.7769771</v>
      </c>
      <c r="F31" s="0" t="n">
        <v>16485741.5721941</v>
      </c>
      <c r="G31" s="0" t="n">
        <v>4613144.19256278</v>
      </c>
      <c r="H31" s="0" t="n">
        <v>16578104.7539288</v>
      </c>
      <c r="I31" s="0" t="n">
        <v>4570557.02304826</v>
      </c>
      <c r="J31" s="0" t="n">
        <v>512447.740081626</v>
      </c>
      <c r="K31" s="0" t="n">
        <v>497074.307879177</v>
      </c>
      <c r="L31" s="0" t="n">
        <v>3666174.3905605</v>
      </c>
      <c r="M31" s="0" t="n">
        <v>3458522.90772228</v>
      </c>
      <c r="N31" s="0" t="n">
        <v>3675084.57237364</v>
      </c>
      <c r="O31" s="0" t="n">
        <v>3466792.84039627</v>
      </c>
      <c r="P31" s="0" t="n">
        <v>85407.9566802709</v>
      </c>
      <c r="Q31" s="0" t="n">
        <v>82845.7179798628</v>
      </c>
    </row>
    <row r="32" customFormat="false" ht="12.8" hidden="false" customHeight="false" outlineLevel="0" collapsed="false">
      <c r="A32" s="0" t="n">
        <v>79</v>
      </c>
      <c r="B32" s="0" t="n">
        <v>22429553.6940021</v>
      </c>
      <c r="C32" s="0" t="n">
        <v>21529535.8133623</v>
      </c>
      <c r="D32" s="0" t="n">
        <v>22485443.7066388</v>
      </c>
      <c r="E32" s="0" t="n">
        <v>21580959.549115</v>
      </c>
      <c r="F32" s="0" t="n">
        <v>16776162.3206792</v>
      </c>
      <c r="G32" s="0" t="n">
        <v>4753373.49268312</v>
      </c>
      <c r="H32" s="0" t="n">
        <v>16870938.3081466</v>
      </c>
      <c r="I32" s="0" t="n">
        <v>4710021.24096844</v>
      </c>
      <c r="J32" s="0" t="n">
        <v>552036.122549622</v>
      </c>
      <c r="K32" s="0" t="n">
        <v>535475.038873134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22875535.4813145</v>
      </c>
      <c r="C33" s="0" t="n">
        <v>21955833.9795623</v>
      </c>
      <c r="D33" s="0" t="n">
        <v>22933956.7269754</v>
      </c>
      <c r="E33" s="0" t="n">
        <v>22009618.3264465</v>
      </c>
      <c r="F33" s="0" t="n">
        <v>17045668.5690785</v>
      </c>
      <c r="G33" s="0" t="n">
        <v>4910165.4104838</v>
      </c>
      <c r="H33" s="0" t="n">
        <v>17143535.496179</v>
      </c>
      <c r="I33" s="0" t="n">
        <v>4866082.83026757</v>
      </c>
      <c r="J33" s="0" t="n">
        <v>579158.043678152</v>
      </c>
      <c r="K33" s="0" t="n">
        <v>561783.302367808</v>
      </c>
      <c r="L33" s="0" t="n">
        <v>3815436.05950718</v>
      </c>
      <c r="M33" s="0" t="n">
        <v>3598769.95396772</v>
      </c>
      <c r="N33" s="0" t="n">
        <v>3825059.91129445</v>
      </c>
      <c r="O33" s="0" t="n">
        <v>3607707.02703688</v>
      </c>
      <c r="P33" s="0" t="n">
        <v>96526.3406130254</v>
      </c>
      <c r="Q33" s="0" t="n">
        <v>93630.5503946346</v>
      </c>
    </row>
    <row r="34" customFormat="false" ht="12.8" hidden="false" customHeight="false" outlineLevel="0" collapsed="false">
      <c r="A34" s="0" t="n">
        <v>81</v>
      </c>
      <c r="B34" s="0" t="n">
        <v>23251253.5448368</v>
      </c>
      <c r="C34" s="0" t="n">
        <v>22315307.0403215</v>
      </c>
      <c r="D34" s="0" t="n">
        <v>23309256.9913233</v>
      </c>
      <c r="E34" s="0" t="n">
        <v>22368692.1395724</v>
      </c>
      <c r="F34" s="0" t="n">
        <v>17250891.6307429</v>
      </c>
      <c r="G34" s="0" t="n">
        <v>5064415.40957859</v>
      </c>
      <c r="H34" s="0" t="n">
        <v>17348690.7963848</v>
      </c>
      <c r="I34" s="0" t="n">
        <v>5020001.34318763</v>
      </c>
      <c r="J34" s="0" t="n">
        <v>601237.12944008</v>
      </c>
      <c r="K34" s="0" t="n">
        <v>583200.015556877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23622001.7392912</v>
      </c>
      <c r="C35" s="0" t="n">
        <v>22669757.8912149</v>
      </c>
      <c r="D35" s="0" t="n">
        <v>23680188.1835736</v>
      </c>
      <c r="E35" s="0" t="n">
        <v>22723302.364913</v>
      </c>
      <c r="F35" s="0" t="n">
        <v>17456832.7180301</v>
      </c>
      <c r="G35" s="0" t="n">
        <v>5212925.17318486</v>
      </c>
      <c r="H35" s="0" t="n">
        <v>17555318.2545111</v>
      </c>
      <c r="I35" s="0" t="n">
        <v>5167984.1104019</v>
      </c>
      <c r="J35" s="0" t="n">
        <v>613240.935874783</v>
      </c>
      <c r="K35" s="0" t="n">
        <v>594843.707798539</v>
      </c>
      <c r="L35" s="0" t="n">
        <v>3939570.30261464</v>
      </c>
      <c r="M35" s="0" t="n">
        <v>3715312.6460796</v>
      </c>
      <c r="N35" s="0" t="n">
        <v>3949154.41845046</v>
      </c>
      <c r="O35" s="0" t="n">
        <v>3724211.79213249</v>
      </c>
      <c r="P35" s="0" t="n">
        <v>102206.822645797</v>
      </c>
      <c r="Q35" s="0" t="n">
        <v>99140.6179664232</v>
      </c>
    </row>
    <row r="36" customFormat="false" ht="12.8" hidden="false" customHeight="false" outlineLevel="0" collapsed="false">
      <c r="A36" s="0" t="n">
        <v>83</v>
      </c>
      <c r="B36" s="0" t="n">
        <v>24046175.6648254</v>
      </c>
      <c r="C36" s="0" t="n">
        <v>23075182.5195124</v>
      </c>
      <c r="D36" s="0" t="n">
        <v>24110441.6214118</v>
      </c>
      <c r="E36" s="0" t="n">
        <v>23134538.844857</v>
      </c>
      <c r="F36" s="0" t="n">
        <v>17710547.7558058</v>
      </c>
      <c r="G36" s="0" t="n">
        <v>5364634.76370665</v>
      </c>
      <c r="H36" s="0" t="n">
        <v>17811808.7867673</v>
      </c>
      <c r="I36" s="0" t="n">
        <v>5322730.05808971</v>
      </c>
      <c r="J36" s="0" t="n">
        <v>657397.673532552</v>
      </c>
      <c r="K36" s="0" t="n">
        <v>637675.743326576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24365345.7181985</v>
      </c>
      <c r="C37" s="0" t="n">
        <v>23380737.1307116</v>
      </c>
      <c r="D37" s="0" t="n">
        <v>24431804.0846239</v>
      </c>
      <c r="E37" s="0" t="n">
        <v>23442141.486967</v>
      </c>
      <c r="F37" s="0" t="n">
        <v>17950514.9269949</v>
      </c>
      <c r="G37" s="0" t="n">
        <v>5430222.20371664</v>
      </c>
      <c r="H37" s="0" t="n">
        <v>18054334.4113862</v>
      </c>
      <c r="I37" s="0" t="n">
        <v>5387807.07558083</v>
      </c>
      <c r="J37" s="0" t="n">
        <v>685261.078587489</v>
      </c>
      <c r="K37" s="0" t="n">
        <v>664703.246229865</v>
      </c>
      <c r="L37" s="0" t="n">
        <v>4063812.87029159</v>
      </c>
      <c r="M37" s="0" t="n">
        <v>3831954.93664563</v>
      </c>
      <c r="N37" s="0" t="n">
        <v>4074792.9090128</v>
      </c>
      <c r="O37" s="0" t="n">
        <v>3842183.00887745</v>
      </c>
      <c r="P37" s="0" t="n">
        <v>114210.179764582</v>
      </c>
      <c r="Q37" s="0" t="n">
        <v>110783.874371644</v>
      </c>
    </row>
    <row r="38" customFormat="false" ht="12.8" hidden="false" customHeight="false" outlineLevel="0" collapsed="false">
      <c r="A38" s="0" t="n">
        <v>85</v>
      </c>
      <c r="B38" s="0" t="n">
        <v>24799653.8836834</v>
      </c>
      <c r="C38" s="0" t="n">
        <v>23796178.5872386</v>
      </c>
      <c r="D38" s="0" t="n">
        <v>24868702.640974</v>
      </c>
      <c r="E38" s="0" t="n">
        <v>23860002.9415228</v>
      </c>
      <c r="F38" s="0" t="n">
        <v>18238453.2009909</v>
      </c>
      <c r="G38" s="0" t="n">
        <v>5557725.38624772</v>
      </c>
      <c r="H38" s="0" t="n">
        <v>18345288.0172059</v>
      </c>
      <c r="I38" s="0" t="n">
        <v>5514714.92431698</v>
      </c>
      <c r="J38" s="0" t="n">
        <v>712226.384128308</v>
      </c>
      <c r="K38" s="0" t="n">
        <v>690859.592604459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25225222.110584</v>
      </c>
      <c r="C39" s="0" t="n">
        <v>24201853.7519515</v>
      </c>
      <c r="D39" s="0" t="n">
        <v>25299798.5501526</v>
      </c>
      <c r="E39" s="0" t="n">
        <v>24270935.5419403</v>
      </c>
      <c r="F39" s="0" t="n">
        <v>18479225.7014708</v>
      </c>
      <c r="G39" s="0" t="n">
        <v>5722628.05048069</v>
      </c>
      <c r="H39" s="0" t="n">
        <v>18589447.2330779</v>
      </c>
      <c r="I39" s="0" t="n">
        <v>5681488.30886236</v>
      </c>
      <c r="J39" s="0" t="n">
        <v>752570.755751558</v>
      </c>
      <c r="K39" s="0" t="n">
        <v>729993.633079011</v>
      </c>
      <c r="L39" s="0" t="n">
        <v>4206640.17491575</v>
      </c>
      <c r="M39" s="0" t="n">
        <v>3965900.48707321</v>
      </c>
      <c r="N39" s="0" t="n">
        <v>4218984.10728393</v>
      </c>
      <c r="O39" s="0" t="n">
        <v>3977421.18294252</v>
      </c>
      <c r="P39" s="0" t="n">
        <v>125428.459291926</v>
      </c>
      <c r="Q39" s="0" t="n">
        <v>121665.605513169</v>
      </c>
    </row>
    <row r="40" customFormat="false" ht="12.8" hidden="false" customHeight="false" outlineLevel="0" collapsed="false">
      <c r="A40" s="0" t="n">
        <v>87</v>
      </c>
      <c r="B40" s="0" t="n">
        <v>25635909.8419523</v>
      </c>
      <c r="C40" s="0" t="n">
        <v>24593277.8161192</v>
      </c>
      <c r="D40" s="0" t="n">
        <v>25721771.273809</v>
      </c>
      <c r="E40" s="0" t="n">
        <v>24673166.9522509</v>
      </c>
      <c r="F40" s="0" t="n">
        <v>18719482.1423004</v>
      </c>
      <c r="G40" s="0" t="n">
        <v>5873795.67381877</v>
      </c>
      <c r="H40" s="0" t="n">
        <v>18831843.8986953</v>
      </c>
      <c r="I40" s="0" t="n">
        <v>5841323.05355563</v>
      </c>
      <c r="J40" s="0" t="n">
        <v>797907.894603962</v>
      </c>
      <c r="K40" s="0" t="n">
        <v>773970.657765843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25888924.3082569</v>
      </c>
      <c r="C41" s="0" t="n">
        <v>24834927.7933143</v>
      </c>
      <c r="D41" s="0" t="n">
        <v>25974779.076652</v>
      </c>
      <c r="E41" s="0" t="n">
        <v>24914803.2826207</v>
      </c>
      <c r="F41" s="0" t="n">
        <v>18847723.3421043</v>
      </c>
      <c r="G41" s="0" t="n">
        <v>5987204.45120998</v>
      </c>
      <c r="H41" s="0" t="n">
        <v>18960363.6144947</v>
      </c>
      <c r="I41" s="0" t="n">
        <v>5954439.66812599</v>
      </c>
      <c r="J41" s="0" t="n">
        <v>877680.340971508</v>
      </c>
      <c r="K41" s="0" t="n">
        <v>851349.930742363</v>
      </c>
      <c r="L41" s="0" t="n">
        <v>4316387.65471688</v>
      </c>
      <c r="M41" s="0" t="n">
        <v>4069367.75091826</v>
      </c>
      <c r="N41" s="0" t="n">
        <v>4330608.64876553</v>
      </c>
      <c r="O41" s="0" t="n">
        <v>4082650.58511718</v>
      </c>
      <c r="P41" s="0" t="n">
        <v>146280.056828585</v>
      </c>
      <c r="Q41" s="0" t="n">
        <v>141891.655123727</v>
      </c>
    </row>
    <row r="42" customFormat="false" ht="12.8" hidden="false" customHeight="false" outlineLevel="0" collapsed="false">
      <c r="A42" s="0" t="n">
        <v>89</v>
      </c>
      <c r="B42" s="0" t="n">
        <v>26342981.0229385</v>
      </c>
      <c r="C42" s="0" t="n">
        <v>25269782.9266857</v>
      </c>
      <c r="D42" s="0" t="n">
        <v>26429213.0629814</v>
      </c>
      <c r="E42" s="0" t="n">
        <v>25350001.8075722</v>
      </c>
      <c r="F42" s="0" t="n">
        <v>19117483.7586676</v>
      </c>
      <c r="G42" s="0" t="n">
        <v>6152299.16801814</v>
      </c>
      <c r="H42" s="0" t="n">
        <v>19230912.3538749</v>
      </c>
      <c r="I42" s="0" t="n">
        <v>6119089.4536973</v>
      </c>
      <c r="J42" s="0" t="n">
        <v>969143.039951619</v>
      </c>
      <c r="K42" s="0" t="n">
        <v>940068.748753071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26865718.5259058</v>
      </c>
      <c r="C43" s="0" t="n">
        <v>25770228.3429229</v>
      </c>
      <c r="D43" s="0" t="n">
        <v>26953729.8979879</v>
      </c>
      <c r="E43" s="0" t="n">
        <v>25852107.7047429</v>
      </c>
      <c r="F43" s="0" t="n">
        <v>19459721.9976908</v>
      </c>
      <c r="G43" s="0" t="n">
        <v>6310506.34523202</v>
      </c>
      <c r="H43" s="0" t="n">
        <v>19575311.9125529</v>
      </c>
      <c r="I43" s="0" t="n">
        <v>6276795.79219005</v>
      </c>
      <c r="J43" s="0" t="n">
        <v>1107048.54846514</v>
      </c>
      <c r="K43" s="0" t="n">
        <v>1073837.09201119</v>
      </c>
      <c r="L43" s="0" t="n">
        <v>4477908.79076084</v>
      </c>
      <c r="M43" s="0" t="n">
        <v>4221926.46606645</v>
      </c>
      <c r="N43" s="0" t="n">
        <v>4492486.77502755</v>
      </c>
      <c r="O43" s="0" t="n">
        <v>4235542.45113947</v>
      </c>
      <c r="P43" s="0" t="n">
        <v>184508.091410857</v>
      </c>
      <c r="Q43" s="0" t="n">
        <v>178972.848668531</v>
      </c>
    </row>
    <row r="44" customFormat="false" ht="12.8" hidden="false" customHeight="false" outlineLevel="0" collapsed="false">
      <c r="A44" s="0" t="n">
        <v>91</v>
      </c>
      <c r="B44" s="0" t="n">
        <v>27251225.597332</v>
      </c>
      <c r="C44" s="0" t="n">
        <v>26139327.6741476</v>
      </c>
      <c r="D44" s="0" t="n">
        <v>27340966.2860259</v>
      </c>
      <c r="E44" s="0" t="n">
        <v>26222822.7417955</v>
      </c>
      <c r="F44" s="0" t="n">
        <v>19685614.0537574</v>
      </c>
      <c r="G44" s="0" t="n">
        <v>6453713.62039029</v>
      </c>
      <c r="H44" s="0" t="n">
        <v>19803217.7803273</v>
      </c>
      <c r="I44" s="0" t="n">
        <v>6419604.96146823</v>
      </c>
      <c r="J44" s="0" t="n">
        <v>1191308.28723926</v>
      </c>
      <c r="K44" s="0" t="n">
        <v>1155569.03862208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27378755.4805341</v>
      </c>
      <c r="C45" s="0" t="n">
        <v>26261886.6538095</v>
      </c>
      <c r="D45" s="0" t="n">
        <v>27468890.723253</v>
      </c>
      <c r="E45" s="0" t="n">
        <v>26345763.284058</v>
      </c>
      <c r="F45" s="0" t="n">
        <v>19774567.3582015</v>
      </c>
      <c r="G45" s="0" t="n">
        <v>6487319.29560802</v>
      </c>
      <c r="H45" s="0" t="n">
        <v>19892214.7913977</v>
      </c>
      <c r="I45" s="0" t="n">
        <v>6453548.49266029</v>
      </c>
      <c r="J45" s="0" t="n">
        <v>1311505.92100327</v>
      </c>
      <c r="K45" s="0" t="n">
        <v>1272160.74337317</v>
      </c>
      <c r="L45" s="0" t="n">
        <v>4564115.36386067</v>
      </c>
      <c r="M45" s="0" t="n">
        <v>4304267.36369002</v>
      </c>
      <c r="N45" s="0" t="n">
        <v>4579048.21390838</v>
      </c>
      <c r="O45" s="0" t="n">
        <v>4318217.73009969</v>
      </c>
      <c r="P45" s="0" t="n">
        <v>218584.320167211</v>
      </c>
      <c r="Q45" s="0" t="n">
        <v>212026.790562195</v>
      </c>
    </row>
    <row r="46" customFormat="false" ht="12.8" hidden="false" customHeight="false" outlineLevel="0" collapsed="false">
      <c r="A46" s="0" t="n">
        <v>93</v>
      </c>
      <c r="B46" s="0" t="n">
        <v>27929967.8750327</v>
      </c>
      <c r="C46" s="0" t="n">
        <v>26789805.7516719</v>
      </c>
      <c r="D46" s="0" t="n">
        <v>28023103.9034206</v>
      </c>
      <c r="E46" s="0" t="n">
        <v>26876491.6809157</v>
      </c>
      <c r="F46" s="0" t="n">
        <v>20153982.4304446</v>
      </c>
      <c r="G46" s="0" t="n">
        <v>6635823.3212273</v>
      </c>
      <c r="H46" s="0" t="n">
        <v>20274893.3947792</v>
      </c>
      <c r="I46" s="0" t="n">
        <v>6601598.28613657</v>
      </c>
      <c r="J46" s="0" t="n">
        <v>1462965.70524612</v>
      </c>
      <c r="K46" s="0" t="n">
        <v>1419076.73408873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28459447.8436085</v>
      </c>
      <c r="C47" s="0" t="n">
        <v>27296505.4236894</v>
      </c>
      <c r="D47" s="0" t="n">
        <v>28567896.7511271</v>
      </c>
      <c r="E47" s="0" t="n">
        <v>27397894.9123637</v>
      </c>
      <c r="F47" s="0" t="n">
        <v>20475726.3268572</v>
      </c>
      <c r="G47" s="0" t="n">
        <v>6820779.09683226</v>
      </c>
      <c r="H47" s="0" t="n">
        <v>20598950.985111</v>
      </c>
      <c r="I47" s="0" t="n">
        <v>6798943.92725263</v>
      </c>
      <c r="J47" s="0" t="n">
        <v>1544028.59096985</v>
      </c>
      <c r="K47" s="0" t="n">
        <v>1497707.73324076</v>
      </c>
      <c r="L47" s="0" t="n">
        <v>4745373.01064916</v>
      </c>
      <c r="M47" s="0" t="n">
        <v>4476277.47177095</v>
      </c>
      <c r="N47" s="0" t="n">
        <v>4763371.46564484</v>
      </c>
      <c r="O47" s="0" t="n">
        <v>4493122.44951217</v>
      </c>
      <c r="P47" s="0" t="n">
        <v>257338.098494976</v>
      </c>
      <c r="Q47" s="0" t="n">
        <v>249617.955540126</v>
      </c>
    </row>
    <row r="48" customFormat="false" ht="12.8" hidden="false" customHeight="false" outlineLevel="0" collapsed="false">
      <c r="A48" s="0" t="n">
        <v>95</v>
      </c>
      <c r="B48" s="0" t="n">
        <v>28714527.8751395</v>
      </c>
      <c r="C48" s="0" t="n">
        <v>27540100.4406085</v>
      </c>
      <c r="D48" s="0" t="n">
        <v>28821413.7986904</v>
      </c>
      <c r="E48" s="0" t="n">
        <v>27640019.7261013</v>
      </c>
      <c r="F48" s="0" t="n">
        <v>20625881.8441769</v>
      </c>
      <c r="G48" s="0" t="n">
        <v>6914218.59643152</v>
      </c>
      <c r="H48" s="0" t="n">
        <v>20747726.495863</v>
      </c>
      <c r="I48" s="0" t="n">
        <v>6892293.23023838</v>
      </c>
      <c r="J48" s="0" t="n">
        <v>1631066.41161699</v>
      </c>
      <c r="K48" s="0" t="n">
        <v>1582134.41926848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29020044.8824813</v>
      </c>
      <c r="C49" s="0" t="n">
        <v>27832223.3249418</v>
      </c>
      <c r="D49" s="0" t="n">
        <v>29130008.4529597</v>
      </c>
      <c r="E49" s="0" t="n">
        <v>27935032.1316942</v>
      </c>
      <c r="F49" s="0" t="n">
        <v>20841395.9310713</v>
      </c>
      <c r="G49" s="0" t="n">
        <v>6990827.39387049</v>
      </c>
      <c r="H49" s="0" t="n">
        <v>20966267.4427685</v>
      </c>
      <c r="I49" s="0" t="n">
        <v>6968764.68892569</v>
      </c>
      <c r="J49" s="0" t="n">
        <v>1680264.10792504</v>
      </c>
      <c r="K49" s="0" t="n">
        <v>1629856.18468729</v>
      </c>
      <c r="L49" s="0" t="n">
        <v>4838472.48469192</v>
      </c>
      <c r="M49" s="0" t="n">
        <v>4564267.70578471</v>
      </c>
      <c r="N49" s="0" t="n">
        <v>4856722.89340948</v>
      </c>
      <c r="O49" s="0" t="n">
        <v>4581348.94154678</v>
      </c>
      <c r="P49" s="0" t="n">
        <v>280044.017987506</v>
      </c>
      <c r="Q49" s="0" t="n">
        <v>271642.697447881</v>
      </c>
    </row>
    <row r="50" customFormat="false" ht="12.8" hidden="false" customHeight="false" outlineLevel="0" collapsed="false">
      <c r="A50" s="0" t="n">
        <v>97</v>
      </c>
      <c r="B50" s="0" t="n">
        <v>29275303.6384863</v>
      </c>
      <c r="C50" s="0" t="n">
        <v>28075373.2929846</v>
      </c>
      <c r="D50" s="0" t="n">
        <v>29386475.0840428</v>
      </c>
      <c r="E50" s="0" t="n">
        <v>28179327.8209607</v>
      </c>
      <c r="F50" s="0" t="n">
        <v>20984526.5183601</v>
      </c>
      <c r="G50" s="0" t="n">
        <v>7090846.77462446</v>
      </c>
      <c r="H50" s="0" t="n">
        <v>21110228.9426255</v>
      </c>
      <c r="I50" s="0" t="n">
        <v>7069098.87833522</v>
      </c>
      <c r="J50" s="0" t="n">
        <v>1766101.49900614</v>
      </c>
      <c r="K50" s="0" t="n">
        <v>1713118.45403595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29471902.0393103</v>
      </c>
      <c r="C51" s="0" t="n">
        <v>28262444.4630722</v>
      </c>
      <c r="D51" s="0" t="n">
        <v>29584595.853597</v>
      </c>
      <c r="E51" s="0" t="n">
        <v>28367855.5642047</v>
      </c>
      <c r="F51" s="0" t="n">
        <v>21082765.5474944</v>
      </c>
      <c r="G51" s="0" t="n">
        <v>7179678.91557783</v>
      </c>
      <c r="H51" s="0" t="n">
        <v>21209110.4766515</v>
      </c>
      <c r="I51" s="0" t="n">
        <v>7158745.08755324</v>
      </c>
      <c r="J51" s="0" t="n">
        <v>1864756.47626885</v>
      </c>
      <c r="K51" s="0" t="n">
        <v>1808813.78198079</v>
      </c>
      <c r="L51" s="0" t="n">
        <v>4912587.97272626</v>
      </c>
      <c r="M51" s="0" t="n">
        <v>4634505.12738156</v>
      </c>
      <c r="N51" s="0" t="n">
        <v>4931299.94732721</v>
      </c>
      <c r="O51" s="0" t="n">
        <v>4652026.5675932</v>
      </c>
      <c r="P51" s="0" t="n">
        <v>310792.746044809</v>
      </c>
      <c r="Q51" s="0" t="n">
        <v>301468.963663464</v>
      </c>
    </row>
    <row r="52" customFormat="false" ht="12.8" hidden="false" customHeight="false" outlineLevel="0" collapsed="false">
      <c r="A52" s="0" t="n">
        <v>99</v>
      </c>
      <c r="B52" s="0" t="n">
        <v>29642340.2500142</v>
      </c>
      <c r="C52" s="0" t="n">
        <v>28425435.5548354</v>
      </c>
      <c r="D52" s="0" t="n">
        <v>29756004.6534876</v>
      </c>
      <c r="E52" s="0" t="n">
        <v>28531778.9079757</v>
      </c>
      <c r="F52" s="0" t="n">
        <v>21193681.1943989</v>
      </c>
      <c r="G52" s="0" t="n">
        <v>7231754.36043653</v>
      </c>
      <c r="H52" s="0" t="n">
        <v>21320336.1330505</v>
      </c>
      <c r="I52" s="0" t="n">
        <v>7211442.77492525</v>
      </c>
      <c r="J52" s="0" t="n">
        <v>2008142.40120157</v>
      </c>
      <c r="K52" s="0" t="n">
        <v>1947898.12916552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29877583.5911316</v>
      </c>
      <c r="C53" s="0" t="n">
        <v>28649846.4656184</v>
      </c>
      <c r="D53" s="0" t="n">
        <v>29992947.9908468</v>
      </c>
      <c r="E53" s="0" t="n">
        <v>28757782.9046068</v>
      </c>
      <c r="F53" s="0" t="n">
        <v>21359724.6278779</v>
      </c>
      <c r="G53" s="0" t="n">
        <v>7290121.8377406</v>
      </c>
      <c r="H53" s="0" t="n">
        <v>21488019.9296704</v>
      </c>
      <c r="I53" s="0" t="n">
        <v>7269762.97493636</v>
      </c>
      <c r="J53" s="0" t="n">
        <v>2091615.6948933</v>
      </c>
      <c r="K53" s="0" t="n">
        <v>2028867.2240465</v>
      </c>
      <c r="L53" s="0" t="n">
        <v>4978801.31579202</v>
      </c>
      <c r="M53" s="0" t="n">
        <v>4697342.19139698</v>
      </c>
      <c r="N53" s="0" t="n">
        <v>4997961.14959598</v>
      </c>
      <c r="O53" s="0" t="n">
        <v>4715287.88343714</v>
      </c>
      <c r="P53" s="0" t="n">
        <v>348602.61581555</v>
      </c>
      <c r="Q53" s="0" t="n">
        <v>338144.537341083</v>
      </c>
    </row>
    <row r="54" customFormat="false" ht="12.8" hidden="false" customHeight="false" outlineLevel="0" collapsed="false">
      <c r="A54" s="0" t="n">
        <v>101</v>
      </c>
      <c r="B54" s="0" t="n">
        <v>30040055.0839938</v>
      </c>
      <c r="C54" s="0" t="n">
        <v>28805850.2885465</v>
      </c>
      <c r="D54" s="0" t="n">
        <v>30163625.3072661</v>
      </c>
      <c r="E54" s="0" t="n">
        <v>28921698.5340715</v>
      </c>
      <c r="F54" s="0" t="n">
        <v>21464114.9045679</v>
      </c>
      <c r="G54" s="0" t="n">
        <v>7341735.38397853</v>
      </c>
      <c r="H54" s="0" t="n">
        <v>21593872.2177801</v>
      </c>
      <c r="I54" s="0" t="n">
        <v>7327826.31629143</v>
      </c>
      <c r="J54" s="0" t="n">
        <v>2153867.05595687</v>
      </c>
      <c r="K54" s="0" t="n">
        <v>2089251.04427816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30206435.411858</v>
      </c>
      <c r="C55" s="0" t="n">
        <v>28964573.9773076</v>
      </c>
      <c r="D55" s="0" t="n">
        <v>30331558.0875722</v>
      </c>
      <c r="E55" s="0" t="n">
        <v>29081904.4488631</v>
      </c>
      <c r="F55" s="0" t="n">
        <v>21579405.235974</v>
      </c>
      <c r="G55" s="0" t="n">
        <v>7385168.7413336</v>
      </c>
      <c r="H55" s="0" t="n">
        <v>21709914.3244547</v>
      </c>
      <c r="I55" s="0" t="n">
        <v>7371990.12440848</v>
      </c>
      <c r="J55" s="0" t="n">
        <v>2230966.46080129</v>
      </c>
      <c r="K55" s="0" t="n">
        <v>2164037.46697725</v>
      </c>
      <c r="L55" s="0" t="n">
        <v>5033231.44231257</v>
      </c>
      <c r="M55" s="0" t="n">
        <v>4749184.65205422</v>
      </c>
      <c r="N55" s="0" t="n">
        <v>5054057.00511026</v>
      </c>
      <c r="O55" s="0" t="n">
        <v>4768734.89742964</v>
      </c>
      <c r="P55" s="0" t="n">
        <v>371827.743466881</v>
      </c>
      <c r="Q55" s="0" t="n">
        <v>360672.911162875</v>
      </c>
    </row>
    <row r="56" customFormat="false" ht="12.8" hidden="false" customHeight="false" outlineLevel="0" collapsed="false">
      <c r="A56" s="0" t="n">
        <v>103</v>
      </c>
      <c r="B56" s="0" t="n">
        <v>30397680.4468418</v>
      </c>
      <c r="C56" s="0" t="n">
        <v>29148695.3843574</v>
      </c>
      <c r="D56" s="0" t="n">
        <v>30524371.6037746</v>
      </c>
      <c r="E56" s="0" t="n">
        <v>29267505.6236164</v>
      </c>
      <c r="F56" s="0" t="n">
        <v>21726559.7862851</v>
      </c>
      <c r="G56" s="0" t="n">
        <v>7422135.5980723</v>
      </c>
      <c r="H56" s="0" t="n">
        <v>21858389.4963957</v>
      </c>
      <c r="I56" s="0" t="n">
        <v>7409116.1272207</v>
      </c>
      <c r="J56" s="0" t="n">
        <v>2333792.8504769</v>
      </c>
      <c r="K56" s="0" t="n">
        <v>2263779.06496259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30685274.9890199</v>
      </c>
      <c r="C57" s="0" t="n">
        <v>29422451.487063</v>
      </c>
      <c r="D57" s="0" t="n">
        <v>30813723.3496344</v>
      </c>
      <c r="E57" s="0" t="n">
        <v>29542935.5377246</v>
      </c>
      <c r="F57" s="0" t="n">
        <v>21896101.0204742</v>
      </c>
      <c r="G57" s="0" t="n">
        <v>7526350.4665888</v>
      </c>
      <c r="H57" s="0" t="n">
        <v>22028907.1596625</v>
      </c>
      <c r="I57" s="0" t="n">
        <v>7514028.37806213</v>
      </c>
      <c r="J57" s="0" t="n">
        <v>2444057.05262245</v>
      </c>
      <c r="K57" s="0" t="n">
        <v>2370735.34104378</v>
      </c>
      <c r="L57" s="0" t="n">
        <v>5113389.28776786</v>
      </c>
      <c r="M57" s="0" t="n">
        <v>4825197.46872956</v>
      </c>
      <c r="N57" s="0" t="n">
        <v>5134774.15810114</v>
      </c>
      <c r="O57" s="0" t="n">
        <v>4845278.34184967</v>
      </c>
      <c r="P57" s="0" t="n">
        <v>407342.842103742</v>
      </c>
      <c r="Q57" s="0" t="n">
        <v>395122.556840629</v>
      </c>
    </row>
    <row r="58" customFormat="false" ht="12.8" hidden="false" customHeight="false" outlineLevel="0" collapsed="false">
      <c r="A58" s="0" t="n">
        <v>105</v>
      </c>
      <c r="B58" s="0" t="n">
        <v>30894097.7589813</v>
      </c>
      <c r="C58" s="0" t="n">
        <v>29622593.6294976</v>
      </c>
      <c r="D58" s="0" t="n">
        <v>31022139.6906593</v>
      </c>
      <c r="E58" s="0" t="n">
        <v>29742694.92668</v>
      </c>
      <c r="F58" s="0" t="n">
        <v>22002357.223506</v>
      </c>
      <c r="G58" s="0" t="n">
        <v>7620236.40599168</v>
      </c>
      <c r="H58" s="0" t="n">
        <v>22134814.592471</v>
      </c>
      <c r="I58" s="0" t="n">
        <v>7607880.33420901</v>
      </c>
      <c r="J58" s="0" t="n">
        <v>2536200.69604328</v>
      </c>
      <c r="K58" s="0" t="n">
        <v>2460114.67516198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31068869.918573</v>
      </c>
      <c r="C59" s="0" t="n">
        <v>29790379.0783704</v>
      </c>
      <c r="D59" s="0" t="n">
        <v>31200938.2573382</v>
      </c>
      <c r="E59" s="0" t="n">
        <v>29914348.7737659</v>
      </c>
      <c r="F59" s="0" t="n">
        <v>22102975.9158796</v>
      </c>
      <c r="G59" s="0" t="n">
        <v>7687403.16249072</v>
      </c>
      <c r="H59" s="0" t="n">
        <v>22235510.4967418</v>
      </c>
      <c r="I59" s="0" t="n">
        <v>7678838.27702406</v>
      </c>
      <c r="J59" s="0" t="n">
        <v>2631806.59311245</v>
      </c>
      <c r="K59" s="0" t="n">
        <v>2552852.39531908</v>
      </c>
      <c r="L59" s="0" t="n">
        <v>5176991.49329401</v>
      </c>
      <c r="M59" s="0" t="n">
        <v>4885904.92007175</v>
      </c>
      <c r="N59" s="0" t="n">
        <v>5198978.91342867</v>
      </c>
      <c r="O59" s="0" t="n">
        <v>4906551.47124488</v>
      </c>
      <c r="P59" s="0" t="n">
        <v>438634.432185409</v>
      </c>
      <c r="Q59" s="0" t="n">
        <v>425475.399219847</v>
      </c>
    </row>
    <row r="60" customFormat="false" ht="12.8" hidden="false" customHeight="false" outlineLevel="0" collapsed="false">
      <c r="A60" s="0" t="n">
        <v>107</v>
      </c>
      <c r="B60" s="0" t="n">
        <v>31297318.8755717</v>
      </c>
      <c r="C60" s="0" t="n">
        <v>30009155.5644639</v>
      </c>
      <c r="D60" s="0" t="n">
        <v>31430712.8485343</v>
      </c>
      <c r="E60" s="0" t="n">
        <v>30134371.3522785</v>
      </c>
      <c r="F60" s="0" t="n">
        <v>22242998.5594053</v>
      </c>
      <c r="G60" s="0" t="n">
        <v>7766157.00505857</v>
      </c>
      <c r="H60" s="0" t="n">
        <v>22376801.9037026</v>
      </c>
      <c r="I60" s="0" t="n">
        <v>7757569.44857592</v>
      </c>
      <c r="J60" s="0" t="n">
        <v>2702736.30973303</v>
      </c>
      <c r="K60" s="0" t="n">
        <v>2621654.22044104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31415262.2664313</v>
      </c>
      <c r="C61" s="0" t="n">
        <v>30122494.902205</v>
      </c>
      <c r="D61" s="0" t="n">
        <v>31549901.7705311</v>
      </c>
      <c r="E61" s="0" t="n">
        <v>30248900.018366</v>
      </c>
      <c r="F61" s="0" t="n">
        <v>22289014.0105007</v>
      </c>
      <c r="G61" s="0" t="n">
        <v>7833480.89170432</v>
      </c>
      <c r="H61" s="0" t="n">
        <v>22423417.2715016</v>
      </c>
      <c r="I61" s="0" t="n">
        <v>7825482.74686439</v>
      </c>
      <c r="J61" s="0" t="n">
        <v>2792561.83130707</v>
      </c>
      <c r="K61" s="0" t="n">
        <v>2708784.97636786</v>
      </c>
      <c r="L61" s="0" t="n">
        <v>5233147.12666989</v>
      </c>
      <c r="M61" s="0" t="n">
        <v>4939037.52343246</v>
      </c>
      <c r="N61" s="0" t="n">
        <v>5255566.40088397</v>
      </c>
      <c r="O61" s="0" t="n">
        <v>4960093.19452835</v>
      </c>
      <c r="P61" s="0" t="n">
        <v>465426.971884511</v>
      </c>
      <c r="Q61" s="0" t="n">
        <v>451464.162727976</v>
      </c>
    </row>
    <row r="62" customFormat="false" ht="12.8" hidden="false" customHeight="false" outlineLevel="0" collapsed="false">
      <c r="A62" s="0" t="n">
        <v>109</v>
      </c>
      <c r="B62" s="0" t="n">
        <v>31609679.7494079</v>
      </c>
      <c r="C62" s="0" t="n">
        <v>30308395.7022544</v>
      </c>
      <c r="D62" s="0" t="n">
        <v>31742488.5074413</v>
      </c>
      <c r="E62" s="0" t="n">
        <v>30433079.4968368</v>
      </c>
      <c r="F62" s="0" t="n">
        <v>22354261.9864325</v>
      </c>
      <c r="G62" s="0" t="n">
        <v>7954133.71582196</v>
      </c>
      <c r="H62" s="0" t="n">
        <v>22486965.4721478</v>
      </c>
      <c r="I62" s="0" t="n">
        <v>7946114.02468898</v>
      </c>
      <c r="J62" s="0" t="n">
        <v>2893403.22177058</v>
      </c>
      <c r="K62" s="0" t="n">
        <v>2806601.12511746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31760286.0160611</v>
      </c>
      <c r="C63" s="0" t="n">
        <v>30452875.0723709</v>
      </c>
      <c r="D63" s="0" t="n">
        <v>31894505.465502</v>
      </c>
      <c r="E63" s="0" t="n">
        <v>30578902.1068799</v>
      </c>
      <c r="F63" s="0" t="n">
        <v>22472940.1534161</v>
      </c>
      <c r="G63" s="0" t="n">
        <v>7979934.91895479</v>
      </c>
      <c r="H63" s="0" t="n">
        <v>22606438.5294429</v>
      </c>
      <c r="I63" s="0" t="n">
        <v>7972463.57743704</v>
      </c>
      <c r="J63" s="0" t="n">
        <v>2941678.36890223</v>
      </c>
      <c r="K63" s="0" t="n">
        <v>2853428.01783517</v>
      </c>
      <c r="L63" s="0" t="n">
        <v>5289874.54697635</v>
      </c>
      <c r="M63" s="0" t="n">
        <v>4992840.53714604</v>
      </c>
      <c r="N63" s="0" t="n">
        <v>5312226.82209172</v>
      </c>
      <c r="O63" s="0" t="n">
        <v>5013836.1570357</v>
      </c>
      <c r="P63" s="0" t="n">
        <v>490279.728150372</v>
      </c>
      <c r="Q63" s="0" t="n">
        <v>475571.336305861</v>
      </c>
    </row>
    <row r="64" customFormat="false" ht="12.8" hidden="false" customHeight="false" outlineLevel="0" collapsed="false">
      <c r="A64" s="0" t="n">
        <v>111</v>
      </c>
      <c r="B64" s="0" t="n">
        <v>32007968.4064891</v>
      </c>
      <c r="C64" s="0" t="n">
        <v>30688695.8692209</v>
      </c>
      <c r="D64" s="0" t="n">
        <v>32142425.4931579</v>
      </c>
      <c r="E64" s="0" t="n">
        <v>30814944.706168</v>
      </c>
      <c r="F64" s="0" t="n">
        <v>22643068.1787742</v>
      </c>
      <c r="G64" s="0" t="n">
        <v>8045627.6904467</v>
      </c>
      <c r="H64" s="0" t="n">
        <v>22776814.8258443</v>
      </c>
      <c r="I64" s="0" t="n">
        <v>8038129.88032374</v>
      </c>
      <c r="J64" s="0" t="n">
        <v>2987129.44154084</v>
      </c>
      <c r="K64" s="0" t="n">
        <v>2897515.55829462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32193719.7127707</v>
      </c>
      <c r="C65" s="0" t="n">
        <v>30865937.996641</v>
      </c>
      <c r="D65" s="0" t="n">
        <v>32329831.7587211</v>
      </c>
      <c r="E65" s="0" t="n">
        <v>30993742.1597925</v>
      </c>
      <c r="F65" s="0" t="n">
        <v>22733348.222207</v>
      </c>
      <c r="G65" s="0" t="n">
        <v>8132589.77443398</v>
      </c>
      <c r="H65" s="0" t="n">
        <v>22868673.3198275</v>
      </c>
      <c r="I65" s="0" t="n">
        <v>8125068.83996501</v>
      </c>
      <c r="J65" s="0" t="n">
        <v>3022744.01581732</v>
      </c>
      <c r="K65" s="0" t="n">
        <v>2932061.69534279</v>
      </c>
      <c r="L65" s="0" t="n">
        <v>5359094.15954587</v>
      </c>
      <c r="M65" s="0" t="n">
        <v>5057940.74855399</v>
      </c>
      <c r="N65" s="0" t="n">
        <v>5381761.57522859</v>
      </c>
      <c r="O65" s="0" t="n">
        <v>5079232.46352568</v>
      </c>
      <c r="P65" s="0" t="n">
        <v>503790.669302886</v>
      </c>
      <c r="Q65" s="0" t="n">
        <v>488676.949223799</v>
      </c>
    </row>
    <row r="66" customFormat="false" ht="12.8" hidden="false" customHeight="false" outlineLevel="0" collapsed="false">
      <c r="A66" s="0" t="n">
        <v>113</v>
      </c>
      <c r="B66" s="0" t="n">
        <v>32387701.4041546</v>
      </c>
      <c r="C66" s="0" t="n">
        <v>31050493.3231156</v>
      </c>
      <c r="D66" s="0" t="n">
        <v>32524097.8254909</v>
      </c>
      <c r="E66" s="0" t="n">
        <v>31178581.2184307</v>
      </c>
      <c r="F66" s="0" t="n">
        <v>22855654.2405364</v>
      </c>
      <c r="G66" s="0" t="n">
        <v>8194839.0825793</v>
      </c>
      <c r="H66" s="0" t="n">
        <v>22990740.3688717</v>
      </c>
      <c r="I66" s="0" t="n">
        <v>8187840.84955892</v>
      </c>
      <c r="J66" s="0" t="n">
        <v>3104947.14239415</v>
      </c>
      <c r="K66" s="0" t="n">
        <v>3011798.72812232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32556063.4182884</v>
      </c>
      <c r="C67" s="0" t="n">
        <v>31212329.2177298</v>
      </c>
      <c r="D67" s="0" t="n">
        <v>32695297.6289203</v>
      </c>
      <c r="E67" s="0" t="n">
        <v>31343151.0999311</v>
      </c>
      <c r="F67" s="0" t="n">
        <v>22974866.6421886</v>
      </c>
      <c r="G67" s="0" t="n">
        <v>8237462.57554118</v>
      </c>
      <c r="H67" s="0" t="n">
        <v>23110545.3910877</v>
      </c>
      <c r="I67" s="0" t="n">
        <v>8232605.70884337</v>
      </c>
      <c r="J67" s="0" t="n">
        <v>3200879.46720662</v>
      </c>
      <c r="K67" s="0" t="n">
        <v>3104853.08319042</v>
      </c>
      <c r="L67" s="0" t="n">
        <v>5420194.65344661</v>
      </c>
      <c r="M67" s="0" t="n">
        <v>5116348.72236181</v>
      </c>
      <c r="N67" s="0" t="n">
        <v>5443397.16346156</v>
      </c>
      <c r="O67" s="0" t="n">
        <v>5138157.72675814</v>
      </c>
      <c r="P67" s="0" t="n">
        <v>533479.911201103</v>
      </c>
      <c r="Q67" s="0" t="n">
        <v>517475.51386507</v>
      </c>
    </row>
    <row r="68" customFormat="false" ht="12.8" hidden="false" customHeight="false" outlineLevel="0" collapsed="false">
      <c r="A68" s="0" t="n">
        <v>115</v>
      </c>
      <c r="B68" s="0" t="n">
        <v>32690996.808979</v>
      </c>
      <c r="C68" s="0" t="n">
        <v>31341946.1863275</v>
      </c>
      <c r="D68" s="0" t="n">
        <v>32830134.5357908</v>
      </c>
      <c r="E68" s="0" t="n">
        <v>31472677.2374728</v>
      </c>
      <c r="F68" s="0" t="n">
        <v>23099230.7484692</v>
      </c>
      <c r="G68" s="0" t="n">
        <v>8242715.43785826</v>
      </c>
      <c r="H68" s="0" t="n">
        <v>23234830.0124387</v>
      </c>
      <c r="I68" s="0" t="n">
        <v>8237847.22503418</v>
      </c>
      <c r="J68" s="0" t="n">
        <v>3261638.79492539</v>
      </c>
      <c r="K68" s="0" t="n">
        <v>3163789.63107763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32910283.1176259</v>
      </c>
      <c r="C69" s="0" t="n">
        <v>31552669.3868843</v>
      </c>
      <c r="D69" s="0" t="n">
        <v>33054574.528336</v>
      </c>
      <c r="E69" s="0" t="n">
        <v>31688278.87266</v>
      </c>
      <c r="F69" s="0" t="n">
        <v>23243561.039254</v>
      </c>
      <c r="G69" s="0" t="n">
        <v>8309108.34763025</v>
      </c>
      <c r="H69" s="0" t="n">
        <v>23379837.5257361</v>
      </c>
      <c r="I69" s="0" t="n">
        <v>8308441.34692381</v>
      </c>
      <c r="J69" s="0" t="n">
        <v>3370414.65939795</v>
      </c>
      <c r="K69" s="0" t="n">
        <v>3269302.21961601</v>
      </c>
      <c r="L69" s="0" t="n">
        <v>5480165.98292036</v>
      </c>
      <c r="M69" s="0" t="n">
        <v>5173667.38643579</v>
      </c>
      <c r="N69" s="0" t="n">
        <v>5504210.21798697</v>
      </c>
      <c r="O69" s="0" t="n">
        <v>5196266.51379679</v>
      </c>
      <c r="P69" s="0" t="n">
        <v>561735.776566325</v>
      </c>
      <c r="Q69" s="0" t="n">
        <v>544883.703269335</v>
      </c>
    </row>
    <row r="70" customFormat="false" ht="12.8" hidden="false" customHeight="false" outlineLevel="0" collapsed="false">
      <c r="A70" s="0" t="n">
        <v>117</v>
      </c>
      <c r="B70" s="0" t="n">
        <v>33126838.5231855</v>
      </c>
      <c r="C70" s="0" t="n">
        <v>31759672.0857008</v>
      </c>
      <c r="D70" s="0" t="n">
        <v>33269002.4241879</v>
      </c>
      <c r="E70" s="0" t="n">
        <v>31893282.0750155</v>
      </c>
      <c r="F70" s="0" t="n">
        <v>23379054.7063833</v>
      </c>
      <c r="G70" s="0" t="n">
        <v>8380617.37931742</v>
      </c>
      <c r="H70" s="0" t="n">
        <v>23513333.1696937</v>
      </c>
      <c r="I70" s="0" t="n">
        <v>8379948.90532179</v>
      </c>
      <c r="J70" s="0" t="n">
        <v>3451654.20985494</v>
      </c>
      <c r="K70" s="0" t="n">
        <v>3348104.58355929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33242674.7991835</v>
      </c>
      <c r="C71" s="0" t="n">
        <v>31871001.2084646</v>
      </c>
      <c r="D71" s="0" t="n">
        <v>33385053.6584258</v>
      </c>
      <c r="E71" s="0" t="n">
        <v>32004813.3830684</v>
      </c>
      <c r="F71" s="0" t="n">
        <v>23475397.1820731</v>
      </c>
      <c r="G71" s="0" t="n">
        <v>8395604.02639147</v>
      </c>
      <c r="H71" s="0" t="n">
        <v>23609879.2019801</v>
      </c>
      <c r="I71" s="0" t="n">
        <v>8394934.1810883</v>
      </c>
      <c r="J71" s="0" t="n">
        <v>3514244.45625745</v>
      </c>
      <c r="K71" s="0" t="n">
        <v>3408817.12256973</v>
      </c>
      <c r="L71" s="0" t="n">
        <v>5534870.34007414</v>
      </c>
      <c r="M71" s="0" t="n">
        <v>5225613.57384992</v>
      </c>
      <c r="N71" s="0" t="n">
        <v>5558595.90294716</v>
      </c>
      <c r="O71" s="0" t="n">
        <v>5247913.26151364</v>
      </c>
      <c r="P71" s="0" t="n">
        <v>585707.409376242</v>
      </c>
      <c r="Q71" s="0" t="n">
        <v>568136.187094955</v>
      </c>
    </row>
    <row r="72" customFormat="false" ht="12.8" hidden="false" customHeight="false" outlineLevel="0" collapsed="false">
      <c r="A72" s="0" t="n">
        <v>119</v>
      </c>
      <c r="B72" s="0" t="n">
        <v>33465182.5058043</v>
      </c>
      <c r="C72" s="0" t="n">
        <v>32083217.1633535</v>
      </c>
      <c r="D72" s="0" t="n">
        <v>33607935.0600145</v>
      </c>
      <c r="E72" s="0" t="n">
        <v>32217385.8003364</v>
      </c>
      <c r="F72" s="0" t="n">
        <v>23637122.6070315</v>
      </c>
      <c r="G72" s="0" t="n">
        <v>8446094.55632206</v>
      </c>
      <c r="H72" s="0" t="n">
        <v>23771793.0584548</v>
      </c>
      <c r="I72" s="0" t="n">
        <v>8445592.74188157</v>
      </c>
      <c r="J72" s="0" t="n">
        <v>3682148.65011681</v>
      </c>
      <c r="K72" s="0" t="n">
        <v>3571684.1906133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33671650.4799628</v>
      </c>
      <c r="C73" s="0" t="n">
        <v>32281116.4326222</v>
      </c>
      <c r="D73" s="0" t="n">
        <v>33815144.471965</v>
      </c>
      <c r="E73" s="0" t="n">
        <v>32415995.4551692</v>
      </c>
      <c r="F73" s="0" t="n">
        <v>23836350.9569232</v>
      </c>
      <c r="G73" s="0" t="n">
        <v>8444765.47569904</v>
      </c>
      <c r="H73" s="0" t="n">
        <v>23971230.5514753</v>
      </c>
      <c r="I73" s="0" t="n">
        <v>8444764.90369393</v>
      </c>
      <c r="J73" s="0" t="n">
        <v>3785894.03446054</v>
      </c>
      <c r="K73" s="0" t="n">
        <v>3672317.21342673</v>
      </c>
      <c r="L73" s="0" t="n">
        <v>5608140.87218558</v>
      </c>
      <c r="M73" s="0" t="n">
        <v>5296190.40672712</v>
      </c>
      <c r="N73" s="0" t="n">
        <v>5632055.59249532</v>
      </c>
      <c r="O73" s="0" t="n">
        <v>5318671.4682129</v>
      </c>
      <c r="P73" s="0" t="n">
        <v>630982.339076757</v>
      </c>
      <c r="Q73" s="0" t="n">
        <v>612052.868904455</v>
      </c>
    </row>
    <row r="74" customFormat="false" ht="12.8" hidden="false" customHeight="false" outlineLevel="0" collapsed="false">
      <c r="A74" s="0" t="n">
        <v>121</v>
      </c>
      <c r="B74" s="0" t="n">
        <v>33787425.0283949</v>
      </c>
      <c r="C74" s="0" t="n">
        <v>32392422.7382484</v>
      </c>
      <c r="D74" s="0" t="n">
        <v>33930065.6822904</v>
      </c>
      <c r="E74" s="0" t="n">
        <v>32526499.2647699</v>
      </c>
      <c r="F74" s="0" t="n">
        <v>23896545.363248</v>
      </c>
      <c r="G74" s="0" t="n">
        <v>8495877.37500038</v>
      </c>
      <c r="H74" s="0" t="n">
        <v>24030622.4753599</v>
      </c>
      <c r="I74" s="0" t="n">
        <v>8495876.78941001</v>
      </c>
      <c r="J74" s="0" t="n">
        <v>3873383.72106423</v>
      </c>
      <c r="K74" s="0" t="n">
        <v>3757182.20943231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33973357.019561</v>
      </c>
      <c r="C75" s="0" t="n">
        <v>32570151.3588214</v>
      </c>
      <c r="D75" s="0" t="n">
        <v>34115192.5897668</v>
      </c>
      <c r="E75" s="0" t="n">
        <v>32703471.9570174</v>
      </c>
      <c r="F75" s="0" t="n">
        <v>23981180.1346572</v>
      </c>
      <c r="G75" s="0" t="n">
        <v>8588971.22416415</v>
      </c>
      <c r="H75" s="0" t="n">
        <v>24114501.3211377</v>
      </c>
      <c r="I75" s="0" t="n">
        <v>8588970.6358797</v>
      </c>
      <c r="J75" s="0" t="n">
        <v>3995454.37797701</v>
      </c>
      <c r="K75" s="0" t="n">
        <v>3875590.7466377</v>
      </c>
      <c r="L75" s="0" t="n">
        <v>5656557.40968463</v>
      </c>
      <c r="M75" s="0" t="n">
        <v>5342210.26804065</v>
      </c>
      <c r="N75" s="0" t="n">
        <v>5680195.8136201</v>
      </c>
      <c r="O75" s="0" t="n">
        <v>5364432.07984494</v>
      </c>
      <c r="P75" s="0" t="n">
        <v>665909.062996169</v>
      </c>
      <c r="Q75" s="0" t="n">
        <v>645931.791106284</v>
      </c>
    </row>
    <row r="76" customFormat="false" ht="12.8" hidden="false" customHeight="false" outlineLevel="0" collapsed="false">
      <c r="A76" s="0" t="n">
        <v>123</v>
      </c>
      <c r="B76" s="0" t="n">
        <v>34178476.7151924</v>
      </c>
      <c r="C76" s="0" t="n">
        <v>32767219.8546162</v>
      </c>
      <c r="D76" s="0" t="n">
        <v>34320248.2917754</v>
      </c>
      <c r="E76" s="0" t="n">
        <v>32900480.1876408</v>
      </c>
      <c r="F76" s="0" t="n">
        <v>24113661.7755646</v>
      </c>
      <c r="G76" s="0" t="n">
        <v>8653558.07905159</v>
      </c>
      <c r="H76" s="0" t="n">
        <v>24246922.6986232</v>
      </c>
      <c r="I76" s="0" t="n">
        <v>8653557.48901763</v>
      </c>
      <c r="J76" s="0" t="n">
        <v>4055405.7194272</v>
      </c>
      <c r="K76" s="0" t="n">
        <v>3933743.54784439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34287766.6891367</v>
      </c>
      <c r="C77" s="0" t="n">
        <v>32871911.8104325</v>
      </c>
      <c r="D77" s="0" t="n">
        <v>34429147.9601097</v>
      </c>
      <c r="E77" s="0" t="n">
        <v>33004805.2425451</v>
      </c>
      <c r="F77" s="0" t="n">
        <v>24216457.9186168</v>
      </c>
      <c r="G77" s="0" t="n">
        <v>8655453.89181564</v>
      </c>
      <c r="H77" s="0" t="n">
        <v>24349351.9037209</v>
      </c>
      <c r="I77" s="0" t="n">
        <v>8655453.33882423</v>
      </c>
      <c r="J77" s="0" t="n">
        <v>4135138.15225984</v>
      </c>
      <c r="K77" s="0" t="n">
        <v>4011084.00769204</v>
      </c>
      <c r="L77" s="0" t="n">
        <v>5709495.66251743</v>
      </c>
      <c r="M77" s="0" t="n">
        <v>5392890.55983376</v>
      </c>
      <c r="N77" s="0" t="n">
        <v>5733058.32778563</v>
      </c>
      <c r="O77" s="0" t="n">
        <v>5415041.18711483</v>
      </c>
      <c r="P77" s="0" t="n">
        <v>689189.692043306</v>
      </c>
      <c r="Q77" s="0" t="n">
        <v>668514.001282007</v>
      </c>
    </row>
    <row r="78" customFormat="false" ht="12.8" hidden="false" customHeight="false" outlineLevel="0" collapsed="false">
      <c r="A78" s="0" t="n">
        <v>125</v>
      </c>
      <c r="B78" s="0" t="n">
        <v>34394612.1661545</v>
      </c>
      <c r="C78" s="0" t="n">
        <v>32974511.6652983</v>
      </c>
      <c r="D78" s="0" t="n">
        <v>34533436.1392586</v>
      </c>
      <c r="E78" s="0" t="n">
        <v>33105000.8931152</v>
      </c>
      <c r="F78" s="0" t="n">
        <v>24251084.5467258</v>
      </c>
      <c r="G78" s="0" t="n">
        <v>8723427.11857252</v>
      </c>
      <c r="H78" s="0" t="n">
        <v>24381574.3290872</v>
      </c>
      <c r="I78" s="0" t="n">
        <v>8723426.56402802</v>
      </c>
      <c r="J78" s="0" t="n">
        <v>4214075.38716909</v>
      </c>
      <c r="K78" s="0" t="n">
        <v>4087653.12555402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34636753.2259175</v>
      </c>
      <c r="C79" s="0" t="n">
        <v>33205963.8802771</v>
      </c>
      <c r="D79" s="0" t="n">
        <v>34776351.4595382</v>
      </c>
      <c r="E79" s="0" t="n">
        <v>33337180.8968264</v>
      </c>
      <c r="F79" s="0" t="n">
        <v>24441245.2085125</v>
      </c>
      <c r="G79" s="0" t="n">
        <v>8764718.67176456</v>
      </c>
      <c r="H79" s="0" t="n">
        <v>24572462.6521869</v>
      </c>
      <c r="I79" s="0" t="n">
        <v>8764718.24463953</v>
      </c>
      <c r="J79" s="0" t="n">
        <v>4301567.6876182</v>
      </c>
      <c r="K79" s="0" t="n">
        <v>4172520.65698966</v>
      </c>
      <c r="L79" s="0" t="n">
        <v>5767167.83267026</v>
      </c>
      <c r="M79" s="0" t="n">
        <v>5447700.60479388</v>
      </c>
      <c r="N79" s="0" t="n">
        <v>5790433.26113645</v>
      </c>
      <c r="O79" s="0" t="n">
        <v>5469571.83957305</v>
      </c>
      <c r="P79" s="0" t="n">
        <v>716927.947936367</v>
      </c>
      <c r="Q79" s="0" t="n">
        <v>695420.109498276</v>
      </c>
    </row>
    <row r="80" customFormat="false" ht="12.8" hidden="false" customHeight="false" outlineLevel="0" collapsed="false">
      <c r="A80" s="0" t="n">
        <v>127</v>
      </c>
      <c r="B80" s="0" t="n">
        <v>34826789.4308287</v>
      </c>
      <c r="C80" s="0" t="n">
        <v>33388082.2115712</v>
      </c>
      <c r="D80" s="0" t="n">
        <v>34966607.1887769</v>
      </c>
      <c r="E80" s="0" t="n">
        <v>33519505.8675397</v>
      </c>
      <c r="F80" s="0" t="n">
        <v>24595318.7235993</v>
      </c>
      <c r="G80" s="0" t="n">
        <v>8792763.48797193</v>
      </c>
      <c r="H80" s="0" t="n">
        <v>24726742.8105907</v>
      </c>
      <c r="I80" s="0" t="n">
        <v>8792763.05694896</v>
      </c>
      <c r="J80" s="0" t="n">
        <v>4395881.11149859</v>
      </c>
      <c r="K80" s="0" t="n">
        <v>4264004.67815363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35030780.430094</v>
      </c>
      <c r="C81" s="0" t="n">
        <v>33583534.3796372</v>
      </c>
      <c r="D81" s="0" t="n">
        <v>35169596.137961</v>
      </c>
      <c r="E81" s="0" t="n">
        <v>33714016.8448006</v>
      </c>
      <c r="F81" s="0" t="n">
        <v>24700032.9685281</v>
      </c>
      <c r="G81" s="0" t="n">
        <v>8883501.41110904</v>
      </c>
      <c r="H81" s="0" t="n">
        <v>24830515.8619318</v>
      </c>
      <c r="I81" s="0" t="n">
        <v>8883500.98286884</v>
      </c>
      <c r="J81" s="0" t="n">
        <v>4483885.61496771</v>
      </c>
      <c r="K81" s="0" t="n">
        <v>4349369.04651868</v>
      </c>
      <c r="L81" s="0" t="n">
        <v>5834785.86624594</v>
      </c>
      <c r="M81" s="0" t="n">
        <v>5512750.8059434</v>
      </c>
      <c r="N81" s="0" t="n">
        <v>5857921.05510471</v>
      </c>
      <c r="O81" s="0" t="n">
        <v>5534499.14709029</v>
      </c>
      <c r="P81" s="0" t="n">
        <v>747314.269161285</v>
      </c>
      <c r="Q81" s="0" t="n">
        <v>724894.841086447</v>
      </c>
    </row>
    <row r="82" customFormat="false" ht="12.8" hidden="false" customHeight="false" outlineLevel="0" collapsed="false">
      <c r="A82" s="0" t="n">
        <v>129</v>
      </c>
      <c r="B82" s="0" t="n">
        <v>35302890.3511264</v>
      </c>
      <c r="C82" s="0" t="n">
        <v>33845203.9636584</v>
      </c>
      <c r="D82" s="0" t="n">
        <v>35439956.5818032</v>
      </c>
      <c r="E82" s="0" t="n">
        <v>33974041.2000317</v>
      </c>
      <c r="F82" s="0" t="n">
        <v>24898731.6956491</v>
      </c>
      <c r="G82" s="0" t="n">
        <v>8946472.26800936</v>
      </c>
      <c r="H82" s="0" t="n">
        <v>25027569.366848</v>
      </c>
      <c r="I82" s="0" t="n">
        <v>8946471.83318371</v>
      </c>
      <c r="J82" s="0" t="n">
        <v>4640192.89670359</v>
      </c>
      <c r="K82" s="0" t="n">
        <v>4500987.10980248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35412968.5378455</v>
      </c>
      <c r="C83" s="0" t="n">
        <v>33951741.7096715</v>
      </c>
      <c r="D83" s="0" t="n">
        <v>35547742.869757</v>
      </c>
      <c r="E83" s="0" t="n">
        <v>34078421.9301696</v>
      </c>
      <c r="F83" s="0" t="n">
        <v>24924636.6024453</v>
      </c>
      <c r="G83" s="0" t="n">
        <v>9027105.10722627</v>
      </c>
      <c r="H83" s="0" t="n">
        <v>25051317.2585142</v>
      </c>
      <c r="I83" s="0" t="n">
        <v>9027104.67165541</v>
      </c>
      <c r="J83" s="0" t="n">
        <v>4726673.94703643</v>
      </c>
      <c r="K83" s="0" t="n">
        <v>4584873.72862534</v>
      </c>
      <c r="L83" s="0" t="n">
        <v>5895387.39313528</v>
      </c>
      <c r="M83" s="0" t="n">
        <v>5570100.29357526</v>
      </c>
      <c r="N83" s="0" t="n">
        <v>5917848.42513848</v>
      </c>
      <c r="O83" s="0" t="n">
        <v>5591214.93200188</v>
      </c>
      <c r="P83" s="0" t="n">
        <v>787778.991172738</v>
      </c>
      <c r="Q83" s="0" t="n">
        <v>764145.621437556</v>
      </c>
    </row>
    <row r="84" customFormat="false" ht="12.8" hidden="false" customHeight="false" outlineLevel="0" collapsed="false">
      <c r="A84" s="0" t="n">
        <v>131</v>
      </c>
      <c r="B84" s="0" t="n">
        <v>35628600.0531359</v>
      </c>
      <c r="C84" s="0" t="n">
        <v>34157882.9589654</v>
      </c>
      <c r="D84" s="0" t="n">
        <v>35762768.3390305</v>
      </c>
      <c r="E84" s="0" t="n">
        <v>34283991.8831898</v>
      </c>
      <c r="F84" s="0" t="n">
        <v>25012487.2346594</v>
      </c>
      <c r="G84" s="0" t="n">
        <v>9145395.72430597</v>
      </c>
      <c r="H84" s="0" t="n">
        <v>25138596.5954813</v>
      </c>
      <c r="I84" s="0" t="n">
        <v>9145395.28770859</v>
      </c>
      <c r="J84" s="0" t="n">
        <v>4758829.64754856</v>
      </c>
      <c r="K84" s="0" t="n">
        <v>4616064.7581221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35800469.2154358</v>
      </c>
      <c r="C85" s="0" t="n">
        <v>34322765.3885846</v>
      </c>
      <c r="D85" s="0" t="n">
        <v>35934228.2368843</v>
      </c>
      <c r="E85" s="0" t="n">
        <v>34448489.917808</v>
      </c>
      <c r="F85" s="0" t="n">
        <v>25150976.1960574</v>
      </c>
      <c r="G85" s="0" t="n">
        <v>9171789.1925272</v>
      </c>
      <c r="H85" s="0" t="n">
        <v>25276701.1659959</v>
      </c>
      <c r="I85" s="0" t="n">
        <v>9171788.75181209</v>
      </c>
      <c r="J85" s="0" t="n">
        <v>4843078.13554111</v>
      </c>
      <c r="K85" s="0" t="n">
        <v>4697785.79147488</v>
      </c>
      <c r="L85" s="0" t="n">
        <v>5955932.99206244</v>
      </c>
      <c r="M85" s="0" t="n">
        <v>5626788.01839884</v>
      </c>
      <c r="N85" s="0" t="n">
        <v>5978224.57525808</v>
      </c>
      <c r="O85" s="0" t="n">
        <v>5647743.38044615</v>
      </c>
      <c r="P85" s="0" t="n">
        <v>807179.689256852</v>
      </c>
      <c r="Q85" s="0" t="n">
        <v>782964.298579146</v>
      </c>
    </row>
    <row r="86" customFormat="false" ht="12.8" hidden="false" customHeight="false" outlineLevel="0" collapsed="false">
      <c r="A86" s="0" t="n">
        <v>133</v>
      </c>
      <c r="B86" s="0" t="n">
        <v>35920353.0317102</v>
      </c>
      <c r="C86" s="0" t="n">
        <v>34439072.4370235</v>
      </c>
      <c r="D86" s="0" t="n">
        <v>36050661.6031123</v>
      </c>
      <c r="E86" s="0" t="n">
        <v>34561553.5245266</v>
      </c>
      <c r="F86" s="0" t="n">
        <v>25228602.7237037</v>
      </c>
      <c r="G86" s="0" t="n">
        <v>9210469.71331984</v>
      </c>
      <c r="H86" s="0" t="n">
        <v>25351084.2569861</v>
      </c>
      <c r="I86" s="0" t="n">
        <v>9210469.2675405</v>
      </c>
      <c r="J86" s="0" t="n">
        <v>4968148.89112545</v>
      </c>
      <c r="K86" s="0" t="n">
        <v>4819104.42439169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36107277.9588616</v>
      </c>
      <c r="C87" s="0" t="n">
        <v>34620217.5034007</v>
      </c>
      <c r="D87" s="0" t="n">
        <v>36236267.2230475</v>
      </c>
      <c r="E87" s="0" t="n">
        <v>34741458.4271247</v>
      </c>
      <c r="F87" s="0" t="n">
        <v>25411438.7996207</v>
      </c>
      <c r="G87" s="0" t="n">
        <v>9208778.70377997</v>
      </c>
      <c r="H87" s="0" t="n">
        <v>25532680.1836337</v>
      </c>
      <c r="I87" s="0" t="n">
        <v>9208778.24349095</v>
      </c>
      <c r="J87" s="0" t="n">
        <v>5055145.72982239</v>
      </c>
      <c r="K87" s="0" t="n">
        <v>4903491.35792772</v>
      </c>
      <c r="L87" s="0" t="n">
        <v>6011932.89247659</v>
      </c>
      <c r="M87" s="0" t="n">
        <v>5681806.05359122</v>
      </c>
      <c r="N87" s="0" t="n">
        <v>6033429.51015814</v>
      </c>
      <c r="O87" s="0" t="n">
        <v>5702014.27017595</v>
      </c>
      <c r="P87" s="0" t="n">
        <v>842524.288303731</v>
      </c>
      <c r="Q87" s="0" t="n">
        <v>817248.559654619</v>
      </c>
    </row>
    <row r="88" customFormat="false" ht="12.8" hidden="false" customHeight="false" outlineLevel="0" collapsed="false">
      <c r="A88" s="0" t="n">
        <v>135</v>
      </c>
      <c r="B88" s="0" t="n">
        <v>36200721.705087</v>
      </c>
      <c r="C88" s="0" t="n">
        <v>34710400.4177568</v>
      </c>
      <c r="D88" s="0" t="n">
        <v>36328256.7873194</v>
      </c>
      <c r="E88" s="0" t="n">
        <v>34830272.8789558</v>
      </c>
      <c r="F88" s="0" t="n">
        <v>25469339.1378431</v>
      </c>
      <c r="G88" s="0" t="n">
        <v>9241061.27991368</v>
      </c>
      <c r="H88" s="0" t="n">
        <v>25589212.0603306</v>
      </c>
      <c r="I88" s="0" t="n">
        <v>9241060.81862514</v>
      </c>
      <c r="J88" s="0" t="n">
        <v>5087490.05189614</v>
      </c>
      <c r="K88" s="0" t="n">
        <v>4934865.35033925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36279900.4361391</v>
      </c>
      <c r="C89" s="0" t="n">
        <v>34786359.7113774</v>
      </c>
      <c r="D89" s="0" t="n">
        <v>36406845.0221235</v>
      </c>
      <c r="E89" s="0" t="n">
        <v>34905677.0865174</v>
      </c>
      <c r="F89" s="0" t="n">
        <v>25512816.8008847</v>
      </c>
      <c r="G89" s="0" t="n">
        <v>9273542.91049271</v>
      </c>
      <c r="H89" s="0" t="n">
        <v>25632134.6381724</v>
      </c>
      <c r="I89" s="0" t="n">
        <v>9273542.44834504</v>
      </c>
      <c r="J89" s="0" t="n">
        <v>5201765.20695352</v>
      </c>
      <c r="K89" s="0" t="n">
        <v>5045712.25074492</v>
      </c>
      <c r="L89" s="0" t="n">
        <v>6041620.97620101</v>
      </c>
      <c r="M89" s="0" t="n">
        <v>5710797.2171826</v>
      </c>
      <c r="N89" s="0" t="n">
        <v>6062776.5391691</v>
      </c>
      <c r="O89" s="0" t="n">
        <v>5730684.8767618</v>
      </c>
      <c r="P89" s="0" t="n">
        <v>866960.867825587</v>
      </c>
      <c r="Q89" s="0" t="n">
        <v>840952.04179082</v>
      </c>
    </row>
    <row r="90" customFormat="false" ht="12.8" hidden="false" customHeight="false" outlineLevel="0" collapsed="false">
      <c r="A90" s="0" t="n">
        <v>137</v>
      </c>
      <c r="B90" s="0" t="n">
        <v>36456197.7007415</v>
      </c>
      <c r="C90" s="0" t="n">
        <v>34956203.4262705</v>
      </c>
      <c r="D90" s="0" t="n">
        <v>36582955.0046462</v>
      </c>
      <c r="E90" s="0" t="n">
        <v>35075344.6811435</v>
      </c>
      <c r="F90" s="0" t="n">
        <v>25650232.8206469</v>
      </c>
      <c r="G90" s="0" t="n">
        <v>9305970.60562367</v>
      </c>
      <c r="H90" s="0" t="n">
        <v>25769374.5385243</v>
      </c>
      <c r="I90" s="0" t="n">
        <v>9305970.14261924</v>
      </c>
      <c r="J90" s="0" t="n">
        <v>5342033.89508287</v>
      </c>
      <c r="K90" s="0" t="n">
        <v>5181772.87823038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36588754.0173524</v>
      </c>
      <c r="C91" s="0" t="n">
        <v>35083906.9279723</v>
      </c>
      <c r="D91" s="0" t="n">
        <v>36715417.4626025</v>
      </c>
      <c r="E91" s="0" t="n">
        <v>35202960.4531045</v>
      </c>
      <c r="F91" s="0" t="n">
        <v>25774475.9184173</v>
      </c>
      <c r="G91" s="0" t="n">
        <v>9309431.00955495</v>
      </c>
      <c r="H91" s="0" t="n">
        <v>25893529.939511</v>
      </c>
      <c r="I91" s="0" t="n">
        <v>9309430.51359352</v>
      </c>
      <c r="J91" s="0" t="n">
        <v>5411523.60422058</v>
      </c>
      <c r="K91" s="0" t="n">
        <v>5249177.89609397</v>
      </c>
      <c r="L91" s="0" t="n">
        <v>6093184.19138033</v>
      </c>
      <c r="M91" s="0" t="n">
        <v>5760351.48445594</v>
      </c>
      <c r="N91" s="0" t="n">
        <v>6114292.97243215</v>
      </c>
      <c r="O91" s="0" t="n">
        <v>5780195.62122148</v>
      </c>
      <c r="P91" s="0" t="n">
        <v>901920.60070343</v>
      </c>
      <c r="Q91" s="0" t="n">
        <v>874862.982682328</v>
      </c>
    </row>
    <row r="92" customFormat="false" ht="12.8" hidden="false" customHeight="false" outlineLevel="0" collapsed="false">
      <c r="A92" s="0" t="n">
        <v>139</v>
      </c>
      <c r="B92" s="0" t="n">
        <v>36857259.8514235</v>
      </c>
      <c r="C92" s="0" t="n">
        <v>35341263.4274135</v>
      </c>
      <c r="D92" s="0" t="n">
        <v>36981592.7463961</v>
      </c>
      <c r="E92" s="0" t="n">
        <v>35458126.2083525</v>
      </c>
      <c r="F92" s="0" t="n">
        <v>25915837.3514667</v>
      </c>
      <c r="G92" s="0" t="n">
        <v>9425426.07594682</v>
      </c>
      <c r="H92" s="0" t="n">
        <v>26032700.6296878</v>
      </c>
      <c r="I92" s="0" t="n">
        <v>9425425.57866462</v>
      </c>
      <c r="J92" s="0" t="n">
        <v>5533117.2927276</v>
      </c>
      <c r="K92" s="0" t="n">
        <v>5367123.77394577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37116138.7142131</v>
      </c>
      <c r="C93" s="0" t="n">
        <v>35590482.2292469</v>
      </c>
      <c r="D93" s="0" t="n">
        <v>37239979.9108479</v>
      </c>
      <c r="E93" s="0" t="n">
        <v>35706882.8164564</v>
      </c>
      <c r="F93" s="0" t="n">
        <v>26122680.378681</v>
      </c>
      <c r="G93" s="0" t="n">
        <v>9467801.8505659</v>
      </c>
      <c r="H93" s="0" t="n">
        <v>26239081.4756228</v>
      </c>
      <c r="I93" s="0" t="n">
        <v>9467801.3408336</v>
      </c>
      <c r="J93" s="0" t="n">
        <v>5650562.03437505</v>
      </c>
      <c r="K93" s="0" t="n">
        <v>5481045.1733438</v>
      </c>
      <c r="L93" s="0" t="n">
        <v>6183254.25028548</v>
      </c>
      <c r="M93" s="0" t="n">
        <v>5846724.55321407</v>
      </c>
      <c r="N93" s="0" t="n">
        <v>6203892.65227299</v>
      </c>
      <c r="O93" s="0" t="n">
        <v>5866126.54703633</v>
      </c>
      <c r="P93" s="0" t="n">
        <v>941760.339062508</v>
      </c>
      <c r="Q93" s="0" t="n">
        <v>913507.528890633</v>
      </c>
    </row>
    <row r="94" customFormat="false" ht="12.8" hidden="false" customHeight="false" outlineLevel="0" collapsed="false">
      <c r="A94" s="0" t="n">
        <v>141</v>
      </c>
      <c r="B94" s="0" t="n">
        <v>37283458.044764</v>
      </c>
      <c r="C94" s="0" t="n">
        <v>35751505.0874334</v>
      </c>
      <c r="D94" s="0" t="n">
        <v>37406370.6611998</v>
      </c>
      <c r="E94" s="0" t="n">
        <v>35867032.9682511</v>
      </c>
      <c r="F94" s="0" t="n">
        <v>26263267.3797759</v>
      </c>
      <c r="G94" s="0" t="n">
        <v>9488237.70765749</v>
      </c>
      <c r="H94" s="0" t="n">
        <v>26378795.7779445</v>
      </c>
      <c r="I94" s="0" t="n">
        <v>9488237.19030657</v>
      </c>
      <c r="J94" s="0" t="n">
        <v>5786506.99683937</v>
      </c>
      <c r="K94" s="0" t="n">
        <v>5612911.78693419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37312032.647845</v>
      </c>
      <c r="C95" s="0" t="n">
        <v>35780656.924296</v>
      </c>
      <c r="D95" s="0" t="n">
        <v>37435219.496896</v>
      </c>
      <c r="E95" s="0" t="n">
        <v>35896442.5647706</v>
      </c>
      <c r="F95" s="0" t="n">
        <v>26279558.6115526</v>
      </c>
      <c r="G95" s="0" t="n">
        <v>9501098.3127434</v>
      </c>
      <c r="H95" s="0" t="n">
        <v>26395344.7527921</v>
      </c>
      <c r="I95" s="0" t="n">
        <v>9501097.81197855</v>
      </c>
      <c r="J95" s="0" t="n">
        <v>5908471.07430508</v>
      </c>
      <c r="K95" s="0" t="n">
        <v>5731216.94207593</v>
      </c>
      <c r="L95" s="0" t="n">
        <v>6213724.22818842</v>
      </c>
      <c r="M95" s="0" t="n">
        <v>5876117.50065036</v>
      </c>
      <c r="N95" s="0" t="n">
        <v>6234253.59706689</v>
      </c>
      <c r="O95" s="0" t="n">
        <v>5895417.03828091</v>
      </c>
      <c r="P95" s="0" t="n">
        <v>984745.179050847</v>
      </c>
      <c r="Q95" s="0" t="n">
        <v>955202.823679322</v>
      </c>
    </row>
    <row r="96" customFormat="false" ht="12.8" hidden="false" customHeight="false" outlineLevel="0" collapsed="false">
      <c r="A96" s="0" t="n">
        <v>143</v>
      </c>
      <c r="B96" s="0" t="n">
        <v>37597543.2759868</v>
      </c>
      <c r="C96" s="0" t="n">
        <v>36053949.6431325</v>
      </c>
      <c r="D96" s="0" t="n">
        <v>37719583.4099442</v>
      </c>
      <c r="E96" s="0" t="n">
        <v>36168657.5888619</v>
      </c>
      <c r="F96" s="0" t="n">
        <v>26488415.3209197</v>
      </c>
      <c r="G96" s="0" t="n">
        <v>9565534.32221284</v>
      </c>
      <c r="H96" s="0" t="n">
        <v>26603123.7684711</v>
      </c>
      <c r="I96" s="0" t="n">
        <v>9565533.82039082</v>
      </c>
      <c r="J96" s="0" t="n">
        <v>6072083.84303237</v>
      </c>
      <c r="K96" s="0" t="n">
        <v>5889921.3277414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37600666.770707</v>
      </c>
      <c r="C97" s="0" t="n">
        <v>36057862.2355115</v>
      </c>
      <c r="D97" s="0" t="n">
        <v>37721401.5399892</v>
      </c>
      <c r="E97" s="0" t="n">
        <v>36171343.3578625</v>
      </c>
      <c r="F97" s="0" t="n">
        <v>26526358.1385401</v>
      </c>
      <c r="G97" s="0" t="n">
        <v>9531504.09697142</v>
      </c>
      <c r="H97" s="0" t="n">
        <v>26639839.7638798</v>
      </c>
      <c r="I97" s="0" t="n">
        <v>9531503.59398275</v>
      </c>
      <c r="J97" s="0" t="n">
        <v>6128368.17985968</v>
      </c>
      <c r="K97" s="0" t="n">
        <v>5944517.13446388</v>
      </c>
      <c r="L97" s="0" t="n">
        <v>6263075.83713003</v>
      </c>
      <c r="M97" s="0" t="n">
        <v>5923983.12902951</v>
      </c>
      <c r="N97" s="0" t="n">
        <v>6283196.60350434</v>
      </c>
      <c r="O97" s="0" t="n">
        <v>5942898.5620881</v>
      </c>
      <c r="P97" s="0" t="n">
        <v>1021394.69664328</v>
      </c>
      <c r="Q97" s="0" t="n">
        <v>990752.855743981</v>
      </c>
    </row>
    <row r="98" customFormat="false" ht="12.8" hidden="false" customHeight="false" outlineLevel="0" collapsed="false">
      <c r="A98" s="0" t="n">
        <v>145</v>
      </c>
      <c r="B98" s="0" t="n">
        <v>37919835.2323124</v>
      </c>
      <c r="C98" s="0" t="n">
        <v>36364757.3978844</v>
      </c>
      <c r="D98" s="0" t="n">
        <v>38039204.9790591</v>
      </c>
      <c r="E98" s="0" t="n">
        <v>36476955.3390105</v>
      </c>
      <c r="F98" s="0" t="n">
        <v>26784139.1436457</v>
      </c>
      <c r="G98" s="0" t="n">
        <v>9580618.25423878</v>
      </c>
      <c r="H98" s="0" t="n">
        <v>26896337.5887343</v>
      </c>
      <c r="I98" s="0" t="n">
        <v>9580617.75027612</v>
      </c>
      <c r="J98" s="0" t="n">
        <v>6319817.99004528</v>
      </c>
      <c r="K98" s="0" t="n">
        <v>6130223.45034393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38223141.1063646</v>
      </c>
      <c r="C99" s="0" t="n">
        <v>36655753.1096889</v>
      </c>
      <c r="D99" s="0" t="n">
        <v>38341390.6137822</v>
      </c>
      <c r="E99" s="0" t="n">
        <v>36766897.9832305</v>
      </c>
      <c r="F99" s="0" t="n">
        <v>26966367.559126</v>
      </c>
      <c r="G99" s="0" t="n">
        <v>9689385.55056294</v>
      </c>
      <c r="H99" s="0" t="n">
        <v>27077512.9377489</v>
      </c>
      <c r="I99" s="0" t="n">
        <v>9689385.04548161</v>
      </c>
      <c r="J99" s="0" t="n">
        <v>6433526.94395757</v>
      </c>
      <c r="K99" s="0" t="n">
        <v>6240521.13563884</v>
      </c>
      <c r="L99" s="0" t="n">
        <v>6367284.36350642</v>
      </c>
      <c r="M99" s="0" t="n">
        <v>6023530.90907512</v>
      </c>
      <c r="N99" s="0" t="n">
        <v>6386990.90136841</v>
      </c>
      <c r="O99" s="0" t="n">
        <v>6042056.98783188</v>
      </c>
      <c r="P99" s="0" t="n">
        <v>1072254.4906596</v>
      </c>
      <c r="Q99" s="0" t="n">
        <v>1040086.85593981</v>
      </c>
    </row>
    <row r="100" customFormat="false" ht="12.8" hidden="false" customHeight="false" outlineLevel="0" collapsed="false">
      <c r="A100" s="0" t="n">
        <v>147</v>
      </c>
      <c r="B100" s="0" t="n">
        <v>38377239.0132597</v>
      </c>
      <c r="C100" s="0" t="n">
        <v>36805098.5895435</v>
      </c>
      <c r="D100" s="0" t="n">
        <v>38493888.7215825</v>
      </c>
      <c r="E100" s="0" t="n">
        <v>36914739.2174335</v>
      </c>
      <c r="F100" s="0" t="n">
        <v>27092102.9114826</v>
      </c>
      <c r="G100" s="0" t="n">
        <v>9712995.67806093</v>
      </c>
      <c r="H100" s="0" t="n">
        <v>27201744.0460064</v>
      </c>
      <c r="I100" s="0" t="n">
        <v>9712995.17142707</v>
      </c>
      <c r="J100" s="0" t="n">
        <v>6574563.59071355</v>
      </c>
      <c r="K100" s="0" t="n">
        <v>6377326.68299214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38425685.3557571</v>
      </c>
      <c r="C101" s="0" t="n">
        <v>36853569.743638</v>
      </c>
      <c r="D101" s="0" t="n">
        <v>38538378.5138018</v>
      </c>
      <c r="E101" s="0" t="n">
        <v>36959491.1855239</v>
      </c>
      <c r="F101" s="0" t="n">
        <v>27160386.854307</v>
      </c>
      <c r="G101" s="0" t="n">
        <v>9693182.88933098</v>
      </c>
      <c r="H101" s="0" t="n">
        <v>27266308.8042689</v>
      </c>
      <c r="I101" s="0" t="n">
        <v>9693182.38125505</v>
      </c>
      <c r="J101" s="0" t="n">
        <v>6684349.60911127</v>
      </c>
      <c r="K101" s="0" t="n">
        <v>6483819.12083793</v>
      </c>
      <c r="L101" s="0" t="n">
        <v>6400448.32738269</v>
      </c>
      <c r="M101" s="0" t="n">
        <v>6055464.66733566</v>
      </c>
      <c r="N101" s="0" t="n">
        <v>6419228.7248802</v>
      </c>
      <c r="O101" s="0" t="n">
        <v>6073121.0172876</v>
      </c>
      <c r="P101" s="0" t="n">
        <v>1114058.26818521</v>
      </c>
      <c r="Q101" s="0" t="n">
        <v>1080636.52013966</v>
      </c>
    </row>
    <row r="102" customFormat="false" ht="12.8" hidden="false" customHeight="false" outlineLevel="0" collapsed="false">
      <c r="A102" s="0" t="n">
        <v>149</v>
      </c>
      <c r="B102" s="0" t="n">
        <v>38650291.5976334</v>
      </c>
      <c r="C102" s="0" t="n">
        <v>37070372.5240402</v>
      </c>
      <c r="D102" s="0" t="n">
        <v>38761835.8071087</v>
      </c>
      <c r="E102" s="0" t="n">
        <v>37175213.9265246</v>
      </c>
      <c r="F102" s="0" t="n">
        <v>27323368.1353208</v>
      </c>
      <c r="G102" s="0" t="n">
        <v>9747004.38871937</v>
      </c>
      <c r="H102" s="0" t="n">
        <v>27428210.0472732</v>
      </c>
      <c r="I102" s="0" t="n">
        <v>9747003.87925134</v>
      </c>
      <c r="J102" s="0" t="n">
        <v>6820207.68467471</v>
      </c>
      <c r="K102" s="0" t="n">
        <v>6615601.45413447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38795249.8807246</v>
      </c>
      <c r="C103" s="0" t="n">
        <v>37210604.4736252</v>
      </c>
      <c r="D103" s="0" t="n">
        <v>38905207.9766841</v>
      </c>
      <c r="E103" s="0" t="n">
        <v>37313954.0070289</v>
      </c>
      <c r="F103" s="0" t="n">
        <v>27434732.9059468</v>
      </c>
      <c r="G103" s="0" t="n">
        <v>9775871.56767843</v>
      </c>
      <c r="H103" s="0" t="n">
        <v>27538082.9498604</v>
      </c>
      <c r="I103" s="0" t="n">
        <v>9775871.05716849</v>
      </c>
      <c r="J103" s="0" t="n">
        <v>6872787.52968936</v>
      </c>
      <c r="K103" s="0" t="n">
        <v>6666603.90379867</v>
      </c>
      <c r="L103" s="0" t="n">
        <v>6461287.3755325</v>
      </c>
      <c r="M103" s="0" t="n">
        <v>6113293.01469787</v>
      </c>
      <c r="N103" s="0" t="n">
        <v>6479611.76088775</v>
      </c>
      <c r="O103" s="0" t="n">
        <v>6130520.37113689</v>
      </c>
      <c r="P103" s="0" t="n">
        <v>1145464.58828156</v>
      </c>
      <c r="Q103" s="0" t="n">
        <v>1111100.65063311</v>
      </c>
    </row>
    <row r="104" customFormat="false" ht="12.8" hidden="false" customHeight="false" outlineLevel="0" collapsed="false">
      <c r="A104" s="0" t="n">
        <v>151</v>
      </c>
      <c r="B104" s="0" t="n">
        <v>39079677.4104192</v>
      </c>
      <c r="C104" s="0" t="n">
        <v>37484771.7989152</v>
      </c>
      <c r="D104" s="0" t="n">
        <v>39188589.4160124</v>
      </c>
      <c r="E104" s="0" t="n">
        <v>37587139.9701483</v>
      </c>
      <c r="F104" s="0" t="n">
        <v>27653419.922626</v>
      </c>
      <c r="G104" s="0" t="n">
        <v>9831351.87628922</v>
      </c>
      <c r="H104" s="0" t="n">
        <v>27755788.6054674</v>
      </c>
      <c r="I104" s="0" t="n">
        <v>9831351.36468091</v>
      </c>
      <c r="J104" s="0" t="n">
        <v>6980765.97888969</v>
      </c>
      <c r="K104" s="0" t="n">
        <v>6771342.999523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39235201.3025896</v>
      </c>
      <c r="C105" s="0" t="n">
        <v>37636096.253618</v>
      </c>
      <c r="D105" s="0" t="n">
        <v>39341872.6512861</v>
      </c>
      <c r="E105" s="0" t="n">
        <v>37736358.5297578</v>
      </c>
      <c r="F105" s="0" t="n">
        <v>27903748.6160393</v>
      </c>
      <c r="G105" s="0" t="n">
        <v>9732347.63757872</v>
      </c>
      <c r="H105" s="0" t="n">
        <v>28004011.4050077</v>
      </c>
      <c r="I105" s="0" t="n">
        <v>9732347.1247501</v>
      </c>
      <c r="J105" s="0" t="n">
        <v>7098566.40736425</v>
      </c>
      <c r="K105" s="0" t="n">
        <v>6885609.41514332</v>
      </c>
      <c r="L105" s="0" t="n">
        <v>6533776.67263203</v>
      </c>
      <c r="M105" s="0" t="n">
        <v>6182548.78591495</v>
      </c>
      <c r="N105" s="0" t="n">
        <v>6551553.6719476</v>
      </c>
      <c r="O105" s="0" t="n">
        <v>6199261.71093433</v>
      </c>
      <c r="P105" s="0" t="n">
        <v>1183094.40122737</v>
      </c>
      <c r="Q105" s="0" t="n">
        <v>1147601.56919055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D10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217</v>
      </c>
      <c r="C1" s="0" t="s">
        <v>218</v>
      </c>
      <c r="D1" s="0" t="s">
        <v>219</v>
      </c>
      <c r="E1" s="0" t="s">
        <v>220</v>
      </c>
      <c r="F1" s="0" t="s">
        <v>221</v>
      </c>
      <c r="G1" s="0" t="s">
        <v>222</v>
      </c>
      <c r="H1" s="0" t="s">
        <v>223</v>
      </c>
      <c r="I1" s="0" t="s">
        <v>224</v>
      </c>
      <c r="J1" s="0" t="s">
        <v>225</v>
      </c>
      <c r="K1" s="0" t="s">
        <v>226</v>
      </c>
      <c r="L1" s="0" t="s">
        <v>227</v>
      </c>
      <c r="M1" s="0" t="s">
        <v>228</v>
      </c>
      <c r="N1" s="0" t="s">
        <v>229</v>
      </c>
      <c r="O1" s="0" t="s">
        <v>230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18038207.762691</v>
      </c>
      <c r="C22" s="0" t="n">
        <v>17319305.5287463</v>
      </c>
      <c r="D22" s="0" t="n">
        <v>18115536.2146576</v>
      </c>
      <c r="E22" s="0" t="n">
        <v>17391994.2625506</v>
      </c>
      <c r="F22" s="0" t="n">
        <v>14039136.0900364</v>
      </c>
      <c r="G22" s="0" t="n">
        <v>3280169.4387099</v>
      </c>
      <c r="H22" s="0" t="n">
        <v>14111825.4877639</v>
      </c>
      <c r="I22" s="0" t="n">
        <v>3280168.77478671</v>
      </c>
      <c r="J22" s="0" t="n">
        <v>233628.109416372</v>
      </c>
      <c r="K22" s="0" t="n">
        <v>226619.266133881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18712103.4919486</v>
      </c>
      <c r="C23" s="0" t="n">
        <v>17975435.499818</v>
      </c>
      <c r="D23" s="0" t="n">
        <v>18738225.555297</v>
      </c>
      <c r="E23" s="0" t="n">
        <v>17998688.5793197</v>
      </c>
      <c r="F23" s="0" t="n">
        <v>14470473.3254222</v>
      </c>
      <c r="G23" s="0" t="n">
        <v>3504962.17439579</v>
      </c>
      <c r="H23" s="0" t="n">
        <v>14542043.1959046</v>
      </c>
      <c r="I23" s="0" t="n">
        <v>3456645.38341505</v>
      </c>
      <c r="J23" s="0" t="n">
        <v>281812.281775581</v>
      </c>
      <c r="K23" s="0" t="n">
        <v>273357.913322313</v>
      </c>
      <c r="L23" s="0" t="n">
        <v>3121821.70018615</v>
      </c>
      <c r="M23" s="0" t="n">
        <v>2947122.52384128</v>
      </c>
      <c r="N23" s="0" t="n">
        <v>3126048.4341254</v>
      </c>
      <c r="O23" s="0" t="n">
        <v>2950972.51871389</v>
      </c>
      <c r="P23" s="0" t="n">
        <v>46968.7136292635</v>
      </c>
      <c r="Q23" s="0" t="n">
        <v>45559.6522203856</v>
      </c>
    </row>
    <row r="24" customFormat="false" ht="12.8" hidden="false" customHeight="false" outlineLevel="0" collapsed="false">
      <c r="A24" s="0" t="n">
        <v>71</v>
      </c>
      <c r="B24" s="0" t="n">
        <v>18294483.6361756</v>
      </c>
      <c r="C24" s="0" t="n">
        <v>17572070.5497333</v>
      </c>
      <c r="D24" s="0" t="n">
        <v>18322502.9988522</v>
      </c>
      <c r="E24" s="0" t="n">
        <v>17597154.7228792</v>
      </c>
      <c r="F24" s="0" t="n">
        <v>14087455.9561209</v>
      </c>
      <c r="G24" s="0" t="n">
        <v>3484614.59361241</v>
      </c>
      <c r="H24" s="0" t="n">
        <v>14159146.975093</v>
      </c>
      <c r="I24" s="0" t="n">
        <v>3438007.74778619</v>
      </c>
      <c r="J24" s="0" t="n">
        <v>282918.72760305</v>
      </c>
      <c r="K24" s="0" t="n">
        <v>274431.165774958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18346564.0910474</v>
      </c>
      <c r="C25" s="0" t="n">
        <v>17621055.7002991</v>
      </c>
      <c r="D25" s="0" t="n">
        <v>18375218.1280684</v>
      </c>
      <c r="E25" s="0" t="n">
        <v>17646736.4673287</v>
      </c>
      <c r="F25" s="0" t="n">
        <v>14076600.5308544</v>
      </c>
      <c r="G25" s="0" t="n">
        <v>3544455.16944472</v>
      </c>
      <c r="H25" s="0" t="n">
        <v>14148888.1437102</v>
      </c>
      <c r="I25" s="0" t="n">
        <v>3497848.3236185</v>
      </c>
      <c r="J25" s="0" t="n">
        <v>312497.498149009</v>
      </c>
      <c r="K25" s="0" t="n">
        <v>303122.573204539</v>
      </c>
      <c r="L25" s="0" t="n">
        <v>3060310.5021273</v>
      </c>
      <c r="M25" s="0" t="n">
        <v>2888278.14032023</v>
      </c>
      <c r="N25" s="0" t="n">
        <v>3064964.84605087</v>
      </c>
      <c r="O25" s="0" t="n">
        <v>2892535.53452034</v>
      </c>
      <c r="P25" s="0" t="n">
        <v>52082.9163581682</v>
      </c>
      <c r="Q25" s="0" t="n">
        <v>50520.4288674231</v>
      </c>
    </row>
    <row r="26" customFormat="false" ht="12.8" hidden="false" customHeight="false" outlineLevel="0" collapsed="false">
      <c r="A26" s="0" t="n">
        <v>73</v>
      </c>
      <c r="B26" s="0" t="n">
        <v>18492222.6484724</v>
      </c>
      <c r="C26" s="0" t="n">
        <v>17757801.4490849</v>
      </c>
      <c r="D26" s="0" t="n">
        <v>18522659.4637505</v>
      </c>
      <c r="E26" s="0" t="n">
        <v>17785158.6783475</v>
      </c>
      <c r="F26" s="0" t="n">
        <v>14113374.0857701</v>
      </c>
      <c r="G26" s="0" t="n">
        <v>3644427.3633148</v>
      </c>
      <c r="H26" s="0" t="n">
        <v>14187317.1234921</v>
      </c>
      <c r="I26" s="0" t="n">
        <v>3597841.55485543</v>
      </c>
      <c r="J26" s="0" t="n">
        <v>339856.500171718</v>
      </c>
      <c r="K26" s="0" t="n">
        <v>329660.805166566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18852416.5724261</v>
      </c>
      <c r="C27" s="0" t="n">
        <v>18102590.0731935</v>
      </c>
      <c r="D27" s="0" t="n">
        <v>18885499.4198311</v>
      </c>
      <c r="E27" s="0" t="n">
        <v>18132436.9290287</v>
      </c>
      <c r="F27" s="0" t="n">
        <v>14338953.9299791</v>
      </c>
      <c r="G27" s="0" t="n">
        <v>3763636.1432144</v>
      </c>
      <c r="H27" s="0" t="n">
        <v>14415428.9705553</v>
      </c>
      <c r="I27" s="0" t="n">
        <v>3717007.95847341</v>
      </c>
      <c r="J27" s="0" t="n">
        <v>352960.168575905</v>
      </c>
      <c r="K27" s="0" t="n">
        <v>342371.363518628</v>
      </c>
      <c r="L27" s="0" t="n">
        <v>3144896.56689859</v>
      </c>
      <c r="M27" s="0" t="n">
        <v>2967599.90397839</v>
      </c>
      <c r="N27" s="0" t="n">
        <v>3150291.55548309</v>
      </c>
      <c r="O27" s="0" t="n">
        <v>2972555.93846796</v>
      </c>
      <c r="P27" s="0" t="n">
        <v>58826.6947626509</v>
      </c>
      <c r="Q27" s="0" t="n">
        <v>57061.8939197714</v>
      </c>
    </row>
    <row r="28" customFormat="false" ht="12.8" hidden="false" customHeight="false" outlineLevel="0" collapsed="false">
      <c r="A28" s="0" t="n">
        <v>75</v>
      </c>
      <c r="B28" s="0" t="n">
        <v>19233660.6818091</v>
      </c>
      <c r="C28" s="0" t="n">
        <v>18467588.3250919</v>
      </c>
      <c r="D28" s="0" t="n">
        <v>19271901.0028294</v>
      </c>
      <c r="E28" s="0" t="n">
        <v>18502376.987103</v>
      </c>
      <c r="F28" s="0" t="n">
        <v>14596904.9344994</v>
      </c>
      <c r="G28" s="0" t="n">
        <v>3870683.3905925</v>
      </c>
      <c r="H28" s="0" t="n">
        <v>14675399.5719308</v>
      </c>
      <c r="I28" s="0" t="n">
        <v>3826977.41517211</v>
      </c>
      <c r="J28" s="0" t="n">
        <v>381370.548057582</v>
      </c>
      <c r="K28" s="0" t="n">
        <v>369929.431615855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20038580.6544719</v>
      </c>
      <c r="C29" s="0" t="n">
        <v>19238835.6964385</v>
      </c>
      <c r="D29" s="0" t="n">
        <v>20080307.289257</v>
      </c>
      <c r="E29" s="0" t="n">
        <v>19276876.3007346</v>
      </c>
      <c r="F29" s="0" t="n">
        <v>15157929.6242134</v>
      </c>
      <c r="G29" s="0" t="n">
        <v>4080906.07222506</v>
      </c>
      <c r="H29" s="0" t="n">
        <v>15240720.1660499</v>
      </c>
      <c r="I29" s="0" t="n">
        <v>4036156.13468469</v>
      </c>
      <c r="J29" s="0" t="n">
        <v>434636.168070584</v>
      </c>
      <c r="K29" s="0" t="n">
        <v>421597.083028466</v>
      </c>
      <c r="L29" s="0" t="n">
        <v>3342175.19319451</v>
      </c>
      <c r="M29" s="0" t="n">
        <v>3153347.14358517</v>
      </c>
      <c r="N29" s="0" t="n">
        <v>3349028.63239316</v>
      </c>
      <c r="O29" s="0" t="n">
        <v>3159691.64654971</v>
      </c>
      <c r="P29" s="0" t="n">
        <v>72439.3613450973</v>
      </c>
      <c r="Q29" s="0" t="n">
        <v>70266.1805047444</v>
      </c>
    </row>
    <row r="30" customFormat="false" ht="12.8" hidden="false" customHeight="false" outlineLevel="0" collapsed="false">
      <c r="A30" s="0" t="n">
        <v>77</v>
      </c>
      <c r="B30" s="0" t="n">
        <v>20609042.9603577</v>
      </c>
      <c r="C30" s="0" t="n">
        <v>19784953.9569946</v>
      </c>
      <c r="D30" s="0" t="n">
        <v>20653798.9700306</v>
      </c>
      <c r="E30" s="0" t="n">
        <v>19825819.5313849</v>
      </c>
      <c r="F30" s="0" t="n">
        <v>15522204.967193</v>
      </c>
      <c r="G30" s="0" t="n">
        <v>4262748.98980163</v>
      </c>
      <c r="H30" s="0" t="n">
        <v>15608716.6641989</v>
      </c>
      <c r="I30" s="0" t="n">
        <v>4217102.86718605</v>
      </c>
      <c r="J30" s="0" t="n">
        <v>453640.891622919</v>
      </c>
      <c r="K30" s="0" t="n">
        <v>440031.664874232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20965244.2925512</v>
      </c>
      <c r="C31" s="0" t="n">
        <v>20125285.1356365</v>
      </c>
      <c r="D31" s="0" t="n">
        <v>21016394.1092176</v>
      </c>
      <c r="E31" s="0" t="n">
        <v>20172321.8476632</v>
      </c>
      <c r="F31" s="0" t="n">
        <v>15720324.1285018</v>
      </c>
      <c r="G31" s="0" t="n">
        <v>4404961.00713475</v>
      </c>
      <c r="H31" s="0" t="n">
        <v>15808034.5174866</v>
      </c>
      <c r="I31" s="0" t="n">
        <v>4364287.33017667</v>
      </c>
      <c r="J31" s="0" t="n">
        <v>494707.530346117</v>
      </c>
      <c r="K31" s="0" t="n">
        <v>479866.304435734</v>
      </c>
      <c r="L31" s="0" t="n">
        <v>3496373.11946796</v>
      </c>
      <c r="M31" s="0" t="n">
        <v>3298255.54110073</v>
      </c>
      <c r="N31" s="0" t="n">
        <v>3504793.80643343</v>
      </c>
      <c r="O31" s="0" t="n">
        <v>3306070.08229248</v>
      </c>
      <c r="P31" s="0" t="n">
        <v>82451.2550576862</v>
      </c>
      <c r="Q31" s="0" t="n">
        <v>79977.7174059556</v>
      </c>
    </row>
    <row r="32" customFormat="false" ht="12.8" hidden="false" customHeight="false" outlineLevel="0" collapsed="false">
      <c r="A32" s="0" t="n">
        <v>79</v>
      </c>
      <c r="B32" s="0" t="n">
        <v>21428922.2001433</v>
      </c>
      <c r="C32" s="0" t="n">
        <v>20569839.8064924</v>
      </c>
      <c r="D32" s="0" t="n">
        <v>21481867.3652598</v>
      </c>
      <c r="E32" s="0" t="n">
        <v>20618544.3325237</v>
      </c>
      <c r="F32" s="0" t="n">
        <v>16031363.7285925</v>
      </c>
      <c r="G32" s="0" t="n">
        <v>4538476.07789988</v>
      </c>
      <c r="H32" s="0" t="n">
        <v>16121513.7708597</v>
      </c>
      <c r="I32" s="0" t="n">
        <v>4497030.56166403</v>
      </c>
      <c r="J32" s="0" t="n">
        <v>533378.39765293</v>
      </c>
      <c r="K32" s="0" t="n">
        <v>517377.045723342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21898609.8830143</v>
      </c>
      <c r="C33" s="0" t="n">
        <v>21018979.5705547</v>
      </c>
      <c r="D33" s="0" t="n">
        <v>21954045.0062256</v>
      </c>
      <c r="E33" s="0" t="n">
        <v>21070003.8852882</v>
      </c>
      <c r="F33" s="0" t="n">
        <v>16344477.8231261</v>
      </c>
      <c r="G33" s="0" t="n">
        <v>4674501.74742862</v>
      </c>
      <c r="H33" s="0" t="n">
        <v>16437707.6666887</v>
      </c>
      <c r="I33" s="0" t="n">
        <v>4632296.21859944</v>
      </c>
      <c r="J33" s="0" t="n">
        <v>550174.548420657</v>
      </c>
      <c r="K33" s="0" t="n">
        <v>533669.311968037</v>
      </c>
      <c r="L33" s="0" t="n">
        <v>3651070.00260497</v>
      </c>
      <c r="M33" s="0" t="n">
        <v>3443357.88035997</v>
      </c>
      <c r="N33" s="0" t="n">
        <v>3660200.75609698</v>
      </c>
      <c r="O33" s="0" t="n">
        <v>3451836.08383145</v>
      </c>
      <c r="P33" s="0" t="n">
        <v>91695.7580701095</v>
      </c>
      <c r="Q33" s="0" t="n">
        <v>88944.8853280062</v>
      </c>
    </row>
    <row r="34" customFormat="false" ht="12.8" hidden="false" customHeight="false" outlineLevel="0" collapsed="false">
      <c r="A34" s="0" t="n">
        <v>81</v>
      </c>
      <c r="B34" s="0" t="n">
        <v>22304847.9052188</v>
      </c>
      <c r="C34" s="0" t="n">
        <v>21407398.9407023</v>
      </c>
      <c r="D34" s="0" t="n">
        <v>22362879.2563471</v>
      </c>
      <c r="E34" s="0" t="n">
        <v>21460857.8606956</v>
      </c>
      <c r="F34" s="0" t="n">
        <v>16599042.3284993</v>
      </c>
      <c r="G34" s="0" t="n">
        <v>4808356.61220308</v>
      </c>
      <c r="H34" s="0" t="n">
        <v>16695008.1865368</v>
      </c>
      <c r="I34" s="0" t="n">
        <v>4765849.67415888</v>
      </c>
      <c r="J34" s="0" t="n">
        <v>564017.628721153</v>
      </c>
      <c r="K34" s="0" t="n">
        <v>547097.099859518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22617849.9219318</v>
      </c>
      <c r="C35" s="0" t="n">
        <v>21706747.6612104</v>
      </c>
      <c r="D35" s="0" t="n">
        <v>22676778.0657839</v>
      </c>
      <c r="E35" s="0" t="n">
        <v>21761038.4412476</v>
      </c>
      <c r="F35" s="0" t="n">
        <v>16749474.5684621</v>
      </c>
      <c r="G35" s="0" t="n">
        <v>4957273.09274831</v>
      </c>
      <c r="H35" s="0" t="n">
        <v>16846737.8290311</v>
      </c>
      <c r="I35" s="0" t="n">
        <v>4914300.61221641</v>
      </c>
      <c r="J35" s="0" t="n">
        <v>587721.875915819</v>
      </c>
      <c r="K35" s="0" t="n">
        <v>570090.219638344</v>
      </c>
      <c r="L35" s="0" t="n">
        <v>3769796.57386815</v>
      </c>
      <c r="M35" s="0" t="n">
        <v>3554709.37207387</v>
      </c>
      <c r="N35" s="0" t="n">
        <v>3779509.05296206</v>
      </c>
      <c r="O35" s="0" t="n">
        <v>3563733.98102111</v>
      </c>
      <c r="P35" s="0" t="n">
        <v>97953.6459859698</v>
      </c>
      <c r="Q35" s="0" t="n">
        <v>95015.0366063907</v>
      </c>
    </row>
    <row r="36" customFormat="false" ht="12.8" hidden="false" customHeight="false" outlineLevel="0" collapsed="false">
      <c r="A36" s="0" t="n">
        <v>83</v>
      </c>
      <c r="B36" s="0" t="n">
        <v>23075714.778441</v>
      </c>
      <c r="C36" s="0" t="n">
        <v>22145261.7752018</v>
      </c>
      <c r="D36" s="0" t="n">
        <v>23140117.6830748</v>
      </c>
      <c r="E36" s="0" t="n">
        <v>22204784.2123321</v>
      </c>
      <c r="F36" s="0" t="n">
        <v>17042222.8249085</v>
      </c>
      <c r="G36" s="0" t="n">
        <v>5103038.95029336</v>
      </c>
      <c r="H36" s="0" t="n">
        <v>17142110.5644395</v>
      </c>
      <c r="I36" s="0" t="n">
        <v>5062673.64789256</v>
      </c>
      <c r="J36" s="0" t="n">
        <v>611532.513144348</v>
      </c>
      <c r="K36" s="0" t="n">
        <v>593186.537750017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23550033.6230397</v>
      </c>
      <c r="C37" s="0" t="n">
        <v>22599483.1667616</v>
      </c>
      <c r="D37" s="0" t="n">
        <v>23617221.46304</v>
      </c>
      <c r="E37" s="0" t="n">
        <v>22661603.9632127</v>
      </c>
      <c r="F37" s="0" t="n">
        <v>17349690.2263836</v>
      </c>
      <c r="G37" s="0" t="n">
        <v>5249792.94037798</v>
      </c>
      <c r="H37" s="0" t="n">
        <v>17452950.0318034</v>
      </c>
      <c r="I37" s="0" t="n">
        <v>5208653.9314093</v>
      </c>
      <c r="J37" s="0" t="n">
        <v>657453.926922947</v>
      </c>
      <c r="K37" s="0" t="n">
        <v>637730.309115259</v>
      </c>
      <c r="L37" s="0" t="n">
        <v>3927587.70195113</v>
      </c>
      <c r="M37" s="0" t="n">
        <v>3703485.36406301</v>
      </c>
      <c r="N37" s="0" t="n">
        <v>3938691.97874583</v>
      </c>
      <c r="O37" s="0" t="n">
        <v>3713833.0089133</v>
      </c>
      <c r="P37" s="0" t="n">
        <v>109575.654487158</v>
      </c>
      <c r="Q37" s="0" t="n">
        <v>106288.384852543</v>
      </c>
    </row>
    <row r="38" customFormat="false" ht="12.8" hidden="false" customHeight="false" outlineLevel="0" collapsed="false">
      <c r="A38" s="0" t="n">
        <v>85</v>
      </c>
      <c r="B38" s="0" t="n">
        <v>24062730.4709785</v>
      </c>
      <c r="C38" s="0" t="n">
        <v>23089712.6929673</v>
      </c>
      <c r="D38" s="0" t="n">
        <v>24133043.4352346</v>
      </c>
      <c r="E38" s="0" t="n">
        <v>23154749.7253664</v>
      </c>
      <c r="F38" s="0" t="n">
        <v>17693687.6289067</v>
      </c>
      <c r="G38" s="0" t="n">
        <v>5396025.06406067</v>
      </c>
      <c r="H38" s="0" t="n">
        <v>17800712.8784994</v>
      </c>
      <c r="I38" s="0" t="n">
        <v>5354036.84686705</v>
      </c>
      <c r="J38" s="0" t="n">
        <v>688503.77966508</v>
      </c>
      <c r="K38" s="0" t="n">
        <v>667848.666275128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24704094.2691989</v>
      </c>
      <c r="C39" s="0" t="n">
        <v>23704238.7651122</v>
      </c>
      <c r="D39" s="0" t="n">
        <v>24780471.9396054</v>
      </c>
      <c r="E39" s="0" t="n">
        <v>23775030.1041756</v>
      </c>
      <c r="F39" s="0" t="n">
        <v>18150429.7753924</v>
      </c>
      <c r="G39" s="0" t="n">
        <v>5553808.9897198</v>
      </c>
      <c r="H39" s="0" t="n">
        <v>18261642.9239599</v>
      </c>
      <c r="I39" s="0" t="n">
        <v>5513387.18021569</v>
      </c>
      <c r="J39" s="0" t="n">
        <v>728505.462901183</v>
      </c>
      <c r="K39" s="0" t="n">
        <v>706650.299014147</v>
      </c>
      <c r="L39" s="0" t="n">
        <v>4118707.24016592</v>
      </c>
      <c r="M39" s="0" t="n">
        <v>3882793.1536121</v>
      </c>
      <c r="N39" s="0" t="n">
        <v>4131352.61937196</v>
      </c>
      <c r="O39" s="0" t="n">
        <v>3894598.63621906</v>
      </c>
      <c r="P39" s="0" t="n">
        <v>121417.577150197</v>
      </c>
      <c r="Q39" s="0" t="n">
        <v>117775.049835691</v>
      </c>
    </row>
    <row r="40" customFormat="false" ht="12.8" hidden="false" customHeight="false" outlineLevel="0" collapsed="false">
      <c r="A40" s="0" t="n">
        <v>87</v>
      </c>
      <c r="B40" s="0" t="n">
        <v>25061863.6241063</v>
      </c>
      <c r="C40" s="0" t="n">
        <v>24046982.8212212</v>
      </c>
      <c r="D40" s="0" t="n">
        <v>25149736.6238111</v>
      </c>
      <c r="E40" s="0" t="n">
        <v>24128779.6959062</v>
      </c>
      <c r="F40" s="0" t="n">
        <v>18389525.4954243</v>
      </c>
      <c r="G40" s="0" t="n">
        <v>5657457.32579692</v>
      </c>
      <c r="H40" s="0" t="n">
        <v>18503286.0326358</v>
      </c>
      <c r="I40" s="0" t="n">
        <v>5625493.66327036</v>
      </c>
      <c r="J40" s="0" t="n">
        <v>762610.071430413</v>
      </c>
      <c r="K40" s="0" t="n">
        <v>739731.769287501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25376374.4449185</v>
      </c>
      <c r="C41" s="0" t="n">
        <v>24348489.5973471</v>
      </c>
      <c r="D41" s="0" t="n">
        <v>25465691.06591</v>
      </c>
      <c r="E41" s="0" t="n">
        <v>24431634.9625689</v>
      </c>
      <c r="F41" s="0" t="n">
        <v>18616360.1621073</v>
      </c>
      <c r="G41" s="0" t="n">
        <v>5732129.43523974</v>
      </c>
      <c r="H41" s="0" t="n">
        <v>18731809.8125365</v>
      </c>
      <c r="I41" s="0" t="n">
        <v>5699825.1500324</v>
      </c>
      <c r="J41" s="0" t="n">
        <v>852308.915133696</v>
      </c>
      <c r="K41" s="0" t="n">
        <v>826739.647679685</v>
      </c>
      <c r="L41" s="0" t="n">
        <v>4232348.56288619</v>
      </c>
      <c r="M41" s="0" t="n">
        <v>3990450.77234367</v>
      </c>
      <c r="N41" s="0" t="n">
        <v>4247148.49747028</v>
      </c>
      <c r="O41" s="0" t="n">
        <v>4004278.96566641</v>
      </c>
      <c r="P41" s="0" t="n">
        <v>142051.485855616</v>
      </c>
      <c r="Q41" s="0" t="n">
        <v>137789.941279948</v>
      </c>
    </row>
    <row r="42" customFormat="false" ht="12.8" hidden="false" customHeight="false" outlineLevel="0" collapsed="false">
      <c r="A42" s="0" t="n">
        <v>89</v>
      </c>
      <c r="B42" s="0" t="n">
        <v>25756226.9676839</v>
      </c>
      <c r="C42" s="0" t="n">
        <v>24711494.9348224</v>
      </c>
      <c r="D42" s="0" t="n">
        <v>25847029.8323683</v>
      </c>
      <c r="E42" s="0" t="n">
        <v>24796024.7773607</v>
      </c>
      <c r="F42" s="0" t="n">
        <v>18856914.7985196</v>
      </c>
      <c r="G42" s="0" t="n">
        <v>5854580.13630287</v>
      </c>
      <c r="H42" s="0" t="n">
        <v>18974140.2254215</v>
      </c>
      <c r="I42" s="0" t="n">
        <v>5821884.55193916</v>
      </c>
      <c r="J42" s="0" t="n">
        <v>928536.748782881</v>
      </c>
      <c r="K42" s="0" t="n">
        <v>900680.646319395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26104765.2734986</v>
      </c>
      <c r="C43" s="0" t="n">
        <v>25044698.2674162</v>
      </c>
      <c r="D43" s="0" t="n">
        <v>26197305.9155913</v>
      </c>
      <c r="E43" s="0" t="n">
        <v>25130851.5626516</v>
      </c>
      <c r="F43" s="0" t="n">
        <v>19083618.8222862</v>
      </c>
      <c r="G43" s="0" t="n">
        <v>5961079.44512999</v>
      </c>
      <c r="H43" s="0" t="n">
        <v>19202866.3918406</v>
      </c>
      <c r="I43" s="0" t="n">
        <v>5927985.17081098</v>
      </c>
      <c r="J43" s="0" t="n">
        <v>1076456.27130802</v>
      </c>
      <c r="K43" s="0" t="n">
        <v>1044162.58316878</v>
      </c>
      <c r="L43" s="0" t="n">
        <v>4353224.62360868</v>
      </c>
      <c r="M43" s="0" t="n">
        <v>4104828.02405257</v>
      </c>
      <c r="N43" s="0" t="n">
        <v>4368559.29383037</v>
      </c>
      <c r="O43" s="0" t="n">
        <v>4119156.8483679</v>
      </c>
      <c r="P43" s="0" t="n">
        <v>179409.378551337</v>
      </c>
      <c r="Q43" s="0" t="n">
        <v>174027.097194797</v>
      </c>
    </row>
    <row r="44" customFormat="false" ht="12.8" hidden="false" customHeight="false" outlineLevel="0" collapsed="false">
      <c r="A44" s="0" t="n">
        <v>91</v>
      </c>
      <c r="B44" s="0" t="n">
        <v>26565544.7912248</v>
      </c>
      <c r="C44" s="0" t="n">
        <v>25486197.1598849</v>
      </c>
      <c r="D44" s="0" t="n">
        <v>26659436.487151</v>
      </c>
      <c r="E44" s="0" t="n">
        <v>25573620.7048497</v>
      </c>
      <c r="F44" s="0" t="n">
        <v>19334147.8237604</v>
      </c>
      <c r="G44" s="0" t="n">
        <v>6152049.33612448</v>
      </c>
      <c r="H44" s="0" t="n">
        <v>19455080.4302744</v>
      </c>
      <c r="I44" s="0" t="n">
        <v>6118540.27457535</v>
      </c>
      <c r="J44" s="0" t="n">
        <v>1120497.59067865</v>
      </c>
      <c r="K44" s="0" t="n">
        <v>1086882.66295829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26777138.9505641</v>
      </c>
      <c r="C45" s="0" t="n">
        <v>25688054.8706891</v>
      </c>
      <c r="D45" s="0" t="n">
        <v>26871051.8395021</v>
      </c>
      <c r="E45" s="0" t="n">
        <v>25775497.9768831</v>
      </c>
      <c r="F45" s="0" t="n">
        <v>19499108.2984711</v>
      </c>
      <c r="G45" s="0" t="n">
        <v>6188946.572218</v>
      </c>
      <c r="H45" s="0" t="n">
        <v>19619735.3495333</v>
      </c>
      <c r="I45" s="0" t="n">
        <v>6155762.62734983</v>
      </c>
      <c r="J45" s="0" t="n">
        <v>1232716.19333502</v>
      </c>
      <c r="K45" s="0" t="n">
        <v>1195734.70753497</v>
      </c>
      <c r="L45" s="0" t="n">
        <v>4462903.12787914</v>
      </c>
      <c r="M45" s="0" t="n">
        <v>4208186.22577561</v>
      </c>
      <c r="N45" s="0" t="n">
        <v>4478467.26988471</v>
      </c>
      <c r="O45" s="0" t="n">
        <v>4222731.46752235</v>
      </c>
      <c r="P45" s="0" t="n">
        <v>205452.69888917</v>
      </c>
      <c r="Q45" s="0" t="n">
        <v>199289.117922495</v>
      </c>
    </row>
    <row r="46" customFormat="false" ht="12.8" hidden="false" customHeight="false" outlineLevel="0" collapsed="false">
      <c r="A46" s="0" t="n">
        <v>93</v>
      </c>
      <c r="B46" s="0" t="n">
        <v>27276754.3148456</v>
      </c>
      <c r="C46" s="0" t="n">
        <v>26165874.0479826</v>
      </c>
      <c r="D46" s="0" t="n">
        <v>27372270.152062</v>
      </c>
      <c r="E46" s="0" t="n">
        <v>26254814.5118986</v>
      </c>
      <c r="F46" s="0" t="n">
        <v>19734305.7915273</v>
      </c>
      <c r="G46" s="0" t="n">
        <v>6431568.25645529</v>
      </c>
      <c r="H46" s="0" t="n">
        <v>19856804.3081709</v>
      </c>
      <c r="I46" s="0" t="n">
        <v>6398010.20372767</v>
      </c>
      <c r="J46" s="0" t="n">
        <v>1346486.41948959</v>
      </c>
      <c r="K46" s="0" t="n">
        <v>1306091.8269049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27766610.0889509</v>
      </c>
      <c r="C47" s="0" t="n">
        <v>26634452.6922756</v>
      </c>
      <c r="D47" s="0" t="n">
        <v>27875267.1149517</v>
      </c>
      <c r="E47" s="0" t="n">
        <v>26736051.21138</v>
      </c>
      <c r="F47" s="0" t="n">
        <v>20085547.2428997</v>
      </c>
      <c r="G47" s="0" t="n">
        <v>6548905.44937596</v>
      </c>
      <c r="H47" s="0" t="n">
        <v>20208480.0916499</v>
      </c>
      <c r="I47" s="0" t="n">
        <v>6527571.11973008</v>
      </c>
      <c r="J47" s="0" t="n">
        <v>1447688.83303763</v>
      </c>
      <c r="K47" s="0" t="n">
        <v>1404258.1680465</v>
      </c>
      <c r="L47" s="0" t="n">
        <v>4624305.07891051</v>
      </c>
      <c r="M47" s="0" t="n">
        <v>4360325.78460093</v>
      </c>
      <c r="N47" s="0" t="n">
        <v>4642340.10068221</v>
      </c>
      <c r="O47" s="0" t="n">
        <v>4377206.48154297</v>
      </c>
      <c r="P47" s="0" t="n">
        <v>241281.472172939</v>
      </c>
      <c r="Q47" s="0" t="n">
        <v>234043.02800775</v>
      </c>
    </row>
    <row r="48" customFormat="false" ht="12.8" hidden="false" customHeight="false" outlineLevel="0" collapsed="false">
      <c r="A48" s="0" t="n">
        <v>95</v>
      </c>
      <c r="B48" s="0" t="n">
        <v>28069880.3982773</v>
      </c>
      <c r="C48" s="0" t="n">
        <v>26925449.1444689</v>
      </c>
      <c r="D48" s="0" t="n">
        <v>28177402.8617337</v>
      </c>
      <c r="E48" s="0" t="n">
        <v>27025978.6674952</v>
      </c>
      <c r="F48" s="0" t="n">
        <v>20290080.1739972</v>
      </c>
      <c r="G48" s="0" t="n">
        <v>6635368.97047177</v>
      </c>
      <c r="H48" s="0" t="n">
        <v>20412054.359355</v>
      </c>
      <c r="I48" s="0" t="n">
        <v>6613924.30814016</v>
      </c>
      <c r="J48" s="0" t="n">
        <v>1557474.51862613</v>
      </c>
      <c r="K48" s="0" t="n">
        <v>1510750.28306734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28424751.4859291</v>
      </c>
      <c r="C49" s="0" t="n">
        <v>27264216.3016947</v>
      </c>
      <c r="D49" s="0" t="n">
        <v>28534601.2210655</v>
      </c>
      <c r="E49" s="0" t="n">
        <v>27366928.7798441</v>
      </c>
      <c r="F49" s="0" t="n">
        <v>20516249.6877082</v>
      </c>
      <c r="G49" s="0" t="n">
        <v>6747966.61398643</v>
      </c>
      <c r="H49" s="0" t="n">
        <v>20640592.1515818</v>
      </c>
      <c r="I49" s="0" t="n">
        <v>6726336.62826226</v>
      </c>
      <c r="J49" s="0" t="n">
        <v>1599820.5916356</v>
      </c>
      <c r="K49" s="0" t="n">
        <v>1551825.97388653</v>
      </c>
      <c r="L49" s="0" t="n">
        <v>4733428.45816624</v>
      </c>
      <c r="M49" s="0" t="n">
        <v>4463672.9835764</v>
      </c>
      <c r="N49" s="0" t="n">
        <v>4751661.3578562</v>
      </c>
      <c r="O49" s="0" t="n">
        <v>4480739.45924879</v>
      </c>
      <c r="P49" s="0" t="n">
        <v>266636.765272599</v>
      </c>
      <c r="Q49" s="0" t="n">
        <v>258637.662314421</v>
      </c>
    </row>
    <row r="50" customFormat="false" ht="12.8" hidden="false" customHeight="false" outlineLevel="0" collapsed="false">
      <c r="A50" s="0" t="n">
        <v>97</v>
      </c>
      <c r="B50" s="0" t="n">
        <v>28735159.2476402</v>
      </c>
      <c r="C50" s="0" t="n">
        <v>27561576.7922161</v>
      </c>
      <c r="D50" s="0" t="n">
        <v>28846622.0539046</v>
      </c>
      <c r="E50" s="0" t="n">
        <v>27665813.5185836</v>
      </c>
      <c r="F50" s="0" t="n">
        <v>20733736.0288064</v>
      </c>
      <c r="G50" s="0" t="n">
        <v>6827840.76340973</v>
      </c>
      <c r="H50" s="0" t="n">
        <v>20859441.4871354</v>
      </c>
      <c r="I50" s="0" t="n">
        <v>6806372.03144814</v>
      </c>
      <c r="J50" s="0" t="n">
        <v>1724584.41424525</v>
      </c>
      <c r="K50" s="0" t="n">
        <v>1672846.88181789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29247958.2716896</v>
      </c>
      <c r="C51" s="0" t="n">
        <v>28052819.5202667</v>
      </c>
      <c r="D51" s="0" t="n">
        <v>29361886.4017745</v>
      </c>
      <c r="E51" s="0" t="n">
        <v>28159396.2542534</v>
      </c>
      <c r="F51" s="0" t="n">
        <v>21057181.4328417</v>
      </c>
      <c r="G51" s="0" t="n">
        <v>6995638.087425</v>
      </c>
      <c r="H51" s="0" t="n">
        <v>21184622.7876446</v>
      </c>
      <c r="I51" s="0" t="n">
        <v>6974773.46660877</v>
      </c>
      <c r="J51" s="0" t="n">
        <v>1804935.80666879</v>
      </c>
      <c r="K51" s="0" t="n">
        <v>1750787.73246872</v>
      </c>
      <c r="L51" s="0" t="n">
        <v>4871265.14010093</v>
      </c>
      <c r="M51" s="0" t="n">
        <v>4594211.08215712</v>
      </c>
      <c r="N51" s="0" t="n">
        <v>4890183.71431975</v>
      </c>
      <c r="O51" s="0" t="n">
        <v>4611927.19998779</v>
      </c>
      <c r="P51" s="0" t="n">
        <v>300822.634444797</v>
      </c>
      <c r="Q51" s="0" t="n">
        <v>291797.955411454</v>
      </c>
    </row>
    <row r="52" customFormat="false" ht="12.8" hidden="false" customHeight="false" outlineLevel="0" collapsed="false">
      <c r="A52" s="0" t="n">
        <v>99</v>
      </c>
      <c r="B52" s="0" t="n">
        <v>29520682.1840995</v>
      </c>
      <c r="C52" s="0" t="n">
        <v>28313422.5056279</v>
      </c>
      <c r="D52" s="0" t="n">
        <v>29635900.7120569</v>
      </c>
      <c r="E52" s="0" t="n">
        <v>28421228.7479309</v>
      </c>
      <c r="F52" s="0" t="n">
        <v>21227025.1520933</v>
      </c>
      <c r="G52" s="0" t="n">
        <v>7086397.3535346</v>
      </c>
      <c r="H52" s="0" t="n">
        <v>21355185.4841185</v>
      </c>
      <c r="I52" s="0" t="n">
        <v>7066043.26381241</v>
      </c>
      <c r="J52" s="0" t="n">
        <v>1923928.6123861</v>
      </c>
      <c r="K52" s="0" t="n">
        <v>1866210.75401451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29817454.0323716</v>
      </c>
      <c r="C53" s="0" t="n">
        <v>28597077.2401497</v>
      </c>
      <c r="D53" s="0" t="n">
        <v>29932427.1318196</v>
      </c>
      <c r="E53" s="0" t="n">
        <v>28704649.286797</v>
      </c>
      <c r="F53" s="0" t="n">
        <v>21414350.61534</v>
      </c>
      <c r="G53" s="0" t="n">
        <v>7182726.6248097</v>
      </c>
      <c r="H53" s="0" t="n">
        <v>21542419.1854461</v>
      </c>
      <c r="I53" s="0" t="n">
        <v>7162230.10135083</v>
      </c>
      <c r="J53" s="0" t="n">
        <v>2056758.57673297</v>
      </c>
      <c r="K53" s="0" t="n">
        <v>1995055.81943098</v>
      </c>
      <c r="L53" s="0" t="n">
        <v>4967992.19471915</v>
      </c>
      <c r="M53" s="0" t="n">
        <v>4686830.96466383</v>
      </c>
      <c r="N53" s="0" t="n">
        <v>4987087.56991049</v>
      </c>
      <c r="O53" s="0" t="n">
        <v>4704715.88262689</v>
      </c>
      <c r="P53" s="0" t="n">
        <v>342793.096122161</v>
      </c>
      <c r="Q53" s="0" t="n">
        <v>332509.303238496</v>
      </c>
    </row>
    <row r="54" customFormat="false" ht="12.8" hidden="false" customHeight="false" outlineLevel="0" collapsed="false">
      <c r="A54" s="0" t="n">
        <v>101</v>
      </c>
      <c r="B54" s="0" t="n">
        <v>30194302.5535039</v>
      </c>
      <c r="C54" s="0" t="n">
        <v>28957239.0526403</v>
      </c>
      <c r="D54" s="0" t="n">
        <v>30318712.8484749</v>
      </c>
      <c r="E54" s="0" t="n">
        <v>29073882.4223951</v>
      </c>
      <c r="F54" s="0" t="n">
        <v>21656980.567897</v>
      </c>
      <c r="G54" s="0" t="n">
        <v>7300258.48474329</v>
      </c>
      <c r="H54" s="0" t="n">
        <v>21787665.4416003</v>
      </c>
      <c r="I54" s="0" t="n">
        <v>7286216.98079485</v>
      </c>
      <c r="J54" s="0" t="n">
        <v>2169111.68699969</v>
      </c>
      <c r="K54" s="0" t="n">
        <v>2104038.3363897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30438033.7001143</v>
      </c>
      <c r="C55" s="0" t="n">
        <v>29190109.7857736</v>
      </c>
      <c r="D55" s="0" t="n">
        <v>30562239.7418899</v>
      </c>
      <c r="E55" s="0" t="n">
        <v>29306583.4912194</v>
      </c>
      <c r="F55" s="0" t="n">
        <v>21789785.797608</v>
      </c>
      <c r="G55" s="0" t="n">
        <v>7400323.98816561</v>
      </c>
      <c r="H55" s="0" t="n">
        <v>21919592.5661632</v>
      </c>
      <c r="I55" s="0" t="n">
        <v>7386990.92505623</v>
      </c>
      <c r="J55" s="0" t="n">
        <v>2281561.93503125</v>
      </c>
      <c r="K55" s="0" t="n">
        <v>2213115.07698031</v>
      </c>
      <c r="L55" s="0" t="n">
        <v>5070903.21032426</v>
      </c>
      <c r="M55" s="0" t="n">
        <v>4784568.17067898</v>
      </c>
      <c r="N55" s="0" t="n">
        <v>5091577.12554889</v>
      </c>
      <c r="O55" s="0" t="n">
        <v>4803975.81341938</v>
      </c>
      <c r="P55" s="0" t="n">
        <v>380260.322505208</v>
      </c>
      <c r="Q55" s="0" t="n">
        <v>368852.512830052</v>
      </c>
    </row>
    <row r="56" customFormat="false" ht="12.8" hidden="false" customHeight="false" outlineLevel="0" collapsed="false">
      <c r="A56" s="0" t="n">
        <v>103</v>
      </c>
      <c r="B56" s="0" t="n">
        <v>30585028.7533577</v>
      </c>
      <c r="C56" s="0" t="n">
        <v>29330813.8134575</v>
      </c>
      <c r="D56" s="0" t="n">
        <v>30710526.1389833</v>
      </c>
      <c r="E56" s="0" t="n">
        <v>29448512.787598</v>
      </c>
      <c r="F56" s="0" t="n">
        <v>21883510.8813724</v>
      </c>
      <c r="G56" s="0" t="n">
        <v>7447302.93208517</v>
      </c>
      <c r="H56" s="0" t="n">
        <v>22014380.8845867</v>
      </c>
      <c r="I56" s="0" t="n">
        <v>7434131.90301131</v>
      </c>
      <c r="J56" s="0" t="n">
        <v>2346954.53844754</v>
      </c>
      <c r="K56" s="0" t="n">
        <v>2276545.90229411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30669025.585927</v>
      </c>
      <c r="C57" s="0" t="n">
        <v>29411763.3747665</v>
      </c>
      <c r="D57" s="0" t="n">
        <v>30795233.9555327</v>
      </c>
      <c r="E57" s="0" t="n">
        <v>29530153.2483587</v>
      </c>
      <c r="F57" s="0" t="n">
        <v>21925617.2977691</v>
      </c>
      <c r="G57" s="0" t="n">
        <v>7486146.07699744</v>
      </c>
      <c r="H57" s="0" t="n">
        <v>22056465.7247185</v>
      </c>
      <c r="I57" s="0" t="n">
        <v>7473687.52364029</v>
      </c>
      <c r="J57" s="0" t="n">
        <v>2465451.51967465</v>
      </c>
      <c r="K57" s="0" t="n">
        <v>2391487.97408441</v>
      </c>
      <c r="L57" s="0" t="n">
        <v>5111742.4029688</v>
      </c>
      <c r="M57" s="0" t="n">
        <v>4824148.54976039</v>
      </c>
      <c r="N57" s="0" t="n">
        <v>5132756.21406209</v>
      </c>
      <c r="O57" s="0" t="n">
        <v>4843880.78017302</v>
      </c>
      <c r="P57" s="0" t="n">
        <v>410908.586612442</v>
      </c>
      <c r="Q57" s="0" t="n">
        <v>398581.329014068</v>
      </c>
    </row>
    <row r="58" customFormat="false" ht="12.8" hidden="false" customHeight="false" outlineLevel="0" collapsed="false">
      <c r="A58" s="0" t="n">
        <v>105</v>
      </c>
      <c r="B58" s="0" t="n">
        <v>30851864.2640709</v>
      </c>
      <c r="C58" s="0" t="n">
        <v>29586869.0719143</v>
      </c>
      <c r="D58" s="0" t="n">
        <v>30976820.5863239</v>
      </c>
      <c r="E58" s="0" t="n">
        <v>29704081.5517191</v>
      </c>
      <c r="F58" s="0" t="n">
        <v>22038530.6890534</v>
      </c>
      <c r="G58" s="0" t="n">
        <v>7548338.38286086</v>
      </c>
      <c r="H58" s="0" t="n">
        <v>22168225.4701882</v>
      </c>
      <c r="I58" s="0" t="n">
        <v>7535856.08153095</v>
      </c>
      <c r="J58" s="0" t="n">
        <v>2576805.67982996</v>
      </c>
      <c r="K58" s="0" t="n">
        <v>2499501.50943506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31049292.067548</v>
      </c>
      <c r="C59" s="0" t="n">
        <v>29775210.1005745</v>
      </c>
      <c r="D59" s="0" t="n">
        <v>31178444.223029</v>
      </c>
      <c r="E59" s="0" t="n">
        <v>29896451.6673017</v>
      </c>
      <c r="F59" s="0" t="n">
        <v>22098642.1994135</v>
      </c>
      <c r="G59" s="0" t="n">
        <v>7676567.90116098</v>
      </c>
      <c r="H59" s="0" t="n">
        <v>22228519.4664374</v>
      </c>
      <c r="I59" s="0" t="n">
        <v>7667932.20086423</v>
      </c>
      <c r="J59" s="0" t="n">
        <v>2657463.06540462</v>
      </c>
      <c r="K59" s="0" t="n">
        <v>2577739.17344248</v>
      </c>
      <c r="L59" s="0" t="n">
        <v>5168700.85464455</v>
      </c>
      <c r="M59" s="0" t="n">
        <v>4877050.04790547</v>
      </c>
      <c r="N59" s="0" t="n">
        <v>5190204.62176826</v>
      </c>
      <c r="O59" s="0" t="n">
        <v>4897242.17189989</v>
      </c>
      <c r="P59" s="0" t="n">
        <v>442910.51090077</v>
      </c>
      <c r="Q59" s="0" t="n">
        <v>429623.195573747</v>
      </c>
    </row>
    <row r="60" customFormat="false" ht="12.8" hidden="false" customHeight="false" outlineLevel="0" collapsed="false">
      <c r="A60" s="0" t="n">
        <v>107</v>
      </c>
      <c r="B60" s="0" t="n">
        <v>31180935.5991418</v>
      </c>
      <c r="C60" s="0" t="n">
        <v>29901924.9516605</v>
      </c>
      <c r="D60" s="0" t="n">
        <v>31310697.0237493</v>
      </c>
      <c r="E60" s="0" t="n">
        <v>30023738.9414098</v>
      </c>
      <c r="F60" s="0" t="n">
        <v>22188737.1674995</v>
      </c>
      <c r="G60" s="0" t="n">
        <v>7713187.78416096</v>
      </c>
      <c r="H60" s="0" t="n">
        <v>22319202.3654145</v>
      </c>
      <c r="I60" s="0" t="n">
        <v>7704536.57599534</v>
      </c>
      <c r="J60" s="0" t="n">
        <v>2782198.64416477</v>
      </c>
      <c r="K60" s="0" t="n">
        <v>2698732.68483983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31367502.3680717</v>
      </c>
      <c r="C61" s="0" t="n">
        <v>30080374.1744422</v>
      </c>
      <c r="D61" s="0" t="n">
        <v>31498751.0835585</v>
      </c>
      <c r="E61" s="0" t="n">
        <v>30203605.0791764</v>
      </c>
      <c r="F61" s="0" t="n">
        <v>22264685.9564453</v>
      </c>
      <c r="G61" s="0" t="n">
        <v>7815688.21799689</v>
      </c>
      <c r="H61" s="0" t="n">
        <v>22395966.1155413</v>
      </c>
      <c r="I61" s="0" t="n">
        <v>7807638.96363502</v>
      </c>
      <c r="J61" s="0" t="n">
        <v>2872958.83455838</v>
      </c>
      <c r="K61" s="0" t="n">
        <v>2786770.06952163</v>
      </c>
      <c r="L61" s="0" t="n">
        <v>5222722.7522227</v>
      </c>
      <c r="M61" s="0" t="n">
        <v>4929242.22855772</v>
      </c>
      <c r="N61" s="0" t="n">
        <v>5244579.26776573</v>
      </c>
      <c r="O61" s="0" t="n">
        <v>4949769.15622254</v>
      </c>
      <c r="P61" s="0" t="n">
        <v>478826.472426396</v>
      </c>
      <c r="Q61" s="0" t="n">
        <v>464461.678253604</v>
      </c>
    </row>
    <row r="62" customFormat="false" ht="12.8" hidden="false" customHeight="false" outlineLevel="0" collapsed="false">
      <c r="A62" s="0" t="n">
        <v>109</v>
      </c>
      <c r="B62" s="0" t="n">
        <v>31442040.7665412</v>
      </c>
      <c r="C62" s="0" t="n">
        <v>30152211.0972879</v>
      </c>
      <c r="D62" s="0" t="n">
        <v>31572386.8079127</v>
      </c>
      <c r="E62" s="0" t="n">
        <v>30274592.9883539</v>
      </c>
      <c r="F62" s="0" t="n">
        <v>22327386.1266871</v>
      </c>
      <c r="G62" s="0" t="n">
        <v>7824824.97060087</v>
      </c>
      <c r="H62" s="0" t="n">
        <v>22457829.6390673</v>
      </c>
      <c r="I62" s="0" t="n">
        <v>7816763.34928663</v>
      </c>
      <c r="J62" s="0" t="n">
        <v>2974960.47227075</v>
      </c>
      <c r="K62" s="0" t="n">
        <v>2885711.65810263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31538244.8700997</v>
      </c>
      <c r="C63" s="0" t="n">
        <v>30245076.9290925</v>
      </c>
      <c r="D63" s="0" t="n">
        <v>31667030.9281694</v>
      </c>
      <c r="E63" s="0" t="n">
        <v>30366010.2914263</v>
      </c>
      <c r="F63" s="0" t="n">
        <v>22438338.5633166</v>
      </c>
      <c r="G63" s="0" t="n">
        <v>7806738.36577591</v>
      </c>
      <c r="H63" s="0" t="n">
        <v>22566772.5125652</v>
      </c>
      <c r="I63" s="0" t="n">
        <v>7799237.77886112</v>
      </c>
      <c r="J63" s="0" t="n">
        <v>3039483.52686373</v>
      </c>
      <c r="K63" s="0" t="n">
        <v>2948299.02105782</v>
      </c>
      <c r="L63" s="0" t="n">
        <v>5252480.82582787</v>
      </c>
      <c r="M63" s="0" t="n">
        <v>4958070.30634051</v>
      </c>
      <c r="N63" s="0" t="n">
        <v>5273929.99510494</v>
      </c>
      <c r="O63" s="0" t="n">
        <v>4978217.31459281</v>
      </c>
      <c r="P63" s="0" t="n">
        <v>506580.587810623</v>
      </c>
      <c r="Q63" s="0" t="n">
        <v>491383.170176304</v>
      </c>
    </row>
    <row r="64" customFormat="false" ht="12.8" hidden="false" customHeight="false" outlineLevel="0" collapsed="false">
      <c r="A64" s="0" t="n">
        <v>111</v>
      </c>
      <c r="B64" s="0" t="n">
        <v>31701706.9220709</v>
      </c>
      <c r="C64" s="0" t="n">
        <v>30401379.0080595</v>
      </c>
      <c r="D64" s="0" t="n">
        <v>31830040.6273197</v>
      </c>
      <c r="E64" s="0" t="n">
        <v>30521886.7646847</v>
      </c>
      <c r="F64" s="0" t="n">
        <v>22512022.2236478</v>
      </c>
      <c r="G64" s="0" t="n">
        <v>7889356.78441174</v>
      </c>
      <c r="H64" s="0" t="n">
        <v>22640047.6050892</v>
      </c>
      <c r="I64" s="0" t="n">
        <v>7881839.15959545</v>
      </c>
      <c r="J64" s="0" t="n">
        <v>3117370.30778067</v>
      </c>
      <c r="K64" s="0" t="n">
        <v>3023849.19854725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31860783.3374444</v>
      </c>
      <c r="C65" s="0" t="n">
        <v>30552550.529565</v>
      </c>
      <c r="D65" s="0" t="n">
        <v>31989680.5822778</v>
      </c>
      <c r="E65" s="0" t="n">
        <v>30673581.0502672</v>
      </c>
      <c r="F65" s="0" t="n">
        <v>22553408.216765</v>
      </c>
      <c r="G65" s="0" t="n">
        <v>7999142.3128</v>
      </c>
      <c r="H65" s="0" t="n">
        <v>22681974.05948</v>
      </c>
      <c r="I65" s="0" t="n">
        <v>7991606.99078719</v>
      </c>
      <c r="J65" s="0" t="n">
        <v>3160171.8115767</v>
      </c>
      <c r="K65" s="0" t="n">
        <v>3065366.6572294</v>
      </c>
      <c r="L65" s="0" t="n">
        <v>5306506.17022891</v>
      </c>
      <c r="M65" s="0" t="n">
        <v>5009918.93940643</v>
      </c>
      <c r="N65" s="0" t="n">
        <v>5327972.59897564</v>
      </c>
      <c r="O65" s="0" t="n">
        <v>5030082.10111068</v>
      </c>
      <c r="P65" s="0" t="n">
        <v>526695.30192945</v>
      </c>
      <c r="Q65" s="0" t="n">
        <v>510894.442871567</v>
      </c>
    </row>
    <row r="66" customFormat="false" ht="12.8" hidden="false" customHeight="false" outlineLevel="0" collapsed="false">
      <c r="A66" s="0" t="n">
        <v>113</v>
      </c>
      <c r="B66" s="0" t="n">
        <v>32062584.5637741</v>
      </c>
      <c r="C66" s="0" t="n">
        <v>30745750.2866212</v>
      </c>
      <c r="D66" s="0" t="n">
        <v>32191640.5314127</v>
      </c>
      <c r="E66" s="0" t="n">
        <v>30866946.7044881</v>
      </c>
      <c r="F66" s="0" t="n">
        <v>22673827.1877588</v>
      </c>
      <c r="G66" s="0" t="n">
        <v>8071923.09886239</v>
      </c>
      <c r="H66" s="0" t="n">
        <v>22802028.0765984</v>
      </c>
      <c r="I66" s="0" t="n">
        <v>8064918.62788971</v>
      </c>
      <c r="J66" s="0" t="n">
        <v>3274827.79388038</v>
      </c>
      <c r="K66" s="0" t="n">
        <v>3176582.96006397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32150860.259893</v>
      </c>
      <c r="C67" s="0" t="n">
        <v>30830318.5074355</v>
      </c>
      <c r="D67" s="0" t="n">
        <v>32282749.3453185</v>
      </c>
      <c r="E67" s="0" t="n">
        <v>30954245.1080992</v>
      </c>
      <c r="F67" s="0" t="n">
        <v>22687245.4353427</v>
      </c>
      <c r="G67" s="0" t="n">
        <v>8143073.07209282</v>
      </c>
      <c r="H67" s="0" t="n">
        <v>22816027.9379739</v>
      </c>
      <c r="I67" s="0" t="n">
        <v>8138217.17012529</v>
      </c>
      <c r="J67" s="0" t="n">
        <v>3328638.12668566</v>
      </c>
      <c r="K67" s="0" t="n">
        <v>3228778.98288509</v>
      </c>
      <c r="L67" s="0" t="n">
        <v>5349178.79411454</v>
      </c>
      <c r="M67" s="0" t="n">
        <v>5049036.65975459</v>
      </c>
      <c r="N67" s="0" t="n">
        <v>5371158.73498185</v>
      </c>
      <c r="O67" s="0" t="n">
        <v>5069696.85493341</v>
      </c>
      <c r="P67" s="0" t="n">
        <v>554773.021114276</v>
      </c>
      <c r="Q67" s="0" t="n">
        <v>538129.830480848</v>
      </c>
    </row>
    <row r="68" customFormat="false" ht="12.8" hidden="false" customHeight="false" outlineLevel="0" collapsed="false">
      <c r="A68" s="0" t="n">
        <v>115</v>
      </c>
      <c r="B68" s="0" t="n">
        <v>32232605.8945814</v>
      </c>
      <c r="C68" s="0" t="n">
        <v>30908308.6220311</v>
      </c>
      <c r="D68" s="0" t="n">
        <v>32364375.4092739</v>
      </c>
      <c r="E68" s="0" t="n">
        <v>31032122.7556438</v>
      </c>
      <c r="F68" s="0" t="n">
        <v>22763146.6731872</v>
      </c>
      <c r="G68" s="0" t="n">
        <v>8145161.94884387</v>
      </c>
      <c r="H68" s="0" t="n">
        <v>22891823.6678216</v>
      </c>
      <c r="I68" s="0" t="n">
        <v>8140299.08782221</v>
      </c>
      <c r="J68" s="0" t="n">
        <v>3410938.30751477</v>
      </c>
      <c r="K68" s="0" t="n">
        <v>3308610.15828932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32320477.5518664</v>
      </c>
      <c r="C69" s="0" t="n">
        <v>30992248.1552698</v>
      </c>
      <c r="D69" s="0" t="n">
        <v>32454856.5375764</v>
      </c>
      <c r="E69" s="0" t="n">
        <v>31118549.6778096</v>
      </c>
      <c r="F69" s="0" t="n">
        <v>22796970.2551095</v>
      </c>
      <c r="G69" s="0" t="n">
        <v>8195277.90016031</v>
      </c>
      <c r="H69" s="0" t="n">
        <v>22923937.3057409</v>
      </c>
      <c r="I69" s="0" t="n">
        <v>8194612.37206869</v>
      </c>
      <c r="J69" s="0" t="n">
        <v>3516237.90105173</v>
      </c>
      <c r="K69" s="0" t="n">
        <v>3410750.76402018</v>
      </c>
      <c r="L69" s="0" t="n">
        <v>5377660.13200874</v>
      </c>
      <c r="M69" s="0" t="n">
        <v>5076508.22593558</v>
      </c>
      <c r="N69" s="0" t="n">
        <v>5400054.01898388</v>
      </c>
      <c r="O69" s="0" t="n">
        <v>5097556.45300505</v>
      </c>
      <c r="P69" s="0" t="n">
        <v>586039.650175288</v>
      </c>
      <c r="Q69" s="0" t="n">
        <v>568458.46067003</v>
      </c>
    </row>
    <row r="70" customFormat="false" ht="12.8" hidden="false" customHeight="false" outlineLevel="0" collapsed="false">
      <c r="A70" s="0" t="n">
        <v>117</v>
      </c>
      <c r="B70" s="0" t="n">
        <v>32439515.8618917</v>
      </c>
      <c r="C70" s="0" t="n">
        <v>31106940.6748172</v>
      </c>
      <c r="D70" s="0" t="n">
        <v>32574188.6208504</v>
      </c>
      <c r="E70" s="0" t="n">
        <v>31233518.3386197</v>
      </c>
      <c r="F70" s="0" t="n">
        <v>22886279.9918926</v>
      </c>
      <c r="G70" s="0" t="n">
        <v>8220660.68292458</v>
      </c>
      <c r="H70" s="0" t="n">
        <v>23013523.4365019</v>
      </c>
      <c r="I70" s="0" t="n">
        <v>8219994.90211776</v>
      </c>
      <c r="J70" s="0" t="n">
        <v>3607741.71580989</v>
      </c>
      <c r="K70" s="0" t="n">
        <v>3499509.46433559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32594153.3771249</v>
      </c>
      <c r="C71" s="0" t="n">
        <v>31255236.6798282</v>
      </c>
      <c r="D71" s="0" t="n">
        <v>32728316.3250105</v>
      </c>
      <c r="E71" s="0" t="n">
        <v>31381333.8361273</v>
      </c>
      <c r="F71" s="0" t="n">
        <v>22982724.3303112</v>
      </c>
      <c r="G71" s="0" t="n">
        <v>8272512.34951699</v>
      </c>
      <c r="H71" s="0" t="n">
        <v>23109487.2646859</v>
      </c>
      <c r="I71" s="0" t="n">
        <v>8271846.57144134</v>
      </c>
      <c r="J71" s="0" t="n">
        <v>3670960.03492437</v>
      </c>
      <c r="K71" s="0" t="n">
        <v>3560831.23387664</v>
      </c>
      <c r="L71" s="0" t="n">
        <v>5427651.60514911</v>
      </c>
      <c r="M71" s="0" t="n">
        <v>5125441.11634197</v>
      </c>
      <c r="N71" s="0" t="n">
        <v>5450009.25697518</v>
      </c>
      <c r="O71" s="0" t="n">
        <v>5146455.97536739</v>
      </c>
      <c r="P71" s="0" t="n">
        <v>611826.672487394</v>
      </c>
      <c r="Q71" s="0" t="n">
        <v>593471.872312773</v>
      </c>
    </row>
    <row r="72" customFormat="false" ht="12.8" hidden="false" customHeight="false" outlineLevel="0" collapsed="false">
      <c r="A72" s="0" t="n">
        <v>119</v>
      </c>
      <c r="B72" s="0" t="n">
        <v>32911560.2490493</v>
      </c>
      <c r="C72" s="0" t="n">
        <v>31559636.3326948</v>
      </c>
      <c r="D72" s="0" t="n">
        <v>33046376.9621926</v>
      </c>
      <c r="E72" s="0" t="n">
        <v>31686353.2140796</v>
      </c>
      <c r="F72" s="0" t="n">
        <v>23221452.5865381</v>
      </c>
      <c r="G72" s="0" t="n">
        <v>8338183.74615671</v>
      </c>
      <c r="H72" s="0" t="n">
        <v>23348667.787465</v>
      </c>
      <c r="I72" s="0" t="n">
        <v>8337685.42661459</v>
      </c>
      <c r="J72" s="0" t="n">
        <v>3846529.41495788</v>
      </c>
      <c r="K72" s="0" t="n">
        <v>3731133.53250915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33077570.1757182</v>
      </c>
      <c r="C73" s="0" t="n">
        <v>31718796.6932309</v>
      </c>
      <c r="D73" s="0" t="n">
        <v>33213090.1452772</v>
      </c>
      <c r="E73" s="0" t="n">
        <v>31846189.8298397</v>
      </c>
      <c r="F73" s="0" t="n">
        <v>23347585.5570641</v>
      </c>
      <c r="G73" s="0" t="n">
        <v>8371211.13616674</v>
      </c>
      <c r="H73" s="0" t="n">
        <v>23474979.3119783</v>
      </c>
      <c r="I73" s="0" t="n">
        <v>8371210.51786135</v>
      </c>
      <c r="J73" s="0" t="n">
        <v>3927849.94998955</v>
      </c>
      <c r="K73" s="0" t="n">
        <v>3810014.45148987</v>
      </c>
      <c r="L73" s="0" t="n">
        <v>5509941.5583597</v>
      </c>
      <c r="M73" s="0" t="n">
        <v>5204488.07070162</v>
      </c>
      <c r="N73" s="0" t="n">
        <v>5532528.99392864</v>
      </c>
      <c r="O73" s="0" t="n">
        <v>5225723.23282694</v>
      </c>
      <c r="P73" s="0" t="n">
        <v>654641.658331592</v>
      </c>
      <c r="Q73" s="0" t="n">
        <v>635002.408581644</v>
      </c>
    </row>
    <row r="74" customFormat="false" ht="12.8" hidden="false" customHeight="false" outlineLevel="0" collapsed="false">
      <c r="A74" s="0" t="n">
        <v>121</v>
      </c>
      <c r="B74" s="0" t="n">
        <v>33119211.4935211</v>
      </c>
      <c r="C74" s="0" t="n">
        <v>31759594.0400058</v>
      </c>
      <c r="D74" s="0" t="n">
        <v>33255008.7798168</v>
      </c>
      <c r="E74" s="0" t="n">
        <v>31887242.824031</v>
      </c>
      <c r="F74" s="0" t="n">
        <v>23397373.1241114</v>
      </c>
      <c r="G74" s="0" t="n">
        <v>8362220.91589445</v>
      </c>
      <c r="H74" s="0" t="n">
        <v>23525022.521766</v>
      </c>
      <c r="I74" s="0" t="n">
        <v>8362220.30226502</v>
      </c>
      <c r="J74" s="0" t="n">
        <v>4028673.87286902</v>
      </c>
      <c r="K74" s="0" t="n">
        <v>3907813.65668295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33229576.6510082</v>
      </c>
      <c r="C75" s="0" t="n">
        <v>31863999.9550252</v>
      </c>
      <c r="D75" s="0" t="n">
        <v>33365419.7972391</v>
      </c>
      <c r="E75" s="0" t="n">
        <v>31991691.8480512</v>
      </c>
      <c r="F75" s="0" t="n">
        <v>23436367.5155518</v>
      </c>
      <c r="G75" s="0" t="n">
        <v>8427632.43947339</v>
      </c>
      <c r="H75" s="0" t="n">
        <v>23564060.0224535</v>
      </c>
      <c r="I75" s="0" t="n">
        <v>8427631.82559764</v>
      </c>
      <c r="J75" s="0" t="n">
        <v>4157153.58319229</v>
      </c>
      <c r="K75" s="0" t="n">
        <v>4032438.97569652</v>
      </c>
      <c r="L75" s="0" t="n">
        <v>5537687.50503246</v>
      </c>
      <c r="M75" s="0" t="n">
        <v>5232317.7800275</v>
      </c>
      <c r="N75" s="0" t="n">
        <v>5560327.91159735</v>
      </c>
      <c r="O75" s="0" t="n">
        <v>5253602.51952954</v>
      </c>
      <c r="P75" s="0" t="n">
        <v>692858.930532048</v>
      </c>
      <c r="Q75" s="0" t="n">
        <v>672073.162616087</v>
      </c>
    </row>
    <row r="76" customFormat="false" ht="12.8" hidden="false" customHeight="false" outlineLevel="0" collapsed="false">
      <c r="A76" s="0" t="n">
        <v>123</v>
      </c>
      <c r="B76" s="0" t="n">
        <v>33311209.4561063</v>
      </c>
      <c r="C76" s="0" t="n">
        <v>31943162.3606133</v>
      </c>
      <c r="D76" s="0" t="n">
        <v>33447265.2322436</v>
      </c>
      <c r="E76" s="0" t="n">
        <v>32071052.6939095</v>
      </c>
      <c r="F76" s="0" t="n">
        <v>23491531.4565453</v>
      </c>
      <c r="G76" s="0" t="n">
        <v>8451630.90406798</v>
      </c>
      <c r="H76" s="0" t="n">
        <v>23619422.4047073</v>
      </c>
      <c r="I76" s="0" t="n">
        <v>8451630.28920226</v>
      </c>
      <c r="J76" s="0" t="n">
        <v>4269968.51426147</v>
      </c>
      <c r="K76" s="0" t="n">
        <v>4141869.45883362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33385417.6024504</v>
      </c>
      <c r="C77" s="0" t="n">
        <v>32014393.5950919</v>
      </c>
      <c r="D77" s="0" t="n">
        <v>33522047.7650502</v>
      </c>
      <c r="E77" s="0" t="n">
        <v>32142823.8480286</v>
      </c>
      <c r="F77" s="0" t="n">
        <v>23537910.1518484</v>
      </c>
      <c r="G77" s="0" t="n">
        <v>8476483.44324352</v>
      </c>
      <c r="H77" s="0" t="n">
        <v>23666341.0223955</v>
      </c>
      <c r="I77" s="0" t="n">
        <v>8476482.82563314</v>
      </c>
      <c r="J77" s="0" t="n">
        <v>4342541.15241723</v>
      </c>
      <c r="K77" s="0" t="n">
        <v>4212264.91784471</v>
      </c>
      <c r="L77" s="0" t="n">
        <v>5563291.30289224</v>
      </c>
      <c r="M77" s="0" t="n">
        <v>5257097.878914</v>
      </c>
      <c r="N77" s="0" t="n">
        <v>5586062.62433492</v>
      </c>
      <c r="O77" s="0" t="n">
        <v>5278505.68763586</v>
      </c>
      <c r="P77" s="0" t="n">
        <v>723756.858736205</v>
      </c>
      <c r="Q77" s="0" t="n">
        <v>702044.152974119</v>
      </c>
    </row>
    <row r="78" customFormat="false" ht="12.8" hidden="false" customHeight="false" outlineLevel="0" collapsed="false">
      <c r="A78" s="0" t="n">
        <v>125</v>
      </c>
      <c r="B78" s="0" t="n">
        <v>33368710.0529712</v>
      </c>
      <c r="C78" s="0" t="n">
        <v>31998130.2609126</v>
      </c>
      <c r="D78" s="0" t="n">
        <v>33504259.9222675</v>
      </c>
      <c r="E78" s="0" t="n">
        <v>32125539.5347517</v>
      </c>
      <c r="F78" s="0" t="n">
        <v>23497026.4759067</v>
      </c>
      <c r="G78" s="0" t="n">
        <v>8501103.78500592</v>
      </c>
      <c r="H78" s="0" t="n">
        <v>23624436.4187914</v>
      </c>
      <c r="I78" s="0" t="n">
        <v>8501103.11596029</v>
      </c>
      <c r="J78" s="0" t="n">
        <v>4330277.1479558</v>
      </c>
      <c r="K78" s="0" t="n">
        <v>4200368.83351712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33405687.838762</v>
      </c>
      <c r="C79" s="0" t="n">
        <v>32035215.4872885</v>
      </c>
      <c r="D79" s="0" t="n">
        <v>33539466.3908699</v>
      </c>
      <c r="E79" s="0" t="n">
        <v>32160959.7511112</v>
      </c>
      <c r="F79" s="0" t="n">
        <v>23559415.1696766</v>
      </c>
      <c r="G79" s="0" t="n">
        <v>8475800.31761183</v>
      </c>
      <c r="H79" s="0" t="n">
        <v>23685160.115346</v>
      </c>
      <c r="I79" s="0" t="n">
        <v>8475799.63576512</v>
      </c>
      <c r="J79" s="0" t="n">
        <v>4412160.55420303</v>
      </c>
      <c r="K79" s="0" t="n">
        <v>4279795.73757693</v>
      </c>
      <c r="L79" s="0" t="n">
        <v>5566477.98355224</v>
      </c>
      <c r="M79" s="0" t="n">
        <v>5260627.92751237</v>
      </c>
      <c r="N79" s="0" t="n">
        <v>5588773.06579031</v>
      </c>
      <c r="O79" s="0" t="n">
        <v>5281588.07561183</v>
      </c>
      <c r="P79" s="0" t="n">
        <v>735360.092367171</v>
      </c>
      <c r="Q79" s="0" t="n">
        <v>713299.289596156</v>
      </c>
    </row>
    <row r="80" customFormat="false" ht="12.8" hidden="false" customHeight="false" outlineLevel="0" collapsed="false">
      <c r="A80" s="0" t="n">
        <v>127</v>
      </c>
      <c r="B80" s="0" t="n">
        <v>33346734.4642379</v>
      </c>
      <c r="C80" s="0" t="n">
        <v>31980044.1312148</v>
      </c>
      <c r="D80" s="0" t="n">
        <v>33480344.3947872</v>
      </c>
      <c r="E80" s="0" t="n">
        <v>32105630.0565031</v>
      </c>
      <c r="F80" s="0" t="n">
        <v>23558339.5120187</v>
      </c>
      <c r="G80" s="0" t="n">
        <v>8421704.61919604</v>
      </c>
      <c r="H80" s="0" t="n">
        <v>23683926.1239788</v>
      </c>
      <c r="I80" s="0" t="n">
        <v>8421703.93252432</v>
      </c>
      <c r="J80" s="0" t="n">
        <v>4432678.31573191</v>
      </c>
      <c r="K80" s="0" t="n">
        <v>4299697.96625995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33430966.4475613</v>
      </c>
      <c r="C81" s="0" t="n">
        <v>32060826.276156</v>
      </c>
      <c r="D81" s="0" t="n">
        <v>33564848.0532584</v>
      </c>
      <c r="E81" s="0" t="n">
        <v>32186667.6332506</v>
      </c>
      <c r="F81" s="0" t="n">
        <v>23614707.921696</v>
      </c>
      <c r="G81" s="0" t="n">
        <v>8446118.35446002</v>
      </c>
      <c r="H81" s="0" t="n">
        <v>23740549.9771412</v>
      </c>
      <c r="I81" s="0" t="n">
        <v>8446117.65610939</v>
      </c>
      <c r="J81" s="0" t="n">
        <v>4503298.19147055</v>
      </c>
      <c r="K81" s="0" t="n">
        <v>4368199.24572643</v>
      </c>
      <c r="L81" s="0" t="n">
        <v>5570309.51455736</v>
      </c>
      <c r="M81" s="0" t="n">
        <v>5264330.64902125</v>
      </c>
      <c r="N81" s="0" t="n">
        <v>5592621.81191455</v>
      </c>
      <c r="O81" s="0" t="n">
        <v>5285306.98428968</v>
      </c>
      <c r="P81" s="0" t="n">
        <v>750549.698578425</v>
      </c>
      <c r="Q81" s="0" t="n">
        <v>728033.207621072</v>
      </c>
    </row>
    <row r="82" customFormat="false" ht="12.8" hidden="false" customHeight="false" outlineLevel="0" collapsed="false">
      <c r="A82" s="0" t="n">
        <v>129</v>
      </c>
      <c r="B82" s="0" t="n">
        <v>33513412.5095743</v>
      </c>
      <c r="C82" s="0" t="n">
        <v>32142351.872545</v>
      </c>
      <c r="D82" s="0" t="n">
        <v>33646871.3515134</v>
      </c>
      <c r="E82" s="0" t="n">
        <v>32267795.8291007</v>
      </c>
      <c r="F82" s="0" t="n">
        <v>23757227.6520629</v>
      </c>
      <c r="G82" s="0" t="n">
        <v>8385124.2204821</v>
      </c>
      <c r="H82" s="0" t="n">
        <v>23882672.2139799</v>
      </c>
      <c r="I82" s="0" t="n">
        <v>8385123.61512078</v>
      </c>
      <c r="J82" s="0" t="n">
        <v>4645032.16635947</v>
      </c>
      <c r="K82" s="0" t="n">
        <v>4505681.20136869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33655579.1074936</v>
      </c>
      <c r="C83" s="0" t="n">
        <v>32278758.3203574</v>
      </c>
      <c r="D83" s="0" t="n">
        <v>33788412.9843082</v>
      </c>
      <c r="E83" s="0" t="n">
        <v>32403614.8087797</v>
      </c>
      <c r="F83" s="0" t="n">
        <v>23861722.7298642</v>
      </c>
      <c r="G83" s="0" t="n">
        <v>8417035.59049316</v>
      </c>
      <c r="H83" s="0" t="n">
        <v>23986579.8218992</v>
      </c>
      <c r="I83" s="0" t="n">
        <v>8417034.98688051</v>
      </c>
      <c r="J83" s="0" t="n">
        <v>4735854.23438655</v>
      </c>
      <c r="K83" s="0" t="n">
        <v>4593778.60735495</v>
      </c>
      <c r="L83" s="0" t="n">
        <v>5607089.03071629</v>
      </c>
      <c r="M83" s="0" t="n">
        <v>5299704.05917695</v>
      </c>
      <c r="N83" s="0" t="n">
        <v>5629226.70596848</v>
      </c>
      <c r="O83" s="0" t="n">
        <v>5320516.47063928</v>
      </c>
      <c r="P83" s="0" t="n">
        <v>789309.039064425</v>
      </c>
      <c r="Q83" s="0" t="n">
        <v>765629.767892492</v>
      </c>
    </row>
    <row r="84" customFormat="false" ht="12.8" hidden="false" customHeight="false" outlineLevel="0" collapsed="false">
      <c r="A84" s="0" t="n">
        <v>131</v>
      </c>
      <c r="B84" s="0" t="n">
        <v>33785540.9470538</v>
      </c>
      <c r="C84" s="0" t="n">
        <v>32403790.6409704</v>
      </c>
      <c r="D84" s="0" t="n">
        <v>33916282.478526</v>
      </c>
      <c r="E84" s="0" t="n">
        <v>32526680.3154739</v>
      </c>
      <c r="F84" s="0" t="n">
        <v>23914477.0232655</v>
      </c>
      <c r="G84" s="0" t="n">
        <v>8489313.61770486</v>
      </c>
      <c r="H84" s="0" t="n">
        <v>24037367.3021446</v>
      </c>
      <c r="I84" s="0" t="n">
        <v>8489313.01332931</v>
      </c>
      <c r="J84" s="0" t="n">
        <v>4835873.20188139</v>
      </c>
      <c r="K84" s="0" t="n">
        <v>4690797.00582495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33958358.5118134</v>
      </c>
      <c r="C85" s="0" t="n">
        <v>32570269.7728523</v>
      </c>
      <c r="D85" s="0" t="n">
        <v>34088329.7910896</v>
      </c>
      <c r="E85" s="0" t="n">
        <v>32692438.1548828</v>
      </c>
      <c r="F85" s="0" t="n">
        <v>24014678.6125771</v>
      </c>
      <c r="G85" s="0" t="n">
        <v>8555591.16027522</v>
      </c>
      <c r="H85" s="0" t="n">
        <v>24136847.6000466</v>
      </c>
      <c r="I85" s="0" t="n">
        <v>8555590.55483619</v>
      </c>
      <c r="J85" s="0" t="n">
        <v>4922246.66561698</v>
      </c>
      <c r="K85" s="0" t="n">
        <v>4774579.26564847</v>
      </c>
      <c r="L85" s="0" t="n">
        <v>5658045.94327806</v>
      </c>
      <c r="M85" s="0" t="n">
        <v>5348571.68339554</v>
      </c>
      <c r="N85" s="0" t="n">
        <v>5679707.00392176</v>
      </c>
      <c r="O85" s="0" t="n">
        <v>5368936.05453727</v>
      </c>
      <c r="P85" s="0" t="n">
        <v>820374.444269497</v>
      </c>
      <c r="Q85" s="0" t="n">
        <v>795763.210941412</v>
      </c>
    </row>
    <row r="86" customFormat="false" ht="12.8" hidden="false" customHeight="false" outlineLevel="0" collapsed="false">
      <c r="A86" s="0" t="n">
        <v>133</v>
      </c>
      <c r="B86" s="0" t="n">
        <v>34061385.8211667</v>
      </c>
      <c r="C86" s="0" t="n">
        <v>32670563.6089995</v>
      </c>
      <c r="D86" s="0" t="n">
        <v>34190715.425955</v>
      </c>
      <c r="E86" s="0" t="n">
        <v>32792128.0794036</v>
      </c>
      <c r="F86" s="0" t="n">
        <v>24127983.9001853</v>
      </c>
      <c r="G86" s="0" t="n">
        <v>8542579.7088142</v>
      </c>
      <c r="H86" s="0" t="n">
        <v>24249548.9771157</v>
      </c>
      <c r="I86" s="0" t="n">
        <v>8542579.102288</v>
      </c>
      <c r="J86" s="0" t="n">
        <v>5010945.07643595</v>
      </c>
      <c r="K86" s="0" t="n">
        <v>4860616.72414287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34112764.0075362</v>
      </c>
      <c r="C87" s="0" t="n">
        <v>32720224.6887796</v>
      </c>
      <c r="D87" s="0" t="n">
        <v>34239704.5186955</v>
      </c>
      <c r="E87" s="0" t="n">
        <v>32839543.4077557</v>
      </c>
      <c r="F87" s="0" t="n">
        <v>24056457.683081</v>
      </c>
      <c r="G87" s="0" t="n">
        <v>8663767.00569857</v>
      </c>
      <c r="H87" s="0" t="n">
        <v>24175777.0089701</v>
      </c>
      <c r="I87" s="0" t="n">
        <v>8663766.3987856</v>
      </c>
      <c r="J87" s="0" t="n">
        <v>5103026.06526547</v>
      </c>
      <c r="K87" s="0" t="n">
        <v>4949935.28330751</v>
      </c>
      <c r="L87" s="0" t="n">
        <v>5682200.51678671</v>
      </c>
      <c r="M87" s="0" t="n">
        <v>5371865.60910771</v>
      </c>
      <c r="N87" s="0" t="n">
        <v>5703356.3180236</v>
      </c>
      <c r="O87" s="0" t="n">
        <v>5391755.04534626</v>
      </c>
      <c r="P87" s="0" t="n">
        <v>850504.344210912</v>
      </c>
      <c r="Q87" s="0" t="n">
        <v>824989.213884585</v>
      </c>
    </row>
    <row r="88" customFormat="false" ht="12.8" hidden="false" customHeight="false" outlineLevel="0" collapsed="false">
      <c r="A88" s="0" t="n">
        <v>135</v>
      </c>
      <c r="B88" s="0" t="n">
        <v>34205240.5754058</v>
      </c>
      <c r="C88" s="0" t="n">
        <v>32808850.0399775</v>
      </c>
      <c r="D88" s="0" t="n">
        <v>34331324.415212</v>
      </c>
      <c r="E88" s="0" t="n">
        <v>32927363.5783838</v>
      </c>
      <c r="F88" s="0" t="n">
        <v>24110813.8173834</v>
      </c>
      <c r="G88" s="0" t="n">
        <v>8698036.22259411</v>
      </c>
      <c r="H88" s="0" t="n">
        <v>24229327.963635</v>
      </c>
      <c r="I88" s="0" t="n">
        <v>8698035.61474874</v>
      </c>
      <c r="J88" s="0" t="n">
        <v>5231871.23222747</v>
      </c>
      <c r="K88" s="0" t="n">
        <v>5074915.09526064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34298709.4510076</v>
      </c>
      <c r="C89" s="0" t="n">
        <v>32899395.5986169</v>
      </c>
      <c r="D89" s="0" t="n">
        <v>34422984.193232</v>
      </c>
      <c r="E89" s="0" t="n">
        <v>33016208.7897841</v>
      </c>
      <c r="F89" s="0" t="n">
        <v>24200142.2184782</v>
      </c>
      <c r="G89" s="0" t="n">
        <v>8699253.38013869</v>
      </c>
      <c r="H89" s="0" t="n">
        <v>24316956.0336794</v>
      </c>
      <c r="I89" s="0" t="n">
        <v>8699252.75610471</v>
      </c>
      <c r="J89" s="0" t="n">
        <v>5363202.26018741</v>
      </c>
      <c r="K89" s="0" t="n">
        <v>5202306.19238179</v>
      </c>
      <c r="L89" s="0" t="n">
        <v>5715260.98081472</v>
      </c>
      <c r="M89" s="0" t="n">
        <v>5404640.5825493</v>
      </c>
      <c r="N89" s="0" t="n">
        <v>5735972.53953232</v>
      </c>
      <c r="O89" s="0" t="n">
        <v>5424112.45589171</v>
      </c>
      <c r="P89" s="0" t="n">
        <v>893867.043364568</v>
      </c>
      <c r="Q89" s="0" t="n">
        <v>867051.032063631</v>
      </c>
    </row>
    <row r="90" customFormat="false" ht="12.8" hidden="false" customHeight="false" outlineLevel="0" collapsed="false">
      <c r="A90" s="0" t="n">
        <v>137</v>
      </c>
      <c r="B90" s="0" t="n">
        <v>34381662.2416987</v>
      </c>
      <c r="C90" s="0" t="n">
        <v>32980164.1319908</v>
      </c>
      <c r="D90" s="0" t="n">
        <v>34504531.9262728</v>
      </c>
      <c r="E90" s="0" t="n">
        <v>33095656.6163717</v>
      </c>
      <c r="F90" s="0" t="n">
        <v>24251416.3855847</v>
      </c>
      <c r="G90" s="0" t="n">
        <v>8728747.74640609</v>
      </c>
      <c r="H90" s="0" t="n">
        <v>24366909.472741</v>
      </c>
      <c r="I90" s="0" t="n">
        <v>8728747.14363075</v>
      </c>
      <c r="J90" s="0" t="n">
        <v>5486027.16466637</v>
      </c>
      <c r="K90" s="0" t="n">
        <v>5321446.34972638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34500384.7514945</v>
      </c>
      <c r="C91" s="0" t="n">
        <v>33094885.2121574</v>
      </c>
      <c r="D91" s="0" t="n">
        <v>34619096.9333749</v>
      </c>
      <c r="E91" s="0" t="n">
        <v>33206469.8873968</v>
      </c>
      <c r="F91" s="0" t="n">
        <v>24335158.4127526</v>
      </c>
      <c r="G91" s="0" t="n">
        <v>8759726.79940478</v>
      </c>
      <c r="H91" s="0" t="n">
        <v>24446743.6911789</v>
      </c>
      <c r="I91" s="0" t="n">
        <v>8759726.19621787</v>
      </c>
      <c r="J91" s="0" t="n">
        <v>5520234.74629171</v>
      </c>
      <c r="K91" s="0" t="n">
        <v>5354627.70390296</v>
      </c>
      <c r="L91" s="0" t="n">
        <v>5748286.19250743</v>
      </c>
      <c r="M91" s="0" t="n">
        <v>5436317.80432388</v>
      </c>
      <c r="N91" s="0" t="n">
        <v>5768070.70939386</v>
      </c>
      <c r="O91" s="0" t="n">
        <v>5454918.96516276</v>
      </c>
      <c r="P91" s="0" t="n">
        <v>920039.124381952</v>
      </c>
      <c r="Q91" s="0" t="n">
        <v>892437.950650493</v>
      </c>
    </row>
    <row r="92" customFormat="false" ht="12.8" hidden="false" customHeight="false" outlineLevel="0" collapsed="false">
      <c r="A92" s="0" t="n">
        <v>139</v>
      </c>
      <c r="B92" s="0" t="n">
        <v>34600021.9046215</v>
      </c>
      <c r="C92" s="0" t="n">
        <v>33191832.4539209</v>
      </c>
      <c r="D92" s="0" t="n">
        <v>34714785.8248791</v>
      </c>
      <c r="E92" s="0" t="n">
        <v>33299705.8262104</v>
      </c>
      <c r="F92" s="0" t="n">
        <v>24375411.1823152</v>
      </c>
      <c r="G92" s="0" t="n">
        <v>8816421.27160572</v>
      </c>
      <c r="H92" s="0" t="n">
        <v>24483285.1586405</v>
      </c>
      <c r="I92" s="0" t="n">
        <v>8816420.66756988</v>
      </c>
      <c r="J92" s="0" t="n">
        <v>5635077.72520377</v>
      </c>
      <c r="K92" s="0" t="n">
        <v>5466025.39344765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34830894.7436496</v>
      </c>
      <c r="C93" s="0" t="n">
        <v>33414533.6225239</v>
      </c>
      <c r="D93" s="0" t="n">
        <v>34944994.756802</v>
      </c>
      <c r="E93" s="0" t="n">
        <v>33521782.9600617</v>
      </c>
      <c r="F93" s="0" t="n">
        <v>24573813.1697178</v>
      </c>
      <c r="G93" s="0" t="n">
        <v>8840720.45280614</v>
      </c>
      <c r="H93" s="0" t="n">
        <v>24681063.1121629</v>
      </c>
      <c r="I93" s="0" t="n">
        <v>8840719.84789881</v>
      </c>
      <c r="J93" s="0" t="n">
        <v>5812133.7074776</v>
      </c>
      <c r="K93" s="0" t="n">
        <v>5637769.69625327</v>
      </c>
      <c r="L93" s="0" t="n">
        <v>5800501.23960821</v>
      </c>
      <c r="M93" s="0" t="n">
        <v>5485859.37987517</v>
      </c>
      <c r="N93" s="0" t="n">
        <v>5819517.07959717</v>
      </c>
      <c r="O93" s="0" t="n">
        <v>5503738.76833568</v>
      </c>
      <c r="P93" s="0" t="n">
        <v>968688.951246266</v>
      </c>
      <c r="Q93" s="0" t="n">
        <v>939628.282708878</v>
      </c>
    </row>
    <row r="94" customFormat="false" ht="12.8" hidden="false" customHeight="false" outlineLevel="0" collapsed="false">
      <c r="A94" s="0" t="n">
        <v>141</v>
      </c>
      <c r="B94" s="0" t="n">
        <v>34913460.8862536</v>
      </c>
      <c r="C94" s="0" t="n">
        <v>33494734.6326058</v>
      </c>
      <c r="D94" s="0" t="n">
        <v>35026901.1450987</v>
      </c>
      <c r="E94" s="0" t="n">
        <v>33601363.79683</v>
      </c>
      <c r="F94" s="0" t="n">
        <v>24657991.9695711</v>
      </c>
      <c r="G94" s="0" t="n">
        <v>8836742.6630347</v>
      </c>
      <c r="H94" s="0" t="n">
        <v>24764621.7392544</v>
      </c>
      <c r="I94" s="0" t="n">
        <v>8836742.05757552</v>
      </c>
      <c r="J94" s="0" t="n">
        <v>5898757.19002322</v>
      </c>
      <c r="K94" s="0" t="n">
        <v>5721794.47432252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35010847.4257498</v>
      </c>
      <c r="C95" s="0" t="n">
        <v>33589302.9423983</v>
      </c>
      <c r="D95" s="0" t="n">
        <v>35123981.7455209</v>
      </c>
      <c r="E95" s="0" t="n">
        <v>33695644.5190885</v>
      </c>
      <c r="F95" s="0" t="n">
        <v>24802911.8754734</v>
      </c>
      <c r="G95" s="0" t="n">
        <v>8786391.06692489</v>
      </c>
      <c r="H95" s="0" t="n">
        <v>24909254.0306893</v>
      </c>
      <c r="I95" s="0" t="n">
        <v>8786390.48839925</v>
      </c>
      <c r="J95" s="0" t="n">
        <v>5987308.24904575</v>
      </c>
      <c r="K95" s="0" t="n">
        <v>5807689.00157438</v>
      </c>
      <c r="L95" s="0" t="n">
        <v>5832065.42235527</v>
      </c>
      <c r="M95" s="0" t="n">
        <v>5517290.91707294</v>
      </c>
      <c r="N95" s="0" t="n">
        <v>5850920.31183936</v>
      </c>
      <c r="O95" s="0" t="n">
        <v>5535020.27067987</v>
      </c>
      <c r="P95" s="0" t="n">
        <v>997884.708174292</v>
      </c>
      <c r="Q95" s="0" t="n">
        <v>967948.166929063</v>
      </c>
    </row>
    <row r="96" customFormat="false" ht="12.8" hidden="false" customHeight="false" outlineLevel="0" collapsed="false">
      <c r="A96" s="0" t="n">
        <v>143</v>
      </c>
      <c r="B96" s="0" t="n">
        <v>35162594.7764766</v>
      </c>
      <c r="C96" s="0" t="n">
        <v>33735920.9240377</v>
      </c>
      <c r="D96" s="0" t="n">
        <v>35274644.8354368</v>
      </c>
      <c r="E96" s="0" t="n">
        <v>33841243.4372222</v>
      </c>
      <c r="F96" s="0" t="n">
        <v>24904284.9775894</v>
      </c>
      <c r="G96" s="0" t="n">
        <v>8831635.94644832</v>
      </c>
      <c r="H96" s="0" t="n">
        <v>25009608.0704374</v>
      </c>
      <c r="I96" s="0" t="n">
        <v>8831635.36678481</v>
      </c>
      <c r="J96" s="0" t="n">
        <v>6116580.54366787</v>
      </c>
      <c r="K96" s="0" t="n">
        <v>5933083.12735783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35278715.4172623</v>
      </c>
      <c r="C97" s="0" t="n">
        <v>33848546.8611865</v>
      </c>
      <c r="D97" s="0" t="n">
        <v>35390088.711947</v>
      </c>
      <c r="E97" s="0" t="n">
        <v>33953233.2050939</v>
      </c>
      <c r="F97" s="0" t="n">
        <v>24941768.2900768</v>
      </c>
      <c r="G97" s="0" t="n">
        <v>8906778.57110967</v>
      </c>
      <c r="H97" s="0" t="n">
        <v>25046455.1947784</v>
      </c>
      <c r="I97" s="0" t="n">
        <v>8906778.0103155</v>
      </c>
      <c r="J97" s="0" t="n">
        <v>6185994.09342444</v>
      </c>
      <c r="K97" s="0" t="n">
        <v>6000414.27062171</v>
      </c>
      <c r="L97" s="0" t="n">
        <v>5876017.25617067</v>
      </c>
      <c r="M97" s="0" t="n">
        <v>5559365.02775354</v>
      </c>
      <c r="N97" s="0" t="n">
        <v>5894578.6646649</v>
      </c>
      <c r="O97" s="0" t="n">
        <v>5576818.75512271</v>
      </c>
      <c r="P97" s="0" t="n">
        <v>1030999.01557074</v>
      </c>
      <c r="Q97" s="0" t="n">
        <v>1000069.04510362</v>
      </c>
    </row>
    <row r="98" customFormat="false" ht="12.8" hidden="false" customHeight="false" outlineLevel="0" collapsed="false">
      <c r="A98" s="0" t="n">
        <v>145</v>
      </c>
      <c r="B98" s="0" t="n">
        <v>35433969.6902201</v>
      </c>
      <c r="C98" s="0" t="n">
        <v>33999778.3909882</v>
      </c>
      <c r="D98" s="0" t="n">
        <v>35544277.8003516</v>
      </c>
      <c r="E98" s="0" t="n">
        <v>34103463.784243</v>
      </c>
      <c r="F98" s="0" t="n">
        <v>25113621.1339789</v>
      </c>
      <c r="G98" s="0" t="n">
        <v>8886157.25700928</v>
      </c>
      <c r="H98" s="0" t="n">
        <v>25217307.0833135</v>
      </c>
      <c r="I98" s="0" t="n">
        <v>8886156.70092948</v>
      </c>
      <c r="J98" s="0" t="n">
        <v>6231109.67174823</v>
      </c>
      <c r="K98" s="0" t="n">
        <v>6044176.38159578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35649123.9276586</v>
      </c>
      <c r="C99" s="0" t="n">
        <v>34207590.0520206</v>
      </c>
      <c r="D99" s="0" t="n">
        <v>35757054.7749681</v>
      </c>
      <c r="E99" s="0" t="n">
        <v>34309040.9548168</v>
      </c>
      <c r="F99" s="0" t="n">
        <v>25315372.7679483</v>
      </c>
      <c r="G99" s="0" t="n">
        <v>8892217.28407237</v>
      </c>
      <c r="H99" s="0" t="n">
        <v>25416824.2196993</v>
      </c>
      <c r="I99" s="0" t="n">
        <v>8892216.73511751</v>
      </c>
      <c r="J99" s="0" t="n">
        <v>6386902.48120879</v>
      </c>
      <c r="K99" s="0" t="n">
        <v>6195295.40677252</v>
      </c>
      <c r="L99" s="0" t="n">
        <v>5936937.54502888</v>
      </c>
      <c r="M99" s="0" t="n">
        <v>5617701.16744678</v>
      </c>
      <c r="N99" s="0" t="n">
        <v>5954925.2937516</v>
      </c>
      <c r="O99" s="0" t="n">
        <v>5634620.73256689</v>
      </c>
      <c r="P99" s="0" t="n">
        <v>1064483.74686813</v>
      </c>
      <c r="Q99" s="0" t="n">
        <v>1032549.23446209</v>
      </c>
    </row>
    <row r="100" customFormat="false" ht="12.8" hidden="false" customHeight="false" outlineLevel="0" collapsed="false">
      <c r="A100" s="0" t="n">
        <v>147</v>
      </c>
      <c r="B100" s="0" t="n">
        <v>35765306.3410881</v>
      </c>
      <c r="C100" s="0" t="n">
        <v>34319323.3876904</v>
      </c>
      <c r="D100" s="0" t="n">
        <v>35873138.9518183</v>
      </c>
      <c r="E100" s="0" t="n">
        <v>34420682.1665752</v>
      </c>
      <c r="F100" s="0" t="n">
        <v>25405447.3843878</v>
      </c>
      <c r="G100" s="0" t="n">
        <v>8913876.00330262</v>
      </c>
      <c r="H100" s="0" t="n">
        <v>25506806.71291</v>
      </c>
      <c r="I100" s="0" t="n">
        <v>8913875.45366519</v>
      </c>
      <c r="J100" s="0" t="n">
        <v>6485084.67138224</v>
      </c>
      <c r="K100" s="0" t="n">
        <v>6290532.13124077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35872480.18919</v>
      </c>
      <c r="C101" s="0" t="n">
        <v>34423593.0624997</v>
      </c>
      <c r="D101" s="0" t="n">
        <v>35977613.7544598</v>
      </c>
      <c r="E101" s="0" t="n">
        <v>34522414.8974831</v>
      </c>
      <c r="F101" s="0" t="n">
        <v>25526133.9181364</v>
      </c>
      <c r="G101" s="0" t="n">
        <v>8897459.14436329</v>
      </c>
      <c r="H101" s="0" t="n">
        <v>25624956.3033108</v>
      </c>
      <c r="I101" s="0" t="n">
        <v>8897458.59417233</v>
      </c>
      <c r="J101" s="0" t="n">
        <v>6620419.95017486</v>
      </c>
      <c r="K101" s="0" t="n">
        <v>6421807.35166961</v>
      </c>
      <c r="L101" s="0" t="n">
        <v>5976671.15768548</v>
      </c>
      <c r="M101" s="0" t="n">
        <v>5656953.56781064</v>
      </c>
      <c r="N101" s="0" t="n">
        <v>5994192.7596329</v>
      </c>
      <c r="O101" s="0" t="n">
        <v>5673434.70096696</v>
      </c>
      <c r="P101" s="0" t="n">
        <v>1103403.32502914</v>
      </c>
      <c r="Q101" s="0" t="n">
        <v>1070301.22527827</v>
      </c>
    </row>
    <row r="102" customFormat="false" ht="12.8" hidden="false" customHeight="false" outlineLevel="0" collapsed="false">
      <c r="A102" s="0" t="n">
        <v>149</v>
      </c>
      <c r="B102" s="0" t="n">
        <v>35976883.7962545</v>
      </c>
      <c r="C102" s="0" t="n">
        <v>34524356.4645503</v>
      </c>
      <c r="D102" s="0" t="n">
        <v>36080988.1999073</v>
      </c>
      <c r="E102" s="0" t="n">
        <v>34622210.8331161</v>
      </c>
      <c r="F102" s="0" t="n">
        <v>25614220.6668642</v>
      </c>
      <c r="G102" s="0" t="n">
        <v>8910135.79768617</v>
      </c>
      <c r="H102" s="0" t="n">
        <v>25712075.5859321</v>
      </c>
      <c r="I102" s="0" t="n">
        <v>8910135.24718401</v>
      </c>
      <c r="J102" s="0" t="n">
        <v>6717557.55389773</v>
      </c>
      <c r="K102" s="0" t="n">
        <v>6516030.82728079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36029007.9929704</v>
      </c>
      <c r="C103" s="0" t="n">
        <v>34575242.7715652</v>
      </c>
      <c r="D103" s="0" t="n">
        <v>36132414.34641</v>
      </c>
      <c r="E103" s="0" t="n">
        <v>34672441.0289208</v>
      </c>
      <c r="F103" s="0" t="n">
        <v>25658691.7717584</v>
      </c>
      <c r="G103" s="0" t="n">
        <v>8916550.99980683</v>
      </c>
      <c r="H103" s="0" t="n">
        <v>25755890.5800981</v>
      </c>
      <c r="I103" s="0" t="n">
        <v>8916550.44882264</v>
      </c>
      <c r="J103" s="0" t="n">
        <v>6806157.07662404</v>
      </c>
      <c r="K103" s="0" t="n">
        <v>6601972.36432531</v>
      </c>
      <c r="L103" s="0" t="n">
        <v>6002959.25414019</v>
      </c>
      <c r="M103" s="0" t="n">
        <v>5682603.31058339</v>
      </c>
      <c r="N103" s="0" t="n">
        <v>6020192.98771387</v>
      </c>
      <c r="O103" s="0" t="n">
        <v>5698813.86307872</v>
      </c>
      <c r="P103" s="0" t="n">
        <v>1134359.51277067</v>
      </c>
      <c r="Q103" s="0" t="n">
        <v>1100328.72738755</v>
      </c>
    </row>
    <row r="104" customFormat="false" ht="12.8" hidden="false" customHeight="false" outlineLevel="0" collapsed="false">
      <c r="A104" s="0" t="n">
        <v>151</v>
      </c>
      <c r="B104" s="0" t="n">
        <v>36212871.9924292</v>
      </c>
      <c r="C104" s="0" t="n">
        <v>34752322.596167</v>
      </c>
      <c r="D104" s="0" t="n">
        <v>36315961.2881342</v>
      </c>
      <c r="E104" s="0" t="n">
        <v>34849222.812513</v>
      </c>
      <c r="F104" s="0" t="n">
        <v>25833834.0253279</v>
      </c>
      <c r="G104" s="0" t="n">
        <v>8918488.57083909</v>
      </c>
      <c r="H104" s="0" t="n">
        <v>25930734.7615729</v>
      </c>
      <c r="I104" s="0" t="n">
        <v>8918488.05094016</v>
      </c>
      <c r="J104" s="0" t="n">
        <v>6935286.26118005</v>
      </c>
      <c r="K104" s="0" t="n">
        <v>6727227.67334464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36500355.9697242</v>
      </c>
      <c r="C105" s="0" t="n">
        <v>35028282.368015</v>
      </c>
      <c r="D105" s="0" t="n">
        <v>36602302.9659441</v>
      </c>
      <c r="E105" s="0" t="n">
        <v>35124109.1249071</v>
      </c>
      <c r="F105" s="0" t="n">
        <v>26074107.0883273</v>
      </c>
      <c r="G105" s="0" t="n">
        <v>8954175.27968771</v>
      </c>
      <c r="H105" s="0" t="n">
        <v>26169934.3660068</v>
      </c>
      <c r="I105" s="0" t="n">
        <v>8954174.7589003</v>
      </c>
      <c r="J105" s="0" t="n">
        <v>7106531.08429438</v>
      </c>
      <c r="K105" s="0" t="n">
        <v>6893335.15176554</v>
      </c>
      <c r="L105" s="0" t="n">
        <v>6081421.38127611</v>
      </c>
      <c r="M105" s="0" t="n">
        <v>5757763.4198606</v>
      </c>
      <c r="N105" s="0" t="n">
        <v>6098411.94100874</v>
      </c>
      <c r="O105" s="0" t="n">
        <v>5773746.66003635</v>
      </c>
      <c r="P105" s="0" t="n">
        <v>1184421.8473824</v>
      </c>
      <c r="Q105" s="0" t="n">
        <v>1148889.19196092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1" sqref="A1:D105 F27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217</v>
      </c>
      <c r="C1" s="0" t="s">
        <v>218</v>
      </c>
      <c r="D1" s="0" t="s">
        <v>219</v>
      </c>
      <c r="E1" s="0" t="s">
        <v>220</v>
      </c>
      <c r="F1" s="0" t="s">
        <v>221</v>
      </c>
      <c r="G1" s="0" t="s">
        <v>222</v>
      </c>
      <c r="H1" s="0" t="s">
        <v>223</v>
      </c>
      <c r="I1" s="0" t="s">
        <v>224</v>
      </c>
      <c r="J1" s="0" t="s">
        <v>225</v>
      </c>
      <c r="K1" s="0" t="s">
        <v>226</v>
      </c>
      <c r="L1" s="0" t="s">
        <v>227</v>
      </c>
      <c r="M1" s="0" t="s">
        <v>228</v>
      </c>
      <c r="N1" s="0" t="s">
        <v>229</v>
      </c>
      <c r="O1" s="0" t="s">
        <v>230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18038207.7701649</v>
      </c>
      <c r="C22" s="0" t="n">
        <v>17319305.5357717</v>
      </c>
      <c r="D22" s="0" t="n">
        <v>18115536.2221315</v>
      </c>
      <c r="E22" s="0" t="n">
        <v>17391994.269576</v>
      </c>
      <c r="F22" s="0" t="n">
        <v>14039136.0970618</v>
      </c>
      <c r="G22" s="0" t="n">
        <v>3280169.4387099</v>
      </c>
      <c r="H22" s="0" t="n">
        <v>14111825.4947893</v>
      </c>
      <c r="I22" s="0" t="n">
        <v>3280168.77478671</v>
      </c>
      <c r="J22" s="0" t="n">
        <v>233628.109416372</v>
      </c>
      <c r="K22" s="0" t="n">
        <v>226619.266133881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18712853.0246036</v>
      </c>
      <c r="C23" s="0" t="n">
        <v>17976150.7893362</v>
      </c>
      <c r="D23" s="0" t="n">
        <v>18738983.2132049</v>
      </c>
      <c r="E23" s="0" t="n">
        <v>17999411.5065755</v>
      </c>
      <c r="F23" s="0" t="n">
        <v>14471041.4014</v>
      </c>
      <c r="G23" s="0" t="n">
        <v>3505109.38793617</v>
      </c>
      <c r="H23" s="0" t="n">
        <v>14542618.9096201</v>
      </c>
      <c r="I23" s="0" t="n">
        <v>3456792.59695543</v>
      </c>
      <c r="J23" s="0" t="n">
        <v>281812.281775581</v>
      </c>
      <c r="K23" s="0" t="n">
        <v>273357.913322313</v>
      </c>
      <c r="L23" s="0" t="n">
        <v>3121946.39298777</v>
      </c>
      <c r="M23" s="0" t="n">
        <v>2947241.52452823</v>
      </c>
      <c r="N23" s="0" t="n">
        <v>3126174.48113583</v>
      </c>
      <c r="O23" s="0" t="n">
        <v>2951092.79235712</v>
      </c>
      <c r="P23" s="0" t="n">
        <v>46968.7136292635</v>
      </c>
      <c r="Q23" s="0" t="n">
        <v>45559.6522203856</v>
      </c>
    </row>
    <row r="24" customFormat="false" ht="12.8" hidden="false" customHeight="false" outlineLevel="0" collapsed="false">
      <c r="A24" s="0" t="n">
        <v>71</v>
      </c>
      <c r="B24" s="0" t="n">
        <v>18981923.2679372</v>
      </c>
      <c r="C24" s="0" t="n">
        <v>18232372.592357</v>
      </c>
      <c r="D24" s="0" t="n">
        <v>19010998.8746111</v>
      </c>
      <c r="E24" s="0" t="n">
        <v>18258402.4589637</v>
      </c>
      <c r="F24" s="0" t="n">
        <v>14617151.3991496</v>
      </c>
      <c r="G24" s="0" t="n">
        <v>3615221.19320734</v>
      </c>
      <c r="H24" s="0" t="n">
        <v>14691541.4377787</v>
      </c>
      <c r="I24" s="0" t="n">
        <v>3566861.02118498</v>
      </c>
      <c r="J24" s="0" t="n">
        <v>293561.988430787</v>
      </c>
      <c r="K24" s="0" t="n">
        <v>284755.128777864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19041841.2555501</v>
      </c>
      <c r="C25" s="0" t="n">
        <v>18288797.4548541</v>
      </c>
      <c r="D25" s="0" t="n">
        <v>19071620.663767</v>
      </c>
      <c r="E25" s="0" t="n">
        <v>18315488.8949112</v>
      </c>
      <c r="F25" s="0" t="n">
        <v>14610765.1155166</v>
      </c>
      <c r="G25" s="0" t="n">
        <v>3678032.33933745</v>
      </c>
      <c r="H25" s="0" t="n">
        <v>14685816.7275961</v>
      </c>
      <c r="I25" s="0" t="n">
        <v>3629672.16731509</v>
      </c>
      <c r="J25" s="0" t="n">
        <v>324761.789563362</v>
      </c>
      <c r="K25" s="0" t="n">
        <v>315018.935876461</v>
      </c>
      <c r="L25" s="0" t="n">
        <v>3176282.34715083</v>
      </c>
      <c r="M25" s="0" t="n">
        <v>2997734.79946717</v>
      </c>
      <c r="N25" s="0" t="n">
        <v>3181119.68860744</v>
      </c>
      <c r="O25" s="0" t="n">
        <v>3002159.78394378</v>
      </c>
      <c r="P25" s="0" t="n">
        <v>54126.964927227</v>
      </c>
      <c r="Q25" s="0" t="n">
        <v>52503.1559794102</v>
      </c>
    </row>
    <row r="26" customFormat="false" ht="12.8" hidden="false" customHeight="false" outlineLevel="0" collapsed="false">
      <c r="A26" s="0" t="n">
        <v>73</v>
      </c>
      <c r="B26" s="0" t="n">
        <v>19203542.1552271</v>
      </c>
      <c r="C26" s="0" t="n">
        <v>18440657.4684151</v>
      </c>
      <c r="D26" s="0" t="n">
        <v>19235319.9304594</v>
      </c>
      <c r="E26" s="0" t="n">
        <v>18469228.0486159</v>
      </c>
      <c r="F26" s="0" t="n">
        <v>14657404.5310274</v>
      </c>
      <c r="G26" s="0" t="n">
        <v>3783252.93738764</v>
      </c>
      <c r="H26" s="0" t="n">
        <v>14734313.4544686</v>
      </c>
      <c r="I26" s="0" t="n">
        <v>3734914.59414733</v>
      </c>
      <c r="J26" s="0" t="n">
        <v>352641.73148523</v>
      </c>
      <c r="K26" s="0" t="n">
        <v>342062.479540673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19561860.7650275</v>
      </c>
      <c r="C27" s="0" t="n">
        <v>18783555.9433612</v>
      </c>
      <c r="D27" s="0" t="n">
        <v>19596270.7994918</v>
      </c>
      <c r="E27" s="0" t="n">
        <v>18814604.6518995</v>
      </c>
      <c r="F27" s="0" t="n">
        <v>14874499.5180001</v>
      </c>
      <c r="G27" s="0" t="n">
        <v>3909056.42536107</v>
      </c>
      <c r="H27" s="0" t="n">
        <v>14953879.8635606</v>
      </c>
      <c r="I27" s="0" t="n">
        <v>3860724.78833882</v>
      </c>
      <c r="J27" s="0" t="n">
        <v>365462.100118443</v>
      </c>
      <c r="K27" s="0" t="n">
        <v>354498.237114889</v>
      </c>
      <c r="L27" s="0" t="n">
        <v>3262305.12015647</v>
      </c>
      <c r="M27" s="0" t="n">
        <v>3078168.33141025</v>
      </c>
      <c r="N27" s="0" t="n">
        <v>3267916.96579681</v>
      </c>
      <c r="O27" s="0" t="n">
        <v>3083324.00096699</v>
      </c>
      <c r="P27" s="0" t="n">
        <v>60910.3500197405</v>
      </c>
      <c r="Q27" s="0" t="n">
        <v>59083.0395191482</v>
      </c>
    </row>
    <row r="28" customFormat="false" ht="12.8" hidden="false" customHeight="false" outlineLevel="0" collapsed="false">
      <c r="A28" s="0" t="n">
        <v>75</v>
      </c>
      <c r="B28" s="0" t="n">
        <v>20063439.8846226</v>
      </c>
      <c r="C28" s="0" t="n">
        <v>19263735.5385821</v>
      </c>
      <c r="D28" s="0" t="n">
        <v>20103787.928638</v>
      </c>
      <c r="E28" s="0" t="n">
        <v>19300457.6239878</v>
      </c>
      <c r="F28" s="0" t="n">
        <v>15225378.6643003</v>
      </c>
      <c r="G28" s="0" t="n">
        <v>4038356.87428183</v>
      </c>
      <c r="H28" s="0" t="n">
        <v>15307613.3764241</v>
      </c>
      <c r="I28" s="0" t="n">
        <v>3992844.24756364</v>
      </c>
      <c r="J28" s="0" t="n">
        <v>395467.719784482</v>
      </c>
      <c r="K28" s="0" t="n">
        <v>383603.688190948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21050253.5610652</v>
      </c>
      <c r="C29" s="0" t="n">
        <v>20209248.6173995</v>
      </c>
      <c r="D29" s="0" t="n">
        <v>21094782.2663747</v>
      </c>
      <c r="E29" s="0" t="n">
        <v>20249865.9271119</v>
      </c>
      <c r="F29" s="0" t="n">
        <v>15922372.3280367</v>
      </c>
      <c r="G29" s="0" t="n">
        <v>4286876.28936274</v>
      </c>
      <c r="H29" s="0" t="n">
        <v>16009905.8941848</v>
      </c>
      <c r="I29" s="0" t="n">
        <v>4239960.03292701</v>
      </c>
      <c r="J29" s="0" t="n">
        <v>451369.587847768</v>
      </c>
      <c r="K29" s="0" t="n">
        <v>437828.500212335</v>
      </c>
      <c r="L29" s="0" t="n">
        <v>3510089.53876821</v>
      </c>
      <c r="M29" s="0" t="n">
        <v>3311558.03964292</v>
      </c>
      <c r="N29" s="0" t="n">
        <v>3517405.10037193</v>
      </c>
      <c r="O29" s="0" t="n">
        <v>3318332.23678483</v>
      </c>
      <c r="P29" s="0" t="n">
        <v>75228.2646412946</v>
      </c>
      <c r="Q29" s="0" t="n">
        <v>72971.4167020558</v>
      </c>
    </row>
    <row r="30" customFormat="false" ht="12.8" hidden="false" customHeight="false" outlineLevel="0" collapsed="false">
      <c r="A30" s="0" t="n">
        <v>77</v>
      </c>
      <c r="B30" s="0" t="n">
        <v>21919181.0444959</v>
      </c>
      <c r="C30" s="0" t="n">
        <v>21041560.4473981</v>
      </c>
      <c r="D30" s="0" t="n">
        <v>21967708.3886222</v>
      </c>
      <c r="E30" s="0" t="n">
        <v>21085898.5448438</v>
      </c>
      <c r="F30" s="0" t="n">
        <v>16509565.1392145</v>
      </c>
      <c r="G30" s="0" t="n">
        <v>4531995.30818362</v>
      </c>
      <c r="H30" s="0" t="n">
        <v>16602296.7192628</v>
      </c>
      <c r="I30" s="0" t="n">
        <v>4483601.82558096</v>
      </c>
      <c r="J30" s="0" t="n">
        <v>489479.340039305</v>
      </c>
      <c r="K30" s="0" t="n">
        <v>474794.959838125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22632821.7011965</v>
      </c>
      <c r="C31" s="0" t="n">
        <v>21724567.8959256</v>
      </c>
      <c r="D31" s="0" t="n">
        <v>22689152.9651444</v>
      </c>
      <c r="E31" s="0" t="n">
        <v>21776395.6516142</v>
      </c>
      <c r="F31" s="0" t="n">
        <v>16967172.9923467</v>
      </c>
      <c r="G31" s="0" t="n">
        <v>4757394.90357895</v>
      </c>
      <c r="H31" s="0" t="n">
        <v>17062772.0128558</v>
      </c>
      <c r="I31" s="0" t="n">
        <v>4713623.63875841</v>
      </c>
      <c r="J31" s="0" t="n">
        <v>525998.4839485</v>
      </c>
      <c r="K31" s="0" t="n">
        <v>510218.529430045</v>
      </c>
      <c r="L31" s="0" t="n">
        <v>3773426.98342738</v>
      </c>
      <c r="M31" s="0" t="n">
        <v>3559317.87596775</v>
      </c>
      <c r="N31" s="0" t="n">
        <v>3782703.30309221</v>
      </c>
      <c r="O31" s="0" t="n">
        <v>3567929.05947677</v>
      </c>
      <c r="P31" s="0" t="n">
        <v>87666.4139914167</v>
      </c>
      <c r="Q31" s="0" t="n">
        <v>85036.4215716742</v>
      </c>
    </row>
    <row r="32" customFormat="false" ht="12.8" hidden="false" customHeight="false" outlineLevel="0" collapsed="false">
      <c r="A32" s="0" t="n">
        <v>79</v>
      </c>
      <c r="B32" s="0" t="n">
        <v>23119148.5016001</v>
      </c>
      <c r="C32" s="0" t="n">
        <v>22189278.8933505</v>
      </c>
      <c r="D32" s="0" t="n">
        <v>23177350.9057957</v>
      </c>
      <c r="E32" s="0" t="n">
        <v>22242844.7055696</v>
      </c>
      <c r="F32" s="0" t="n">
        <v>17245465.2363172</v>
      </c>
      <c r="G32" s="0" t="n">
        <v>4943813.65703333</v>
      </c>
      <c r="H32" s="0" t="n">
        <v>17343613.160932</v>
      </c>
      <c r="I32" s="0" t="n">
        <v>4899231.54463764</v>
      </c>
      <c r="J32" s="0" t="n">
        <v>558164.636816683</v>
      </c>
      <c r="K32" s="0" t="n">
        <v>541419.697712183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23607307.4689339</v>
      </c>
      <c r="C33" s="0" t="n">
        <v>22655726.5784014</v>
      </c>
      <c r="D33" s="0" t="n">
        <v>23669030.9940569</v>
      </c>
      <c r="E33" s="0" t="n">
        <v>22712583.634197</v>
      </c>
      <c r="F33" s="0" t="n">
        <v>17553011.0667989</v>
      </c>
      <c r="G33" s="0" t="n">
        <v>5102715.51160256</v>
      </c>
      <c r="H33" s="0" t="n">
        <v>17655232.6544903</v>
      </c>
      <c r="I33" s="0" t="n">
        <v>5057350.9797067</v>
      </c>
      <c r="J33" s="0" t="n">
        <v>584271.243667132</v>
      </c>
      <c r="K33" s="0" t="n">
        <v>566743.106357118</v>
      </c>
      <c r="L33" s="0" t="n">
        <v>3936432.08412673</v>
      </c>
      <c r="M33" s="0" t="n">
        <v>3712508.2441972</v>
      </c>
      <c r="N33" s="0" t="n">
        <v>3946603.2905418</v>
      </c>
      <c r="O33" s="0" t="n">
        <v>3721956.66976817</v>
      </c>
      <c r="P33" s="0" t="n">
        <v>97378.5406111888</v>
      </c>
      <c r="Q33" s="0" t="n">
        <v>94457.1843928531</v>
      </c>
    </row>
    <row r="34" customFormat="false" ht="12.8" hidden="false" customHeight="false" outlineLevel="0" collapsed="false">
      <c r="A34" s="0" t="n">
        <v>81</v>
      </c>
      <c r="B34" s="0" t="n">
        <v>23977631.4135515</v>
      </c>
      <c r="C34" s="0" t="n">
        <v>23008827.6271671</v>
      </c>
      <c r="D34" s="0" t="n">
        <v>24042320.0394801</v>
      </c>
      <c r="E34" s="0" t="n">
        <v>23068469.5609656</v>
      </c>
      <c r="F34" s="0" t="n">
        <v>17757244.2331918</v>
      </c>
      <c r="G34" s="0" t="n">
        <v>5251583.39397535</v>
      </c>
      <c r="H34" s="0" t="n">
        <v>17862421.2875313</v>
      </c>
      <c r="I34" s="0" t="n">
        <v>5206048.27343423</v>
      </c>
      <c r="J34" s="0" t="n">
        <v>599079.596270347</v>
      </c>
      <c r="K34" s="0" t="n">
        <v>581107.208382237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24277778.1358193</v>
      </c>
      <c r="C35" s="0" t="n">
        <v>23295214.8285504</v>
      </c>
      <c r="D35" s="0" t="n">
        <v>24344080.1822743</v>
      </c>
      <c r="E35" s="0" t="n">
        <v>23356366.0707419</v>
      </c>
      <c r="F35" s="0" t="n">
        <v>17921488.3027123</v>
      </c>
      <c r="G35" s="0" t="n">
        <v>5373726.52583802</v>
      </c>
      <c r="H35" s="0" t="n">
        <v>18028494.7159082</v>
      </c>
      <c r="I35" s="0" t="n">
        <v>5327871.3548337</v>
      </c>
      <c r="J35" s="0" t="n">
        <v>616743.830582913</v>
      </c>
      <c r="K35" s="0" t="n">
        <v>598241.515665426</v>
      </c>
      <c r="L35" s="0" t="n">
        <v>4049165.9484307</v>
      </c>
      <c r="M35" s="0" t="n">
        <v>3818555.80592294</v>
      </c>
      <c r="N35" s="0" t="n">
        <v>4060100.62110239</v>
      </c>
      <c r="O35" s="0" t="n">
        <v>3828722.25913124</v>
      </c>
      <c r="P35" s="0" t="n">
        <v>102790.638430486</v>
      </c>
      <c r="Q35" s="0" t="n">
        <v>99706.919277571</v>
      </c>
    </row>
    <row r="36" customFormat="false" ht="12.8" hidden="false" customHeight="false" outlineLevel="0" collapsed="false">
      <c r="A36" s="0" t="n">
        <v>83</v>
      </c>
      <c r="B36" s="0" t="n">
        <v>24505107.1705266</v>
      </c>
      <c r="C36" s="0" t="n">
        <v>23512797.784331</v>
      </c>
      <c r="D36" s="0" t="n">
        <v>24577066.0449481</v>
      </c>
      <c r="E36" s="0" t="n">
        <v>23579368.7808379</v>
      </c>
      <c r="F36" s="0" t="n">
        <v>18045719.0674304</v>
      </c>
      <c r="G36" s="0" t="n">
        <v>5467078.71690059</v>
      </c>
      <c r="H36" s="0" t="n">
        <v>18154918.4571635</v>
      </c>
      <c r="I36" s="0" t="n">
        <v>5424450.32367446</v>
      </c>
      <c r="J36" s="0" t="n">
        <v>657470.541229478</v>
      </c>
      <c r="K36" s="0" t="n">
        <v>637746.424992594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24828825.9749838</v>
      </c>
      <c r="C37" s="0" t="n">
        <v>23821475.1085697</v>
      </c>
      <c r="D37" s="0" t="n">
        <v>24903095.9630583</v>
      </c>
      <c r="E37" s="0" t="n">
        <v>23890208.5896492</v>
      </c>
      <c r="F37" s="0" t="n">
        <v>18246734.7288475</v>
      </c>
      <c r="G37" s="0" t="n">
        <v>5574740.37972216</v>
      </c>
      <c r="H37" s="0" t="n">
        <v>18358493.3674805</v>
      </c>
      <c r="I37" s="0" t="n">
        <v>5531715.22216879</v>
      </c>
      <c r="J37" s="0" t="n">
        <v>670385.855793441</v>
      </c>
      <c r="K37" s="0" t="n">
        <v>650274.280119638</v>
      </c>
      <c r="L37" s="0" t="n">
        <v>4141052.98894242</v>
      </c>
      <c r="M37" s="0" t="n">
        <v>3904597.14851497</v>
      </c>
      <c r="N37" s="0" t="n">
        <v>4153333.85168459</v>
      </c>
      <c r="O37" s="0" t="n">
        <v>3916046.6753659</v>
      </c>
      <c r="P37" s="0" t="n">
        <v>111730.975965573</v>
      </c>
      <c r="Q37" s="0" t="n">
        <v>108379.046686606</v>
      </c>
    </row>
    <row r="38" customFormat="false" ht="12.8" hidden="false" customHeight="false" outlineLevel="0" collapsed="false">
      <c r="A38" s="0" t="n">
        <v>85</v>
      </c>
      <c r="B38" s="0" t="n">
        <v>25276431.6200819</v>
      </c>
      <c r="C38" s="0" t="n">
        <v>24249641.0644144</v>
      </c>
      <c r="D38" s="0" t="n">
        <v>25352796.6376368</v>
      </c>
      <c r="E38" s="0" t="n">
        <v>24320329.4314498</v>
      </c>
      <c r="F38" s="0" t="n">
        <v>18538718.5700286</v>
      </c>
      <c r="G38" s="0" t="n">
        <v>5710922.49438579</v>
      </c>
      <c r="H38" s="0" t="n">
        <v>18653007.2629706</v>
      </c>
      <c r="I38" s="0" t="n">
        <v>5667322.16847924</v>
      </c>
      <c r="J38" s="0" t="n">
        <v>709648.847474763</v>
      </c>
      <c r="K38" s="0" t="n">
        <v>688359.38205052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25688749.8126344</v>
      </c>
      <c r="C39" s="0" t="n">
        <v>24643514.7975862</v>
      </c>
      <c r="D39" s="0" t="n">
        <v>25770294.8348995</v>
      </c>
      <c r="E39" s="0" t="n">
        <v>24719133.9754676</v>
      </c>
      <c r="F39" s="0" t="n">
        <v>18813515.609532</v>
      </c>
      <c r="G39" s="0" t="n">
        <v>5829999.18805418</v>
      </c>
      <c r="H39" s="0" t="n">
        <v>18930865.9013878</v>
      </c>
      <c r="I39" s="0" t="n">
        <v>5788268.07407978</v>
      </c>
      <c r="J39" s="0" t="n">
        <v>725710.635641239</v>
      </c>
      <c r="K39" s="0" t="n">
        <v>703939.316572002</v>
      </c>
      <c r="L39" s="0" t="n">
        <v>4284013.80004852</v>
      </c>
      <c r="M39" s="0" t="n">
        <v>4038621.96388404</v>
      </c>
      <c r="N39" s="0" t="n">
        <v>4297518.21488091</v>
      </c>
      <c r="O39" s="0" t="n">
        <v>4051232.34643513</v>
      </c>
      <c r="P39" s="0" t="n">
        <v>120951.772606873</v>
      </c>
      <c r="Q39" s="0" t="n">
        <v>117323.219428667</v>
      </c>
    </row>
    <row r="40" customFormat="false" ht="12.8" hidden="false" customHeight="false" outlineLevel="0" collapsed="false">
      <c r="A40" s="0" t="n">
        <v>87</v>
      </c>
      <c r="B40" s="0" t="n">
        <v>25984633.8799326</v>
      </c>
      <c r="C40" s="0" t="n">
        <v>24925259.9676704</v>
      </c>
      <c r="D40" s="0" t="n">
        <v>26078684.4149101</v>
      </c>
      <c r="E40" s="0" t="n">
        <v>25012837.6946052</v>
      </c>
      <c r="F40" s="0" t="n">
        <v>19016853.81806</v>
      </c>
      <c r="G40" s="0" t="n">
        <v>5908406.14961042</v>
      </c>
      <c r="H40" s="0" t="n">
        <v>19137330.0971703</v>
      </c>
      <c r="I40" s="0" t="n">
        <v>5875507.59743497</v>
      </c>
      <c r="J40" s="0" t="n">
        <v>757705.067538468</v>
      </c>
      <c r="K40" s="0" t="n">
        <v>734973.915512314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26209319.9986936</v>
      </c>
      <c r="C41" s="0" t="n">
        <v>25140104.3979393</v>
      </c>
      <c r="D41" s="0" t="n">
        <v>26304998.6021129</v>
      </c>
      <c r="E41" s="0" t="n">
        <v>25229205.7726591</v>
      </c>
      <c r="F41" s="0" t="n">
        <v>19150759.9247987</v>
      </c>
      <c r="G41" s="0" t="n">
        <v>5989344.47314062</v>
      </c>
      <c r="H41" s="0" t="n">
        <v>19273026.9129226</v>
      </c>
      <c r="I41" s="0" t="n">
        <v>5956178.85973648</v>
      </c>
      <c r="J41" s="0" t="n">
        <v>834597.86725456</v>
      </c>
      <c r="K41" s="0" t="n">
        <v>809559.931236924</v>
      </c>
      <c r="L41" s="0" t="n">
        <v>4369774.99197469</v>
      </c>
      <c r="M41" s="0" t="n">
        <v>4119202.6987266</v>
      </c>
      <c r="N41" s="0" t="n">
        <v>4385632.49910936</v>
      </c>
      <c r="O41" s="0" t="n">
        <v>4134022.85692097</v>
      </c>
      <c r="P41" s="0" t="n">
        <v>139099.644542427</v>
      </c>
      <c r="Q41" s="0" t="n">
        <v>134926.655206154</v>
      </c>
    </row>
    <row r="42" customFormat="false" ht="12.8" hidden="false" customHeight="false" outlineLevel="0" collapsed="false">
      <c r="A42" s="0" t="n">
        <v>89</v>
      </c>
      <c r="B42" s="0" t="n">
        <v>26545275.7001584</v>
      </c>
      <c r="C42" s="0" t="n">
        <v>25460838.3377432</v>
      </c>
      <c r="D42" s="0" t="n">
        <v>26643366.9668654</v>
      </c>
      <c r="E42" s="0" t="n">
        <v>25552199.2814883</v>
      </c>
      <c r="F42" s="0" t="n">
        <v>19362308.5414422</v>
      </c>
      <c r="G42" s="0" t="n">
        <v>6098529.79630103</v>
      </c>
      <c r="H42" s="0" t="n">
        <v>19487165.539614</v>
      </c>
      <c r="I42" s="0" t="n">
        <v>6065033.74187426</v>
      </c>
      <c r="J42" s="0" t="n">
        <v>924092.943290714</v>
      </c>
      <c r="K42" s="0" t="n">
        <v>896370.154991993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26857933.1243947</v>
      </c>
      <c r="C43" s="0" t="n">
        <v>25759835.6560003</v>
      </c>
      <c r="D43" s="0" t="n">
        <v>26957682.7112268</v>
      </c>
      <c r="E43" s="0" t="n">
        <v>25852746.1940496</v>
      </c>
      <c r="F43" s="0" t="n">
        <v>19582233.7200439</v>
      </c>
      <c r="G43" s="0" t="n">
        <v>6177601.93595643</v>
      </c>
      <c r="H43" s="0" t="n">
        <v>19708990.7284828</v>
      </c>
      <c r="I43" s="0" t="n">
        <v>6143755.46556682</v>
      </c>
      <c r="J43" s="0" t="n">
        <v>1008751.10341681</v>
      </c>
      <c r="K43" s="0" t="n">
        <v>978488.570314302</v>
      </c>
      <c r="L43" s="0" t="n">
        <v>4477418.62596312</v>
      </c>
      <c r="M43" s="0" t="n">
        <v>4221007.84251883</v>
      </c>
      <c r="N43" s="0" t="n">
        <v>4493952.73595568</v>
      </c>
      <c r="O43" s="0" t="n">
        <v>4236462.27706109</v>
      </c>
      <c r="P43" s="0" t="n">
        <v>168125.183902801</v>
      </c>
      <c r="Q43" s="0" t="n">
        <v>163081.428385717</v>
      </c>
    </row>
    <row r="44" customFormat="false" ht="12.8" hidden="false" customHeight="false" outlineLevel="0" collapsed="false">
      <c r="A44" s="0" t="n">
        <v>91</v>
      </c>
      <c r="B44" s="0" t="n">
        <v>27265399.6086278</v>
      </c>
      <c r="C44" s="0" t="n">
        <v>26149174.0538818</v>
      </c>
      <c r="D44" s="0" t="n">
        <v>27366704.9853309</v>
      </c>
      <c r="E44" s="0" t="n">
        <v>26243538.7735375</v>
      </c>
      <c r="F44" s="0" t="n">
        <v>19802519.1248931</v>
      </c>
      <c r="G44" s="0" t="n">
        <v>6346654.92898875</v>
      </c>
      <c r="H44" s="0" t="n">
        <v>19931057.6887815</v>
      </c>
      <c r="I44" s="0" t="n">
        <v>6312481.08475608</v>
      </c>
      <c r="J44" s="0" t="n">
        <v>1086688.41194041</v>
      </c>
      <c r="K44" s="0" t="n">
        <v>1054087.7595822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27453844.1767659</v>
      </c>
      <c r="C45" s="0" t="n">
        <v>26328118.9844453</v>
      </c>
      <c r="D45" s="0" t="n">
        <v>27555408.6539987</v>
      </c>
      <c r="E45" s="0" t="n">
        <v>26422738.4332239</v>
      </c>
      <c r="F45" s="0" t="n">
        <v>19898861.6722486</v>
      </c>
      <c r="G45" s="0" t="n">
        <v>6429257.31219667</v>
      </c>
      <c r="H45" s="0" t="n">
        <v>20027256.3741977</v>
      </c>
      <c r="I45" s="0" t="n">
        <v>6395482.05902618</v>
      </c>
      <c r="J45" s="0" t="n">
        <v>1191282.61698685</v>
      </c>
      <c r="K45" s="0" t="n">
        <v>1155544.13847725</v>
      </c>
      <c r="L45" s="0" t="n">
        <v>4574603.43658339</v>
      </c>
      <c r="M45" s="0" t="n">
        <v>4312836.74184731</v>
      </c>
      <c r="N45" s="0" t="n">
        <v>4591441.0497832</v>
      </c>
      <c r="O45" s="0" t="n">
        <v>4328577.61790721</v>
      </c>
      <c r="P45" s="0" t="n">
        <v>198547.102831142</v>
      </c>
      <c r="Q45" s="0" t="n">
        <v>192590.689746208</v>
      </c>
    </row>
    <row r="46" customFormat="false" ht="12.8" hidden="false" customHeight="false" outlineLevel="0" collapsed="false">
      <c r="A46" s="0" t="n">
        <v>93</v>
      </c>
      <c r="B46" s="0" t="n">
        <v>28018292.964198</v>
      </c>
      <c r="C46" s="0" t="n">
        <v>26868951.1461066</v>
      </c>
      <c r="D46" s="0" t="n">
        <v>28122653.5074933</v>
      </c>
      <c r="E46" s="0" t="n">
        <v>26966187.1313295</v>
      </c>
      <c r="F46" s="0" t="n">
        <v>20289623.2420011</v>
      </c>
      <c r="G46" s="0" t="n">
        <v>6579327.90410544</v>
      </c>
      <c r="H46" s="0" t="n">
        <v>20421112.2661136</v>
      </c>
      <c r="I46" s="0" t="n">
        <v>6545074.86521599</v>
      </c>
      <c r="J46" s="0" t="n">
        <v>1324754.12408689</v>
      </c>
      <c r="K46" s="0" t="n">
        <v>1285011.50036428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28708766.4103538</v>
      </c>
      <c r="C47" s="0" t="n">
        <v>27529613.9267425</v>
      </c>
      <c r="D47" s="0" t="n">
        <v>28830284.9266234</v>
      </c>
      <c r="E47" s="0" t="n">
        <v>27643287.4938313</v>
      </c>
      <c r="F47" s="0" t="n">
        <v>20796896.615084</v>
      </c>
      <c r="G47" s="0" t="n">
        <v>6732717.31165847</v>
      </c>
      <c r="H47" s="0" t="n">
        <v>20932447.479403</v>
      </c>
      <c r="I47" s="0" t="n">
        <v>6710840.01442835</v>
      </c>
      <c r="J47" s="0" t="n">
        <v>1456804.9712123</v>
      </c>
      <c r="K47" s="0" t="n">
        <v>1413100.82207593</v>
      </c>
      <c r="L47" s="0" t="n">
        <v>4781722.13179599</v>
      </c>
      <c r="M47" s="0" t="n">
        <v>4508587.48216157</v>
      </c>
      <c r="N47" s="0" t="n">
        <v>4801898.6565645</v>
      </c>
      <c r="O47" s="0" t="n">
        <v>4527479.74865427</v>
      </c>
      <c r="P47" s="0" t="n">
        <v>242800.828535384</v>
      </c>
      <c r="Q47" s="0" t="n">
        <v>235516.803679322</v>
      </c>
    </row>
    <row r="48" customFormat="false" ht="12.8" hidden="false" customHeight="false" outlineLevel="0" collapsed="false">
      <c r="A48" s="0" t="n">
        <v>95</v>
      </c>
      <c r="B48" s="0" t="n">
        <v>29064155.3007958</v>
      </c>
      <c r="C48" s="0" t="n">
        <v>27869418.1713589</v>
      </c>
      <c r="D48" s="0" t="n">
        <v>29187363.0891835</v>
      </c>
      <c r="E48" s="0" t="n">
        <v>27984677.7792974</v>
      </c>
      <c r="F48" s="0" t="n">
        <v>21012348.1206794</v>
      </c>
      <c r="G48" s="0" t="n">
        <v>6857070.05067942</v>
      </c>
      <c r="H48" s="0" t="n">
        <v>21149576.1819687</v>
      </c>
      <c r="I48" s="0" t="n">
        <v>6835101.59732873</v>
      </c>
      <c r="J48" s="0" t="n">
        <v>1551633.09104039</v>
      </c>
      <c r="K48" s="0" t="n">
        <v>1505084.09830917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29414627.8625421</v>
      </c>
      <c r="C49" s="0" t="n">
        <v>28203875.7544667</v>
      </c>
      <c r="D49" s="0" t="n">
        <v>29538469.0800146</v>
      </c>
      <c r="E49" s="0" t="n">
        <v>28319727.0963891</v>
      </c>
      <c r="F49" s="0" t="n">
        <v>21215945.7970209</v>
      </c>
      <c r="G49" s="0" t="n">
        <v>6987929.95744575</v>
      </c>
      <c r="H49" s="0" t="n">
        <v>21353911.4445242</v>
      </c>
      <c r="I49" s="0" t="n">
        <v>6965815.65186491</v>
      </c>
      <c r="J49" s="0" t="n">
        <v>1596164.39512637</v>
      </c>
      <c r="K49" s="0" t="n">
        <v>1548279.46327258</v>
      </c>
      <c r="L49" s="0" t="n">
        <v>4899887.93150598</v>
      </c>
      <c r="M49" s="0" t="n">
        <v>4620568.30728985</v>
      </c>
      <c r="N49" s="0" t="n">
        <v>4920450.89767793</v>
      </c>
      <c r="O49" s="0" t="n">
        <v>4639823.22214011</v>
      </c>
      <c r="P49" s="0" t="n">
        <v>266027.399187728</v>
      </c>
      <c r="Q49" s="0" t="n">
        <v>258046.577212096</v>
      </c>
    </row>
    <row r="50" customFormat="false" ht="12.8" hidden="false" customHeight="false" outlineLevel="0" collapsed="false">
      <c r="A50" s="0" t="n">
        <v>97</v>
      </c>
      <c r="B50" s="0" t="n">
        <v>29693475.0978406</v>
      </c>
      <c r="C50" s="0" t="n">
        <v>28470632.8677786</v>
      </c>
      <c r="D50" s="0" t="n">
        <v>29818939.683364</v>
      </c>
      <c r="E50" s="0" t="n">
        <v>28588021.3746335</v>
      </c>
      <c r="F50" s="0" t="n">
        <v>21405639.2551768</v>
      </c>
      <c r="G50" s="0" t="n">
        <v>7064993.61260176</v>
      </c>
      <c r="H50" s="0" t="n">
        <v>21544817.505515</v>
      </c>
      <c r="I50" s="0" t="n">
        <v>7043203.86911851</v>
      </c>
      <c r="J50" s="0" t="n">
        <v>1727836.80048527</v>
      </c>
      <c r="K50" s="0" t="n">
        <v>1676001.69647072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29911679.2935372</v>
      </c>
      <c r="C51" s="0" t="n">
        <v>28679496.7125762</v>
      </c>
      <c r="D51" s="0" t="n">
        <v>30038478.9329899</v>
      </c>
      <c r="E51" s="0" t="n">
        <v>28798164.9194061</v>
      </c>
      <c r="F51" s="0" t="n">
        <v>21524857.8481011</v>
      </c>
      <c r="G51" s="0" t="n">
        <v>7154638.86447511</v>
      </c>
      <c r="H51" s="0" t="n">
        <v>21664534.3541037</v>
      </c>
      <c r="I51" s="0" t="n">
        <v>7133630.56530248</v>
      </c>
      <c r="J51" s="0" t="n">
        <v>1791372.02859627</v>
      </c>
      <c r="K51" s="0" t="n">
        <v>1737630.86773838</v>
      </c>
      <c r="L51" s="0" t="n">
        <v>4985632.61519213</v>
      </c>
      <c r="M51" s="0" t="n">
        <v>4702728.99338985</v>
      </c>
      <c r="N51" s="0" t="n">
        <v>5006695.24977635</v>
      </c>
      <c r="O51" s="0" t="n">
        <v>4722459.92259913</v>
      </c>
      <c r="P51" s="0" t="n">
        <v>298562.004766044</v>
      </c>
      <c r="Q51" s="0" t="n">
        <v>289605.144623063</v>
      </c>
    </row>
    <row r="52" customFormat="false" ht="12.8" hidden="false" customHeight="false" outlineLevel="0" collapsed="false">
      <c r="A52" s="0" t="n">
        <v>99</v>
      </c>
      <c r="B52" s="0" t="n">
        <v>30141322.640766</v>
      </c>
      <c r="C52" s="0" t="n">
        <v>28898888.7230045</v>
      </c>
      <c r="D52" s="0" t="n">
        <v>30270351.1761127</v>
      </c>
      <c r="E52" s="0" t="n">
        <v>29019670.9367581</v>
      </c>
      <c r="F52" s="0" t="n">
        <v>21688637.0323552</v>
      </c>
      <c r="G52" s="0" t="n">
        <v>7210251.6906493</v>
      </c>
      <c r="H52" s="0" t="n">
        <v>21829834.5138515</v>
      </c>
      <c r="I52" s="0" t="n">
        <v>7189836.42290655</v>
      </c>
      <c r="J52" s="0" t="n">
        <v>1881811.44978325</v>
      </c>
      <c r="K52" s="0" t="n">
        <v>1825357.10628975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30393720.8681775</v>
      </c>
      <c r="C53" s="0" t="n">
        <v>29140229.6738727</v>
      </c>
      <c r="D53" s="0" t="n">
        <v>30523574.0930175</v>
      </c>
      <c r="E53" s="0" t="n">
        <v>29261785.6948809</v>
      </c>
      <c r="F53" s="0" t="n">
        <v>21846456.3268329</v>
      </c>
      <c r="G53" s="0" t="n">
        <v>7293773.34703977</v>
      </c>
      <c r="H53" s="0" t="n">
        <v>21988506.1343854</v>
      </c>
      <c r="I53" s="0" t="n">
        <v>7273279.56049547</v>
      </c>
      <c r="J53" s="0" t="n">
        <v>1979810.95886945</v>
      </c>
      <c r="K53" s="0" t="n">
        <v>1920416.63010336</v>
      </c>
      <c r="L53" s="0" t="n">
        <v>5066971.86026006</v>
      </c>
      <c r="M53" s="0" t="n">
        <v>4780243.20340137</v>
      </c>
      <c r="N53" s="0" t="n">
        <v>5088546.69259034</v>
      </c>
      <c r="O53" s="0" t="n">
        <v>4800458.68991122</v>
      </c>
      <c r="P53" s="0" t="n">
        <v>329968.493144908</v>
      </c>
      <c r="Q53" s="0" t="n">
        <v>320069.43835056</v>
      </c>
    </row>
    <row r="54" customFormat="false" ht="12.8" hidden="false" customHeight="false" outlineLevel="0" collapsed="false">
      <c r="A54" s="0" t="n">
        <v>101</v>
      </c>
      <c r="B54" s="0" t="n">
        <v>30672449.3347349</v>
      </c>
      <c r="C54" s="0" t="n">
        <v>29406148.384502</v>
      </c>
      <c r="D54" s="0" t="n">
        <v>30811816.022191</v>
      </c>
      <c r="E54" s="0" t="n">
        <v>29536847.7213509</v>
      </c>
      <c r="F54" s="0" t="n">
        <v>22046794.9988581</v>
      </c>
      <c r="G54" s="0" t="n">
        <v>7359353.38564384</v>
      </c>
      <c r="H54" s="0" t="n">
        <v>22191515.7583193</v>
      </c>
      <c r="I54" s="0" t="n">
        <v>7345331.96303166</v>
      </c>
      <c r="J54" s="0" t="n">
        <v>2067673.36440281</v>
      </c>
      <c r="K54" s="0" t="n">
        <v>2005643.16347073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30886793.7266657</v>
      </c>
      <c r="C55" s="0" t="n">
        <v>29611066.3404944</v>
      </c>
      <c r="D55" s="0" t="n">
        <v>31028183.7762169</v>
      </c>
      <c r="E55" s="0" t="n">
        <v>29743690.4739271</v>
      </c>
      <c r="F55" s="0" t="n">
        <v>22203159.9686138</v>
      </c>
      <c r="G55" s="0" t="n">
        <v>7407906.37188059</v>
      </c>
      <c r="H55" s="0" t="n">
        <v>22349082.8610251</v>
      </c>
      <c r="I55" s="0" t="n">
        <v>7394607.61290198</v>
      </c>
      <c r="J55" s="0" t="n">
        <v>2176232.73186525</v>
      </c>
      <c r="K55" s="0" t="n">
        <v>2110945.74990929</v>
      </c>
      <c r="L55" s="0" t="n">
        <v>5148444.81737199</v>
      </c>
      <c r="M55" s="0" t="n">
        <v>4857590.96429349</v>
      </c>
      <c r="N55" s="0" t="n">
        <v>5171982.25066718</v>
      </c>
      <c r="O55" s="0" t="n">
        <v>4879690.28981659</v>
      </c>
      <c r="P55" s="0" t="n">
        <v>362705.455310875</v>
      </c>
      <c r="Q55" s="0" t="n">
        <v>351824.291651549</v>
      </c>
    </row>
    <row r="56" customFormat="false" ht="12.8" hidden="false" customHeight="false" outlineLevel="0" collapsed="false">
      <c r="A56" s="0" t="n">
        <v>103</v>
      </c>
      <c r="B56" s="0" t="n">
        <v>31135588.105279</v>
      </c>
      <c r="C56" s="0" t="n">
        <v>29849212.2136839</v>
      </c>
      <c r="D56" s="0" t="n">
        <v>31277818.4715239</v>
      </c>
      <c r="E56" s="0" t="n">
        <v>29982631.747616</v>
      </c>
      <c r="F56" s="0" t="n">
        <v>22412642.919522</v>
      </c>
      <c r="G56" s="0" t="n">
        <v>7436569.29416192</v>
      </c>
      <c r="H56" s="0" t="n">
        <v>22559198.8646283</v>
      </c>
      <c r="I56" s="0" t="n">
        <v>7423432.88298761</v>
      </c>
      <c r="J56" s="0" t="n">
        <v>2240255.86867816</v>
      </c>
      <c r="K56" s="0" t="n">
        <v>2173048.19261782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31362574.5777335</v>
      </c>
      <c r="C57" s="0" t="n">
        <v>30065974.298885</v>
      </c>
      <c r="D57" s="0" t="n">
        <v>31506635.694718</v>
      </c>
      <c r="E57" s="0" t="n">
        <v>30201138.0563973</v>
      </c>
      <c r="F57" s="0" t="n">
        <v>22574425.0815102</v>
      </c>
      <c r="G57" s="0" t="n">
        <v>7491549.21737478</v>
      </c>
      <c r="H57" s="0" t="n">
        <v>22721998.1460286</v>
      </c>
      <c r="I57" s="0" t="n">
        <v>7479139.91036873</v>
      </c>
      <c r="J57" s="0" t="n">
        <v>2358333.35653347</v>
      </c>
      <c r="K57" s="0" t="n">
        <v>2287583.35583746</v>
      </c>
      <c r="L57" s="0" t="n">
        <v>5227528.36731519</v>
      </c>
      <c r="M57" s="0" t="n">
        <v>4932683.61562676</v>
      </c>
      <c r="N57" s="0" t="n">
        <v>5251516.25067111</v>
      </c>
      <c r="O57" s="0" t="n">
        <v>4955211.41836991</v>
      </c>
      <c r="P57" s="0" t="n">
        <v>393055.559422245</v>
      </c>
      <c r="Q57" s="0" t="n">
        <v>381263.892639577</v>
      </c>
    </row>
    <row r="58" customFormat="false" ht="12.8" hidden="false" customHeight="false" outlineLevel="0" collapsed="false">
      <c r="A58" s="0" t="n">
        <v>105</v>
      </c>
      <c r="B58" s="0" t="n">
        <v>31611347.009369</v>
      </c>
      <c r="C58" s="0" t="n">
        <v>30303079.2569288</v>
      </c>
      <c r="D58" s="0" t="n">
        <v>31757078.7478739</v>
      </c>
      <c r="E58" s="0" t="n">
        <v>30439810.7903605</v>
      </c>
      <c r="F58" s="0" t="n">
        <v>22729273.6642606</v>
      </c>
      <c r="G58" s="0" t="n">
        <v>7573805.59266817</v>
      </c>
      <c r="H58" s="0" t="n">
        <v>22878454.074081</v>
      </c>
      <c r="I58" s="0" t="n">
        <v>7561356.71627951</v>
      </c>
      <c r="J58" s="0" t="n">
        <v>2455910.54178427</v>
      </c>
      <c r="K58" s="0" t="n">
        <v>2382233.22553074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31827009.5968031</v>
      </c>
      <c r="C59" s="0" t="n">
        <v>30509619.0480122</v>
      </c>
      <c r="D59" s="0" t="n">
        <v>31977150.0570508</v>
      </c>
      <c r="E59" s="0" t="n">
        <v>30650579.6155007</v>
      </c>
      <c r="F59" s="0" t="n">
        <v>22830505.846798</v>
      </c>
      <c r="G59" s="0" t="n">
        <v>7679113.20121423</v>
      </c>
      <c r="H59" s="0" t="n">
        <v>22980089.7310136</v>
      </c>
      <c r="I59" s="0" t="n">
        <v>7670489.88448706</v>
      </c>
      <c r="J59" s="0" t="n">
        <v>2545162.2470535</v>
      </c>
      <c r="K59" s="0" t="n">
        <v>2468807.37964189</v>
      </c>
      <c r="L59" s="0" t="n">
        <v>5304853.58121323</v>
      </c>
      <c r="M59" s="0" t="n">
        <v>5006309.23855276</v>
      </c>
      <c r="N59" s="0" t="n">
        <v>5329853.64607572</v>
      </c>
      <c r="O59" s="0" t="n">
        <v>5029787.74353334</v>
      </c>
      <c r="P59" s="0" t="n">
        <v>424193.70784225</v>
      </c>
      <c r="Q59" s="0" t="n">
        <v>411467.896606982</v>
      </c>
    </row>
    <row r="60" customFormat="false" ht="12.8" hidden="false" customHeight="false" outlineLevel="0" collapsed="false">
      <c r="A60" s="0" t="n">
        <v>107</v>
      </c>
      <c r="B60" s="0" t="n">
        <v>32059318.9206162</v>
      </c>
      <c r="C60" s="0" t="n">
        <v>30731987.961888</v>
      </c>
      <c r="D60" s="0" t="n">
        <v>32210822.5697515</v>
      </c>
      <c r="E60" s="0" t="n">
        <v>30874229.3061704</v>
      </c>
      <c r="F60" s="0" t="n">
        <v>22985131.2006767</v>
      </c>
      <c r="G60" s="0" t="n">
        <v>7746856.76121131</v>
      </c>
      <c r="H60" s="0" t="n">
        <v>23136027.084404</v>
      </c>
      <c r="I60" s="0" t="n">
        <v>7738202.22176632</v>
      </c>
      <c r="J60" s="0" t="n">
        <v>2632181.47481237</v>
      </c>
      <c r="K60" s="0" t="n">
        <v>2553216.030568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32175872.6488149</v>
      </c>
      <c r="C61" s="0" t="n">
        <v>30843645.9851708</v>
      </c>
      <c r="D61" s="0" t="n">
        <v>32328380.2638916</v>
      </c>
      <c r="E61" s="0" t="n">
        <v>30986849.8820172</v>
      </c>
      <c r="F61" s="0" t="n">
        <v>23045333.1332917</v>
      </c>
      <c r="G61" s="0" t="n">
        <v>7798312.85187911</v>
      </c>
      <c r="H61" s="0" t="n">
        <v>23196599.3523211</v>
      </c>
      <c r="I61" s="0" t="n">
        <v>7790250.52969605</v>
      </c>
      <c r="J61" s="0" t="n">
        <v>2753817.92400727</v>
      </c>
      <c r="K61" s="0" t="n">
        <v>2671203.38628705</v>
      </c>
      <c r="L61" s="0" t="n">
        <v>5362716.64715507</v>
      </c>
      <c r="M61" s="0" t="n">
        <v>5061594.83034344</v>
      </c>
      <c r="N61" s="0" t="n">
        <v>5388114.51858182</v>
      </c>
      <c r="O61" s="0" t="n">
        <v>5085450.47643319</v>
      </c>
      <c r="P61" s="0" t="n">
        <v>458969.654001212</v>
      </c>
      <c r="Q61" s="0" t="n">
        <v>445200.564381175</v>
      </c>
    </row>
    <row r="62" customFormat="false" ht="12.8" hidden="false" customHeight="false" outlineLevel="0" collapsed="false">
      <c r="A62" s="0" t="n">
        <v>109</v>
      </c>
      <c r="B62" s="0" t="n">
        <v>32355729.971927</v>
      </c>
      <c r="C62" s="0" t="n">
        <v>31015832.1314234</v>
      </c>
      <c r="D62" s="0" t="n">
        <v>32507579.8060787</v>
      </c>
      <c r="E62" s="0" t="n">
        <v>31158416.7948325</v>
      </c>
      <c r="F62" s="0" t="n">
        <v>23154471.47811</v>
      </c>
      <c r="G62" s="0" t="n">
        <v>7861360.65331344</v>
      </c>
      <c r="H62" s="0" t="n">
        <v>23305150.4045263</v>
      </c>
      <c r="I62" s="0" t="n">
        <v>7853266.39030621</v>
      </c>
      <c r="J62" s="0" t="n">
        <v>2816799.86787906</v>
      </c>
      <c r="K62" s="0" t="n">
        <v>2732295.87184269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32595012.1181448</v>
      </c>
      <c r="C63" s="0" t="n">
        <v>31243832.5720462</v>
      </c>
      <c r="D63" s="0" t="n">
        <v>32747334.7934918</v>
      </c>
      <c r="E63" s="0" t="n">
        <v>31386879.0220447</v>
      </c>
      <c r="F63" s="0" t="n">
        <v>23343141.041759</v>
      </c>
      <c r="G63" s="0" t="n">
        <v>7900691.53028718</v>
      </c>
      <c r="H63" s="0" t="n">
        <v>23493732.625287</v>
      </c>
      <c r="I63" s="0" t="n">
        <v>7893146.39675768</v>
      </c>
      <c r="J63" s="0" t="n">
        <v>2892374.80440804</v>
      </c>
      <c r="K63" s="0" t="n">
        <v>2805603.5602758</v>
      </c>
      <c r="L63" s="0" t="n">
        <v>5432070.66353032</v>
      </c>
      <c r="M63" s="0" t="n">
        <v>5127251.62204206</v>
      </c>
      <c r="N63" s="0" t="n">
        <v>5457440.67168416</v>
      </c>
      <c r="O63" s="0" t="n">
        <v>5151084.01004446</v>
      </c>
      <c r="P63" s="0" t="n">
        <v>482062.46740134</v>
      </c>
      <c r="Q63" s="0" t="n">
        <v>467600.5933793</v>
      </c>
    </row>
    <row r="64" customFormat="false" ht="12.8" hidden="false" customHeight="false" outlineLevel="0" collapsed="false">
      <c r="A64" s="0" t="n">
        <v>111</v>
      </c>
      <c r="B64" s="0" t="n">
        <v>32903675.8859718</v>
      </c>
      <c r="C64" s="0" t="n">
        <v>31538148.6916547</v>
      </c>
      <c r="D64" s="0" t="n">
        <v>33055979.6808169</v>
      </c>
      <c r="E64" s="0" t="n">
        <v>31681177.4824349</v>
      </c>
      <c r="F64" s="0" t="n">
        <v>23572126.5995844</v>
      </c>
      <c r="G64" s="0" t="n">
        <v>7966022.0920703</v>
      </c>
      <c r="H64" s="0" t="n">
        <v>23722727.9918644</v>
      </c>
      <c r="I64" s="0" t="n">
        <v>7958449.49057048</v>
      </c>
      <c r="J64" s="0" t="n">
        <v>2956590.4465602</v>
      </c>
      <c r="K64" s="0" t="n">
        <v>2867892.73316339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33160171.1012459</v>
      </c>
      <c r="C65" s="0" t="n">
        <v>31783486.5047025</v>
      </c>
      <c r="D65" s="0" t="n">
        <v>33312947.3137955</v>
      </c>
      <c r="E65" s="0" t="n">
        <v>31926961.0140355</v>
      </c>
      <c r="F65" s="0" t="n">
        <v>23728042.8410046</v>
      </c>
      <c r="G65" s="0" t="n">
        <v>8055443.66369796</v>
      </c>
      <c r="H65" s="0" t="n">
        <v>23879115.0857161</v>
      </c>
      <c r="I65" s="0" t="n">
        <v>8047845.92831939</v>
      </c>
      <c r="J65" s="0" t="n">
        <v>3036070.17360872</v>
      </c>
      <c r="K65" s="0" t="n">
        <v>2944988.06840045</v>
      </c>
      <c r="L65" s="0" t="n">
        <v>5524651.82086004</v>
      </c>
      <c r="M65" s="0" t="n">
        <v>5214835.11650479</v>
      </c>
      <c r="N65" s="0" t="n">
        <v>5550097.77599263</v>
      </c>
      <c r="O65" s="0" t="n">
        <v>5238738.7871671</v>
      </c>
      <c r="P65" s="0" t="n">
        <v>506011.695601453</v>
      </c>
      <c r="Q65" s="0" t="n">
        <v>490831.344733409</v>
      </c>
    </row>
    <row r="66" customFormat="false" ht="12.8" hidden="false" customHeight="false" outlineLevel="0" collapsed="false">
      <c r="A66" s="0" t="n">
        <v>113</v>
      </c>
      <c r="B66" s="0" t="n">
        <v>33354371.3992553</v>
      </c>
      <c r="C66" s="0" t="n">
        <v>31969704.2571773</v>
      </c>
      <c r="D66" s="0" t="n">
        <v>33509388.7012065</v>
      </c>
      <c r="E66" s="0" t="n">
        <v>32115302.0604191</v>
      </c>
      <c r="F66" s="0" t="n">
        <v>23885255.0094597</v>
      </c>
      <c r="G66" s="0" t="n">
        <v>8084449.24771765</v>
      </c>
      <c r="H66" s="0" t="n">
        <v>24037921.167685</v>
      </c>
      <c r="I66" s="0" t="n">
        <v>8077380.89273403</v>
      </c>
      <c r="J66" s="0" t="n">
        <v>3109625.28432792</v>
      </c>
      <c r="K66" s="0" t="n">
        <v>3016336.52579808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33371987.1717342</v>
      </c>
      <c r="C67" s="0" t="n">
        <v>31985990.8591606</v>
      </c>
      <c r="D67" s="0" t="n">
        <v>33528093.459863</v>
      </c>
      <c r="E67" s="0" t="n">
        <v>32132677.2315263</v>
      </c>
      <c r="F67" s="0" t="n">
        <v>23861022.2791592</v>
      </c>
      <c r="G67" s="0" t="n">
        <v>8124968.58000142</v>
      </c>
      <c r="H67" s="0" t="n">
        <v>24012606.0054045</v>
      </c>
      <c r="I67" s="0" t="n">
        <v>8120071.22612173</v>
      </c>
      <c r="J67" s="0" t="n">
        <v>3166536.67669965</v>
      </c>
      <c r="K67" s="0" t="n">
        <v>3071540.57639866</v>
      </c>
      <c r="L67" s="0" t="n">
        <v>5560575.39352562</v>
      </c>
      <c r="M67" s="0" t="n">
        <v>5249379.98963978</v>
      </c>
      <c r="N67" s="0" t="n">
        <v>5586590.87352522</v>
      </c>
      <c r="O67" s="0" t="n">
        <v>5273833.5353762</v>
      </c>
      <c r="P67" s="0" t="n">
        <v>527756.112783274</v>
      </c>
      <c r="Q67" s="0" t="n">
        <v>511923.429399776</v>
      </c>
    </row>
    <row r="68" customFormat="false" ht="12.8" hidden="false" customHeight="false" outlineLevel="0" collapsed="false">
      <c r="A68" s="0" t="n">
        <v>115</v>
      </c>
      <c r="B68" s="0" t="n">
        <v>33617564.9118491</v>
      </c>
      <c r="C68" s="0" t="n">
        <v>32220930.0136696</v>
      </c>
      <c r="D68" s="0" t="n">
        <v>33773744.7517608</v>
      </c>
      <c r="E68" s="0" t="n">
        <v>32367685.3173798</v>
      </c>
      <c r="F68" s="0" t="n">
        <v>24038874.0188665</v>
      </c>
      <c r="G68" s="0" t="n">
        <v>8182055.99480313</v>
      </c>
      <c r="H68" s="0" t="n">
        <v>24190545.5338211</v>
      </c>
      <c r="I68" s="0" t="n">
        <v>8177139.78355866</v>
      </c>
      <c r="J68" s="0" t="n">
        <v>3265520.48247651</v>
      </c>
      <c r="K68" s="0" t="n">
        <v>3167554.86800221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33823429.9548825</v>
      </c>
      <c r="C69" s="0" t="n">
        <v>32418279.5546504</v>
      </c>
      <c r="D69" s="0" t="n">
        <v>33983210.604928</v>
      </c>
      <c r="E69" s="0" t="n">
        <v>32568454.2100358</v>
      </c>
      <c r="F69" s="0" t="n">
        <v>24186017.9113855</v>
      </c>
      <c r="G69" s="0" t="n">
        <v>8232261.6432649</v>
      </c>
      <c r="H69" s="0" t="n">
        <v>24336832.26667</v>
      </c>
      <c r="I69" s="0" t="n">
        <v>8231621.94336581</v>
      </c>
      <c r="J69" s="0" t="n">
        <v>3393891.89114206</v>
      </c>
      <c r="K69" s="0" t="n">
        <v>3292075.1344078</v>
      </c>
      <c r="L69" s="0" t="n">
        <v>5634214.92975823</v>
      </c>
      <c r="M69" s="0" t="n">
        <v>5319270.2495019</v>
      </c>
      <c r="N69" s="0" t="n">
        <v>5660841.641706</v>
      </c>
      <c r="O69" s="0" t="n">
        <v>5344297.27836104</v>
      </c>
      <c r="P69" s="0" t="n">
        <v>565648.648523677</v>
      </c>
      <c r="Q69" s="0" t="n">
        <v>548679.189067966</v>
      </c>
    </row>
    <row r="70" customFormat="false" ht="12.8" hidden="false" customHeight="false" outlineLevel="0" collapsed="false">
      <c r="A70" s="0" t="n">
        <v>117</v>
      </c>
      <c r="B70" s="0" t="n">
        <v>34053467.3338704</v>
      </c>
      <c r="C70" s="0" t="n">
        <v>32638835.1571149</v>
      </c>
      <c r="D70" s="0" t="n">
        <v>34212782.7321556</v>
      </c>
      <c r="E70" s="0" t="n">
        <v>32788572.5299738</v>
      </c>
      <c r="F70" s="0" t="n">
        <v>24308001.1670272</v>
      </c>
      <c r="G70" s="0" t="n">
        <v>8330833.99008773</v>
      </c>
      <c r="H70" s="0" t="n">
        <v>24458380.0658456</v>
      </c>
      <c r="I70" s="0" t="n">
        <v>8330192.46412814</v>
      </c>
      <c r="J70" s="0" t="n">
        <v>3507832.92863679</v>
      </c>
      <c r="K70" s="0" t="n">
        <v>3402597.94077769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34235066.3113334</v>
      </c>
      <c r="C71" s="0" t="n">
        <v>32813958.8689759</v>
      </c>
      <c r="D71" s="0" t="n">
        <v>34393400.4485902</v>
      </c>
      <c r="E71" s="0" t="n">
        <v>32962774.0114766</v>
      </c>
      <c r="F71" s="0" t="n">
        <v>24420958.28052</v>
      </c>
      <c r="G71" s="0" t="n">
        <v>8393000.58845593</v>
      </c>
      <c r="H71" s="0" t="n">
        <v>24570416.6639518</v>
      </c>
      <c r="I71" s="0" t="n">
        <v>8392357.34752477</v>
      </c>
      <c r="J71" s="0" t="n">
        <v>3573773.35915002</v>
      </c>
      <c r="K71" s="0" t="n">
        <v>3466560.15837552</v>
      </c>
      <c r="L71" s="0" t="n">
        <v>5704827.91817834</v>
      </c>
      <c r="M71" s="0" t="n">
        <v>5387232.22336964</v>
      </c>
      <c r="N71" s="0" t="n">
        <v>5731213.58174229</v>
      </c>
      <c r="O71" s="0" t="n">
        <v>5412032.32002236</v>
      </c>
      <c r="P71" s="0" t="n">
        <v>595628.89319167</v>
      </c>
      <c r="Q71" s="0" t="n">
        <v>577760.02639592</v>
      </c>
    </row>
    <row r="72" customFormat="false" ht="12.8" hidden="false" customHeight="false" outlineLevel="0" collapsed="false">
      <c r="A72" s="0" t="n">
        <v>119</v>
      </c>
      <c r="B72" s="0" t="n">
        <v>34443633.7679344</v>
      </c>
      <c r="C72" s="0" t="n">
        <v>33013608.9408729</v>
      </c>
      <c r="D72" s="0" t="n">
        <v>34602502.8533735</v>
      </c>
      <c r="E72" s="0" t="n">
        <v>33162930.4169387</v>
      </c>
      <c r="F72" s="0" t="n">
        <v>24624748.1670944</v>
      </c>
      <c r="G72" s="0" t="n">
        <v>8388860.77377843</v>
      </c>
      <c r="H72" s="0" t="n">
        <v>24774581.3418285</v>
      </c>
      <c r="I72" s="0" t="n">
        <v>8388349.07511021</v>
      </c>
      <c r="J72" s="0" t="n">
        <v>3728759.73519357</v>
      </c>
      <c r="K72" s="0" t="n">
        <v>3616896.94313776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34724507.4513027</v>
      </c>
      <c r="C73" s="0" t="n">
        <v>33282639.3767475</v>
      </c>
      <c r="D73" s="0" t="n">
        <v>34884583.5530214</v>
      </c>
      <c r="E73" s="0" t="n">
        <v>33433111.255526</v>
      </c>
      <c r="F73" s="0" t="n">
        <v>24805761.8186954</v>
      </c>
      <c r="G73" s="0" t="n">
        <v>8476877.55805208</v>
      </c>
      <c r="H73" s="0" t="n">
        <v>24956234.3431159</v>
      </c>
      <c r="I73" s="0" t="n">
        <v>8476876.91241015</v>
      </c>
      <c r="J73" s="0" t="n">
        <v>3859211.53144918</v>
      </c>
      <c r="K73" s="0" t="n">
        <v>3743435.18550571</v>
      </c>
      <c r="L73" s="0" t="n">
        <v>5786431.77628279</v>
      </c>
      <c r="M73" s="0" t="n">
        <v>5465560.72298293</v>
      </c>
      <c r="N73" s="0" t="n">
        <v>5813111.18741373</v>
      </c>
      <c r="O73" s="0" t="n">
        <v>5490640.36624291</v>
      </c>
      <c r="P73" s="0" t="n">
        <v>643201.921908197</v>
      </c>
      <c r="Q73" s="0" t="n">
        <v>623905.864250951</v>
      </c>
    </row>
    <row r="74" customFormat="false" ht="12.8" hidden="false" customHeight="false" outlineLevel="0" collapsed="false">
      <c r="A74" s="0" t="n">
        <v>121</v>
      </c>
      <c r="B74" s="0" t="n">
        <v>34893950.6968402</v>
      </c>
      <c r="C74" s="0" t="n">
        <v>33445043.6544592</v>
      </c>
      <c r="D74" s="0" t="n">
        <v>35053192.0568703</v>
      </c>
      <c r="E74" s="0" t="n">
        <v>33594730.9821788</v>
      </c>
      <c r="F74" s="0" t="n">
        <v>24868540.6365241</v>
      </c>
      <c r="G74" s="0" t="n">
        <v>8576503.01793511</v>
      </c>
      <c r="H74" s="0" t="n">
        <v>25018228.6120295</v>
      </c>
      <c r="I74" s="0" t="n">
        <v>8576502.37014935</v>
      </c>
      <c r="J74" s="0" t="n">
        <v>3913247.11172782</v>
      </c>
      <c r="K74" s="0" t="n">
        <v>3795849.69837598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35089497.7811638</v>
      </c>
      <c r="C75" s="0" t="n">
        <v>33632194.3518706</v>
      </c>
      <c r="D75" s="0" t="n">
        <v>35247391.5732104</v>
      </c>
      <c r="E75" s="0" t="n">
        <v>33780614.8617085</v>
      </c>
      <c r="F75" s="0" t="n">
        <v>25030822.9798975</v>
      </c>
      <c r="G75" s="0" t="n">
        <v>8601371.37197301</v>
      </c>
      <c r="H75" s="0" t="n">
        <v>25179244.1395441</v>
      </c>
      <c r="I75" s="0" t="n">
        <v>8601370.72216442</v>
      </c>
      <c r="J75" s="0" t="n">
        <v>4037456.37079186</v>
      </c>
      <c r="K75" s="0" t="n">
        <v>3916332.6796681</v>
      </c>
      <c r="L75" s="0" t="n">
        <v>5846943.37012939</v>
      </c>
      <c r="M75" s="0" t="n">
        <v>5523241.71741104</v>
      </c>
      <c r="N75" s="0" t="n">
        <v>5873259.06336307</v>
      </c>
      <c r="O75" s="0" t="n">
        <v>5547979.47226955</v>
      </c>
      <c r="P75" s="0" t="n">
        <v>672909.395131976</v>
      </c>
      <c r="Q75" s="0" t="n">
        <v>652722.113278017</v>
      </c>
    </row>
    <row r="76" customFormat="false" ht="12.8" hidden="false" customHeight="false" outlineLevel="0" collapsed="false">
      <c r="A76" s="0" t="n">
        <v>123</v>
      </c>
      <c r="B76" s="0" t="n">
        <v>35312379.5316451</v>
      </c>
      <c r="C76" s="0" t="n">
        <v>33845914.3114591</v>
      </c>
      <c r="D76" s="0" t="n">
        <v>35469915.5123666</v>
      </c>
      <c r="E76" s="0" t="n">
        <v>33993998.1529229</v>
      </c>
      <c r="F76" s="0" t="n">
        <v>25175692.3827852</v>
      </c>
      <c r="G76" s="0" t="n">
        <v>8670221.92867388</v>
      </c>
      <c r="H76" s="0" t="n">
        <v>25323776.8897876</v>
      </c>
      <c r="I76" s="0" t="n">
        <v>8670221.26313531</v>
      </c>
      <c r="J76" s="0" t="n">
        <v>4177477.08832731</v>
      </c>
      <c r="K76" s="0" t="n">
        <v>4052152.77567749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35410421.922981</v>
      </c>
      <c r="C77" s="0" t="n">
        <v>33940438.3467014</v>
      </c>
      <c r="D77" s="0" t="n">
        <v>35567451.4593753</v>
      </c>
      <c r="E77" s="0" t="n">
        <v>34088041.3066415</v>
      </c>
      <c r="F77" s="0" t="n">
        <v>25231407.4289945</v>
      </c>
      <c r="G77" s="0" t="n">
        <v>8709030.91770692</v>
      </c>
      <c r="H77" s="0" t="n">
        <v>25379011.0563905</v>
      </c>
      <c r="I77" s="0" t="n">
        <v>8709030.25025103</v>
      </c>
      <c r="J77" s="0" t="n">
        <v>4297738.19322836</v>
      </c>
      <c r="K77" s="0" t="n">
        <v>4168806.0474315</v>
      </c>
      <c r="L77" s="0" t="n">
        <v>5900760.0391015</v>
      </c>
      <c r="M77" s="0" t="n">
        <v>5574964.94336005</v>
      </c>
      <c r="N77" s="0" t="n">
        <v>5926930.77667953</v>
      </c>
      <c r="O77" s="0" t="n">
        <v>5599566.16866589</v>
      </c>
      <c r="P77" s="0" t="n">
        <v>716289.698871393</v>
      </c>
      <c r="Q77" s="0" t="n">
        <v>694801.007905251</v>
      </c>
    </row>
    <row r="78" customFormat="false" ht="12.8" hidden="false" customHeight="false" outlineLevel="0" collapsed="false">
      <c r="A78" s="0" t="n">
        <v>125</v>
      </c>
      <c r="B78" s="0" t="n">
        <v>35696056.4525948</v>
      </c>
      <c r="C78" s="0" t="n">
        <v>34214272.4634134</v>
      </c>
      <c r="D78" s="0" t="n">
        <v>35853604.9551467</v>
      </c>
      <c r="E78" s="0" t="n">
        <v>34362363.2368794</v>
      </c>
      <c r="F78" s="0" t="n">
        <v>25379500.3240763</v>
      </c>
      <c r="G78" s="0" t="n">
        <v>8834772.13933717</v>
      </c>
      <c r="H78" s="0" t="n">
        <v>25527591.7740685</v>
      </c>
      <c r="I78" s="0" t="n">
        <v>8834771.46281098</v>
      </c>
      <c r="J78" s="0" t="n">
        <v>4361127.46025801</v>
      </c>
      <c r="K78" s="0" t="n">
        <v>4230293.63645027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35860197.8801903</v>
      </c>
      <c r="C79" s="0" t="n">
        <v>34372477.7552132</v>
      </c>
      <c r="D79" s="0" t="n">
        <v>36013706.3908325</v>
      </c>
      <c r="E79" s="0" t="n">
        <v>34516771.3712208</v>
      </c>
      <c r="F79" s="0" t="n">
        <v>25434345.1327531</v>
      </c>
      <c r="G79" s="0" t="n">
        <v>8938132.62246019</v>
      </c>
      <c r="H79" s="0" t="n">
        <v>25578639.4337434</v>
      </c>
      <c r="I79" s="0" t="n">
        <v>8938131.93747741</v>
      </c>
      <c r="J79" s="0" t="n">
        <v>4500850.27892304</v>
      </c>
      <c r="K79" s="0" t="n">
        <v>4365824.77055535</v>
      </c>
      <c r="L79" s="0" t="n">
        <v>5973433.22603564</v>
      </c>
      <c r="M79" s="0" t="n">
        <v>5643559.7474184</v>
      </c>
      <c r="N79" s="0" t="n">
        <v>5999017.20050506</v>
      </c>
      <c r="O79" s="0" t="n">
        <v>5667609.42002563</v>
      </c>
      <c r="P79" s="0" t="n">
        <v>750141.713153841</v>
      </c>
      <c r="Q79" s="0" t="n">
        <v>727637.461759226</v>
      </c>
    </row>
    <row r="80" customFormat="false" ht="12.8" hidden="false" customHeight="false" outlineLevel="0" collapsed="false">
      <c r="A80" s="0" t="n">
        <v>127</v>
      </c>
      <c r="B80" s="0" t="n">
        <v>36065494.3573492</v>
      </c>
      <c r="C80" s="0" t="n">
        <v>34568884.8502763</v>
      </c>
      <c r="D80" s="0" t="n">
        <v>36217283.1827463</v>
      </c>
      <c r="E80" s="0" t="n">
        <v>34711561.4382864</v>
      </c>
      <c r="F80" s="0" t="n">
        <v>25560139.3066119</v>
      </c>
      <c r="G80" s="0" t="n">
        <v>9008745.54366445</v>
      </c>
      <c r="H80" s="0" t="n">
        <v>25702816.5819943</v>
      </c>
      <c r="I80" s="0" t="n">
        <v>9008744.85629215</v>
      </c>
      <c r="J80" s="0" t="n">
        <v>4573402.67888047</v>
      </c>
      <c r="K80" s="0" t="n">
        <v>4436200.59851406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36241297.9176725</v>
      </c>
      <c r="C81" s="0" t="n">
        <v>34737448.5781272</v>
      </c>
      <c r="D81" s="0" t="n">
        <v>36392836.6205218</v>
      </c>
      <c r="E81" s="0" t="n">
        <v>34879890.0343721</v>
      </c>
      <c r="F81" s="0" t="n">
        <v>25635656.0643132</v>
      </c>
      <c r="G81" s="0" t="n">
        <v>9101792.51381393</v>
      </c>
      <c r="H81" s="0" t="n">
        <v>25778098.2102512</v>
      </c>
      <c r="I81" s="0" t="n">
        <v>9101791.82412088</v>
      </c>
      <c r="J81" s="0" t="n">
        <v>4655452.48456644</v>
      </c>
      <c r="K81" s="0" t="n">
        <v>4515788.91002945</v>
      </c>
      <c r="L81" s="0" t="n">
        <v>6034339.97362057</v>
      </c>
      <c r="M81" s="0" t="n">
        <v>5700856.91488051</v>
      </c>
      <c r="N81" s="0" t="n">
        <v>6059595.55096895</v>
      </c>
      <c r="O81" s="0" t="n">
        <v>5724599.205825</v>
      </c>
      <c r="P81" s="0" t="n">
        <v>775908.74742774</v>
      </c>
      <c r="Q81" s="0" t="n">
        <v>752631.485004908</v>
      </c>
    </row>
    <row r="82" customFormat="false" ht="12.8" hidden="false" customHeight="false" outlineLevel="0" collapsed="false">
      <c r="A82" s="0" t="n">
        <v>129</v>
      </c>
      <c r="B82" s="0" t="n">
        <v>36485132.7083299</v>
      </c>
      <c r="C82" s="0" t="n">
        <v>34972257.3943773</v>
      </c>
      <c r="D82" s="0" t="n">
        <v>36636655.6465093</v>
      </c>
      <c r="E82" s="0" t="n">
        <v>35114683.8196505</v>
      </c>
      <c r="F82" s="0" t="n">
        <v>25808955.7730519</v>
      </c>
      <c r="G82" s="0" t="n">
        <v>9163301.62132542</v>
      </c>
      <c r="H82" s="0" t="n">
        <v>25951382.9006574</v>
      </c>
      <c r="I82" s="0" t="n">
        <v>9163300.91899306</v>
      </c>
      <c r="J82" s="0" t="n">
        <v>4810172.73388894</v>
      </c>
      <c r="K82" s="0" t="n">
        <v>4665867.55187227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36619527.2528555</v>
      </c>
      <c r="C83" s="0" t="n">
        <v>35101278.2099489</v>
      </c>
      <c r="D83" s="0" t="n">
        <v>36769816.8145058</v>
      </c>
      <c r="E83" s="0" t="n">
        <v>35242545.3283781</v>
      </c>
      <c r="F83" s="0" t="n">
        <v>25872448.6410316</v>
      </c>
      <c r="G83" s="0" t="n">
        <v>9228829.56891731</v>
      </c>
      <c r="H83" s="0" t="n">
        <v>26013716.464056</v>
      </c>
      <c r="I83" s="0" t="n">
        <v>9228828.86432209</v>
      </c>
      <c r="J83" s="0" t="n">
        <v>4931540.03016681</v>
      </c>
      <c r="K83" s="0" t="n">
        <v>4783593.8292618</v>
      </c>
      <c r="L83" s="0" t="n">
        <v>6100130.92038254</v>
      </c>
      <c r="M83" s="0" t="n">
        <v>5764970.13336223</v>
      </c>
      <c r="N83" s="0" t="n">
        <v>6125178.28180615</v>
      </c>
      <c r="O83" s="0" t="n">
        <v>5788516.694339</v>
      </c>
      <c r="P83" s="0" t="n">
        <v>821923.338361135</v>
      </c>
      <c r="Q83" s="0" t="n">
        <v>797265.638210301</v>
      </c>
    </row>
    <row r="84" customFormat="false" ht="12.8" hidden="false" customHeight="false" outlineLevel="0" collapsed="false">
      <c r="A84" s="0" t="n">
        <v>131</v>
      </c>
      <c r="B84" s="0" t="n">
        <v>36934976.7848294</v>
      </c>
      <c r="C84" s="0" t="n">
        <v>35403460.9128253</v>
      </c>
      <c r="D84" s="0" t="n">
        <v>37085409.7327929</v>
      </c>
      <c r="E84" s="0" t="n">
        <v>35544861.1034668</v>
      </c>
      <c r="F84" s="0" t="n">
        <v>26075505.0921689</v>
      </c>
      <c r="G84" s="0" t="n">
        <v>9327955.82065634</v>
      </c>
      <c r="H84" s="0" t="n">
        <v>26216905.9896359</v>
      </c>
      <c r="I84" s="0" t="n">
        <v>9327955.11383089</v>
      </c>
      <c r="J84" s="0" t="n">
        <v>5032930.60313035</v>
      </c>
      <c r="K84" s="0" t="n">
        <v>4881942.68503644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37022989.6399994</v>
      </c>
      <c r="C85" s="0" t="n">
        <v>35488012.2938239</v>
      </c>
      <c r="D85" s="0" t="n">
        <v>37173362.0168078</v>
      </c>
      <c r="E85" s="0" t="n">
        <v>35629355.7097111</v>
      </c>
      <c r="F85" s="0" t="n">
        <v>26089744.0283705</v>
      </c>
      <c r="G85" s="0" t="n">
        <v>9398268.26545335</v>
      </c>
      <c r="H85" s="0" t="n">
        <v>26231088.1532614</v>
      </c>
      <c r="I85" s="0" t="n">
        <v>9398267.5564497</v>
      </c>
      <c r="J85" s="0" t="n">
        <v>5092590.31639894</v>
      </c>
      <c r="K85" s="0" t="n">
        <v>4939812.60690697</v>
      </c>
      <c r="L85" s="0" t="n">
        <v>6166428.45438085</v>
      </c>
      <c r="M85" s="0" t="n">
        <v>5827719.1961442</v>
      </c>
      <c r="N85" s="0" t="n">
        <v>6191489.34372255</v>
      </c>
      <c r="O85" s="0" t="n">
        <v>5851278.56934477</v>
      </c>
      <c r="P85" s="0" t="n">
        <v>848765.052733157</v>
      </c>
      <c r="Q85" s="0" t="n">
        <v>823302.101151162</v>
      </c>
    </row>
    <row r="86" customFormat="false" ht="12.8" hidden="false" customHeight="false" outlineLevel="0" collapsed="false">
      <c r="A86" s="0" t="n">
        <v>133</v>
      </c>
      <c r="B86" s="0" t="n">
        <v>37180232.7190402</v>
      </c>
      <c r="C86" s="0" t="n">
        <v>35640227.0426123</v>
      </c>
      <c r="D86" s="0" t="n">
        <v>37330960.9809282</v>
      </c>
      <c r="E86" s="0" t="n">
        <v>35781905.0763681</v>
      </c>
      <c r="F86" s="0" t="n">
        <v>26210582.728894</v>
      </c>
      <c r="G86" s="0" t="n">
        <v>9429644.31371826</v>
      </c>
      <c r="H86" s="0" t="n">
        <v>26352261.473572</v>
      </c>
      <c r="I86" s="0" t="n">
        <v>9429643.6027961</v>
      </c>
      <c r="J86" s="0" t="n">
        <v>5227056.7622596</v>
      </c>
      <c r="K86" s="0" t="n">
        <v>5070245.05939181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37276305.4565909</v>
      </c>
      <c r="C87" s="0" t="n">
        <v>35732955.4789755</v>
      </c>
      <c r="D87" s="0" t="n">
        <v>37424686.8802298</v>
      </c>
      <c r="E87" s="0" t="n">
        <v>35872427.4704987</v>
      </c>
      <c r="F87" s="0" t="n">
        <v>26254278.429804</v>
      </c>
      <c r="G87" s="0" t="n">
        <v>9478677.04917146</v>
      </c>
      <c r="H87" s="0" t="n">
        <v>26393750.9637363</v>
      </c>
      <c r="I87" s="0" t="n">
        <v>9478676.50676248</v>
      </c>
      <c r="J87" s="0" t="n">
        <v>5276761.98894075</v>
      </c>
      <c r="K87" s="0" t="n">
        <v>5118459.12927253</v>
      </c>
      <c r="L87" s="0" t="n">
        <v>6206126.64683432</v>
      </c>
      <c r="M87" s="0" t="n">
        <v>5865184.97709952</v>
      </c>
      <c r="N87" s="0" t="n">
        <v>6230855.72334554</v>
      </c>
      <c r="O87" s="0" t="n">
        <v>5888432.45670668</v>
      </c>
      <c r="P87" s="0" t="n">
        <v>879460.331490126</v>
      </c>
      <c r="Q87" s="0" t="n">
        <v>853076.521545422</v>
      </c>
    </row>
    <row r="88" customFormat="false" ht="12.8" hidden="false" customHeight="false" outlineLevel="0" collapsed="false">
      <c r="A88" s="0" t="n">
        <v>135</v>
      </c>
      <c r="B88" s="0" t="n">
        <v>37417670.4858587</v>
      </c>
      <c r="C88" s="0" t="n">
        <v>35869352.4722068</v>
      </c>
      <c r="D88" s="0" t="n">
        <v>37565706.8286852</v>
      </c>
      <c r="E88" s="0" t="n">
        <v>36008497.8189324</v>
      </c>
      <c r="F88" s="0" t="n">
        <v>26395442.7273517</v>
      </c>
      <c r="G88" s="0" t="n">
        <v>9473909.74485504</v>
      </c>
      <c r="H88" s="0" t="n">
        <v>26534588.6178776</v>
      </c>
      <c r="I88" s="0" t="n">
        <v>9473909.20105476</v>
      </c>
      <c r="J88" s="0" t="n">
        <v>5364663.74877832</v>
      </c>
      <c r="K88" s="0" t="n">
        <v>5203723.83631497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37649817.017379</v>
      </c>
      <c r="C89" s="0" t="n">
        <v>36092976.9808376</v>
      </c>
      <c r="D89" s="0" t="n">
        <v>37796254.8069185</v>
      </c>
      <c r="E89" s="0" t="n">
        <v>36230619.3873462</v>
      </c>
      <c r="F89" s="0" t="n">
        <v>26582037.6633222</v>
      </c>
      <c r="G89" s="0" t="n">
        <v>9510939.3175154</v>
      </c>
      <c r="H89" s="0" t="n">
        <v>26719680.6149626</v>
      </c>
      <c r="I89" s="0" t="n">
        <v>9510938.77238359</v>
      </c>
      <c r="J89" s="0" t="n">
        <v>5488115.25947462</v>
      </c>
      <c r="K89" s="0" t="n">
        <v>5323471.80169038</v>
      </c>
      <c r="L89" s="0" t="n">
        <v>6269558.41005333</v>
      </c>
      <c r="M89" s="0" t="n">
        <v>5926355.15157945</v>
      </c>
      <c r="N89" s="0" t="n">
        <v>6293963.0920584</v>
      </c>
      <c r="O89" s="0" t="n">
        <v>5949298.45701174</v>
      </c>
      <c r="P89" s="0" t="n">
        <v>914685.876579103</v>
      </c>
      <c r="Q89" s="0" t="n">
        <v>887245.30028173</v>
      </c>
    </row>
    <row r="90" customFormat="false" ht="12.8" hidden="false" customHeight="false" outlineLevel="0" collapsed="false">
      <c r="A90" s="0" t="n">
        <v>137</v>
      </c>
      <c r="B90" s="0" t="n">
        <v>37807952.3111923</v>
      </c>
      <c r="C90" s="0" t="n">
        <v>36243156.6912905</v>
      </c>
      <c r="D90" s="0" t="n">
        <v>37953531.2458189</v>
      </c>
      <c r="E90" s="0" t="n">
        <v>36379991.947369</v>
      </c>
      <c r="F90" s="0" t="n">
        <v>26647827.9893262</v>
      </c>
      <c r="G90" s="0" t="n">
        <v>9595328.70196436</v>
      </c>
      <c r="H90" s="0" t="n">
        <v>26784663.8226839</v>
      </c>
      <c r="I90" s="0" t="n">
        <v>9595328.12468508</v>
      </c>
      <c r="J90" s="0" t="n">
        <v>5546175.45663203</v>
      </c>
      <c r="K90" s="0" t="n">
        <v>5379790.19293307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37967626.9892043</v>
      </c>
      <c r="C91" s="0" t="n">
        <v>36398112.8072929</v>
      </c>
      <c r="D91" s="0" t="n">
        <v>38110307.2538159</v>
      </c>
      <c r="E91" s="0" t="n">
        <v>36532224.0011452</v>
      </c>
      <c r="F91" s="0" t="n">
        <v>26837951.5947065</v>
      </c>
      <c r="G91" s="0" t="n">
        <v>9560161.2125864</v>
      </c>
      <c r="H91" s="0" t="n">
        <v>26972063.3673568</v>
      </c>
      <c r="I91" s="0" t="n">
        <v>9560160.63378841</v>
      </c>
      <c r="J91" s="0" t="n">
        <v>5639937.44027864</v>
      </c>
      <c r="K91" s="0" t="n">
        <v>5470739.31707028</v>
      </c>
      <c r="L91" s="0" t="n">
        <v>6324495.85100228</v>
      </c>
      <c r="M91" s="0" t="n">
        <v>5979359.1206734</v>
      </c>
      <c r="N91" s="0" t="n">
        <v>6348274.43147254</v>
      </c>
      <c r="O91" s="0" t="n">
        <v>6001712.51647507</v>
      </c>
      <c r="P91" s="0" t="n">
        <v>939989.573379774</v>
      </c>
      <c r="Q91" s="0" t="n">
        <v>911789.886178381</v>
      </c>
    </row>
    <row r="92" customFormat="false" ht="12.8" hidden="false" customHeight="false" outlineLevel="0" collapsed="false">
      <c r="A92" s="0" t="n">
        <v>139</v>
      </c>
      <c r="B92" s="0" t="n">
        <v>38098264.1810963</v>
      </c>
      <c r="C92" s="0" t="n">
        <v>36524805.973591</v>
      </c>
      <c r="D92" s="0" t="n">
        <v>38239282.5409156</v>
      </c>
      <c r="E92" s="0" t="n">
        <v>36657355.0010631</v>
      </c>
      <c r="F92" s="0" t="n">
        <v>27014283.0737913</v>
      </c>
      <c r="G92" s="0" t="n">
        <v>9510522.89979972</v>
      </c>
      <c r="H92" s="0" t="n">
        <v>27146832.6816784</v>
      </c>
      <c r="I92" s="0" t="n">
        <v>9510522.31938464</v>
      </c>
      <c r="J92" s="0" t="n">
        <v>5756377.57612173</v>
      </c>
      <c r="K92" s="0" t="n">
        <v>5583686.24883807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38408996.6579279</v>
      </c>
      <c r="C93" s="0" t="n">
        <v>36822823.1892497</v>
      </c>
      <c r="D93" s="0" t="n">
        <v>38549844.9498505</v>
      </c>
      <c r="E93" s="0" t="n">
        <v>36955212.3719013</v>
      </c>
      <c r="F93" s="0" t="n">
        <v>27257541.3090084</v>
      </c>
      <c r="G93" s="0" t="n">
        <v>9565281.88024122</v>
      </c>
      <c r="H93" s="0" t="n">
        <v>27389931.0740657</v>
      </c>
      <c r="I93" s="0" t="n">
        <v>9565281.29783557</v>
      </c>
      <c r="J93" s="0" t="n">
        <v>5882161.74634151</v>
      </c>
      <c r="K93" s="0" t="n">
        <v>5705696.89395127</v>
      </c>
      <c r="L93" s="0" t="n">
        <v>6397971.02326438</v>
      </c>
      <c r="M93" s="0" t="n">
        <v>6049660.07322795</v>
      </c>
      <c r="N93" s="0" t="n">
        <v>6421444.28259978</v>
      </c>
      <c r="O93" s="0" t="n">
        <v>6071726.47690003</v>
      </c>
      <c r="P93" s="0" t="n">
        <v>980360.291056919</v>
      </c>
      <c r="Q93" s="0" t="n">
        <v>950949.482325211</v>
      </c>
    </row>
    <row r="94" customFormat="false" ht="12.8" hidden="false" customHeight="false" outlineLevel="0" collapsed="false">
      <c r="A94" s="0" t="n">
        <v>141</v>
      </c>
      <c r="B94" s="0" t="n">
        <v>38604573.6926124</v>
      </c>
      <c r="C94" s="0" t="n">
        <v>37010785.2084816</v>
      </c>
      <c r="D94" s="0" t="n">
        <v>38742903.0823234</v>
      </c>
      <c r="E94" s="0" t="n">
        <v>37140806.5975347</v>
      </c>
      <c r="F94" s="0" t="n">
        <v>27374197.6268253</v>
      </c>
      <c r="G94" s="0" t="n">
        <v>9636587.58165635</v>
      </c>
      <c r="H94" s="0" t="n">
        <v>27504219.6000939</v>
      </c>
      <c r="I94" s="0" t="n">
        <v>9636586.99744076</v>
      </c>
      <c r="J94" s="0" t="n">
        <v>5983494.69621413</v>
      </c>
      <c r="K94" s="0" t="n">
        <v>5803989.8553277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38867995.985182</v>
      </c>
      <c r="C95" s="0" t="n">
        <v>37263021.380979</v>
      </c>
      <c r="D95" s="0" t="n">
        <v>39005265.793194</v>
      </c>
      <c r="E95" s="0" t="n">
        <v>37392046.2019584</v>
      </c>
      <c r="F95" s="0" t="n">
        <v>27590694.91642</v>
      </c>
      <c r="G95" s="0" t="n">
        <v>9672326.46455908</v>
      </c>
      <c r="H95" s="0" t="n">
        <v>27719720.3234684</v>
      </c>
      <c r="I95" s="0" t="n">
        <v>9672325.87849003</v>
      </c>
      <c r="J95" s="0" t="n">
        <v>6012231.33654973</v>
      </c>
      <c r="K95" s="0" t="n">
        <v>5831864.39645324</v>
      </c>
      <c r="L95" s="0" t="n">
        <v>6468325.15877238</v>
      </c>
      <c r="M95" s="0" t="n">
        <v>6114985.82819642</v>
      </c>
      <c r="N95" s="0" t="n">
        <v>6491201.90008078</v>
      </c>
      <c r="O95" s="0" t="n">
        <v>6136491.64862565</v>
      </c>
      <c r="P95" s="0" t="n">
        <v>1002038.55609162</v>
      </c>
      <c r="Q95" s="0" t="n">
        <v>971977.399408874</v>
      </c>
    </row>
    <row r="96" customFormat="false" ht="12.8" hidden="false" customHeight="false" outlineLevel="0" collapsed="false">
      <c r="A96" s="0" t="n">
        <v>143</v>
      </c>
      <c r="B96" s="0" t="n">
        <v>39042355.2161517</v>
      </c>
      <c r="C96" s="0" t="n">
        <v>37430803.0053228</v>
      </c>
      <c r="D96" s="0" t="n">
        <v>39179504.5468438</v>
      </c>
      <c r="E96" s="0" t="n">
        <v>37559714.825137</v>
      </c>
      <c r="F96" s="0" t="n">
        <v>27707927.1378613</v>
      </c>
      <c r="G96" s="0" t="n">
        <v>9722875.86746152</v>
      </c>
      <c r="H96" s="0" t="n">
        <v>27836839.5456135</v>
      </c>
      <c r="I96" s="0" t="n">
        <v>9722875.27952348</v>
      </c>
      <c r="J96" s="0" t="n">
        <v>6081527.83761845</v>
      </c>
      <c r="K96" s="0" t="n">
        <v>5899082.0024899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39303568.5838445</v>
      </c>
      <c r="C97" s="0" t="n">
        <v>37681465.8977941</v>
      </c>
      <c r="D97" s="0" t="n">
        <v>39439530.0568778</v>
      </c>
      <c r="E97" s="0" t="n">
        <v>37809261.1070222</v>
      </c>
      <c r="F97" s="0" t="n">
        <v>27872058.283013</v>
      </c>
      <c r="G97" s="0" t="n">
        <v>9809407.61478108</v>
      </c>
      <c r="H97" s="0" t="n">
        <v>27999854.0818673</v>
      </c>
      <c r="I97" s="0" t="n">
        <v>9809407.02515494</v>
      </c>
      <c r="J97" s="0" t="n">
        <v>6183685.14601657</v>
      </c>
      <c r="K97" s="0" t="n">
        <v>5998174.59163608</v>
      </c>
      <c r="L97" s="0" t="n">
        <v>6540455.81295825</v>
      </c>
      <c r="M97" s="0" t="n">
        <v>6183739.76361436</v>
      </c>
      <c r="N97" s="0" t="n">
        <v>6563114.53799869</v>
      </c>
      <c r="O97" s="0" t="n">
        <v>6205042.25267481</v>
      </c>
      <c r="P97" s="0" t="n">
        <v>1030614.19100276</v>
      </c>
      <c r="Q97" s="0" t="n">
        <v>999695.765272679</v>
      </c>
    </row>
    <row r="98" customFormat="false" ht="12.8" hidden="false" customHeight="false" outlineLevel="0" collapsed="false">
      <c r="A98" s="0" t="n">
        <v>145</v>
      </c>
      <c r="B98" s="0" t="n">
        <v>39603941.4724442</v>
      </c>
      <c r="C98" s="0" t="n">
        <v>37970392.6970511</v>
      </c>
      <c r="D98" s="0" t="n">
        <v>39738970.9913283</v>
      </c>
      <c r="E98" s="0" t="n">
        <v>38097311.8481373</v>
      </c>
      <c r="F98" s="0" t="n">
        <v>28144282.8041727</v>
      </c>
      <c r="G98" s="0" t="n">
        <v>9826109.89287841</v>
      </c>
      <c r="H98" s="0" t="n">
        <v>28271202.5463424</v>
      </c>
      <c r="I98" s="0" t="n">
        <v>9826109.30179485</v>
      </c>
      <c r="J98" s="0" t="n">
        <v>6298208.96079582</v>
      </c>
      <c r="K98" s="0" t="n">
        <v>6109262.69197195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39852991.0802777</v>
      </c>
      <c r="C99" s="0" t="n">
        <v>38210167.0775412</v>
      </c>
      <c r="D99" s="0" t="n">
        <v>39988064.3846497</v>
      </c>
      <c r="E99" s="0" t="n">
        <v>38337127.3652934</v>
      </c>
      <c r="F99" s="0" t="n">
        <v>28365717.3141069</v>
      </c>
      <c r="G99" s="0" t="n">
        <v>9844449.7634343</v>
      </c>
      <c r="H99" s="0" t="n">
        <v>28492678.1944342</v>
      </c>
      <c r="I99" s="0" t="n">
        <v>9844449.17085921</v>
      </c>
      <c r="J99" s="0" t="n">
        <v>6492234.06706501</v>
      </c>
      <c r="K99" s="0" t="n">
        <v>6297467.04505306</v>
      </c>
      <c r="L99" s="0" t="n">
        <v>6632097.04745811</v>
      </c>
      <c r="M99" s="0" t="n">
        <v>6271424.41236696</v>
      </c>
      <c r="N99" s="0" t="n">
        <v>6654607.73677588</v>
      </c>
      <c r="O99" s="0" t="n">
        <v>6292587.76428236</v>
      </c>
      <c r="P99" s="0" t="n">
        <v>1082039.0111775</v>
      </c>
      <c r="Q99" s="0" t="n">
        <v>1049577.84084218</v>
      </c>
    </row>
    <row r="100" customFormat="false" ht="12.8" hidden="false" customHeight="false" outlineLevel="0" collapsed="false">
      <c r="A100" s="0" t="n">
        <v>147</v>
      </c>
      <c r="B100" s="0" t="n">
        <v>39997817.0197824</v>
      </c>
      <c r="C100" s="0" t="n">
        <v>38348449.8441035</v>
      </c>
      <c r="D100" s="0" t="n">
        <v>40130304.73001</v>
      </c>
      <c r="E100" s="0" t="n">
        <v>38472979.7571437</v>
      </c>
      <c r="F100" s="0" t="n">
        <v>28466325.1760123</v>
      </c>
      <c r="G100" s="0" t="n">
        <v>9882124.66809122</v>
      </c>
      <c r="H100" s="0" t="n">
        <v>28590855.6770571</v>
      </c>
      <c r="I100" s="0" t="n">
        <v>9882124.08008663</v>
      </c>
      <c r="J100" s="0" t="n">
        <v>6536683.45801601</v>
      </c>
      <c r="K100" s="0" t="n">
        <v>6340582.95427554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40188491.3780229</v>
      </c>
      <c r="C101" s="0" t="n">
        <v>38532610.2535643</v>
      </c>
      <c r="D101" s="0" t="n">
        <v>40320112.1607779</v>
      </c>
      <c r="E101" s="0" t="n">
        <v>38656325.2328241</v>
      </c>
      <c r="F101" s="0" t="n">
        <v>28651940.3783494</v>
      </c>
      <c r="G101" s="0" t="n">
        <v>9880669.87521486</v>
      </c>
      <c r="H101" s="0" t="n">
        <v>28775655.9471265</v>
      </c>
      <c r="I101" s="0" t="n">
        <v>9880669.28569756</v>
      </c>
      <c r="J101" s="0" t="n">
        <v>6657201.81381619</v>
      </c>
      <c r="K101" s="0" t="n">
        <v>6457485.7594017</v>
      </c>
      <c r="L101" s="0" t="n">
        <v>6688512.1535139</v>
      </c>
      <c r="M101" s="0" t="n">
        <v>6324953.71955327</v>
      </c>
      <c r="N101" s="0" t="n">
        <v>6710447.4335245</v>
      </c>
      <c r="O101" s="0" t="n">
        <v>6345576.20299763</v>
      </c>
      <c r="P101" s="0" t="n">
        <v>1109533.63563603</v>
      </c>
      <c r="Q101" s="0" t="n">
        <v>1076247.62656695</v>
      </c>
    </row>
    <row r="102" customFormat="false" ht="12.8" hidden="false" customHeight="false" outlineLevel="0" collapsed="false">
      <c r="A102" s="0" t="n">
        <v>149</v>
      </c>
      <c r="B102" s="0" t="n">
        <v>40294250.4854562</v>
      </c>
      <c r="C102" s="0" t="n">
        <v>38633739.1519985</v>
      </c>
      <c r="D102" s="0" t="n">
        <v>40423408.5179043</v>
      </c>
      <c r="E102" s="0" t="n">
        <v>38755139.0755411</v>
      </c>
      <c r="F102" s="0" t="n">
        <v>28771015.4531212</v>
      </c>
      <c r="G102" s="0" t="n">
        <v>9862723.69887731</v>
      </c>
      <c r="H102" s="0" t="n">
        <v>28892415.9590855</v>
      </c>
      <c r="I102" s="0" t="n">
        <v>9862723.1164556</v>
      </c>
      <c r="J102" s="0" t="n">
        <v>6777109.22384888</v>
      </c>
      <c r="K102" s="0" t="n">
        <v>6573795.94713341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40442031.1648055</v>
      </c>
      <c r="C103" s="0" t="n">
        <v>38775872.5143291</v>
      </c>
      <c r="D103" s="0" t="n">
        <v>40569972.8207435</v>
      </c>
      <c r="E103" s="0" t="n">
        <v>38896129.0251731</v>
      </c>
      <c r="F103" s="0" t="n">
        <v>28861881.6910847</v>
      </c>
      <c r="G103" s="0" t="n">
        <v>9913990.82324436</v>
      </c>
      <c r="H103" s="0" t="n">
        <v>28982138.7923398</v>
      </c>
      <c r="I103" s="0" t="n">
        <v>9913990.23283319</v>
      </c>
      <c r="J103" s="0" t="n">
        <v>6895387.58152269</v>
      </c>
      <c r="K103" s="0" t="n">
        <v>6688525.95407701</v>
      </c>
      <c r="L103" s="0" t="n">
        <v>6732327.13838948</v>
      </c>
      <c r="M103" s="0" t="n">
        <v>6367540.08984301</v>
      </c>
      <c r="N103" s="0" t="n">
        <v>6753649.21478025</v>
      </c>
      <c r="O103" s="0" t="n">
        <v>6387588.59834394</v>
      </c>
      <c r="P103" s="0" t="n">
        <v>1149231.26358712</v>
      </c>
      <c r="Q103" s="0" t="n">
        <v>1114754.3256795</v>
      </c>
    </row>
    <row r="104" customFormat="false" ht="12.8" hidden="false" customHeight="false" outlineLevel="0" collapsed="false">
      <c r="A104" s="0" t="n">
        <v>151</v>
      </c>
      <c r="B104" s="0" t="n">
        <v>40678780.0065293</v>
      </c>
      <c r="C104" s="0" t="n">
        <v>39003377.3490615</v>
      </c>
      <c r="D104" s="0" t="n">
        <v>40805540.3283828</v>
      </c>
      <c r="E104" s="0" t="n">
        <v>39122523.3122497</v>
      </c>
      <c r="F104" s="0" t="n">
        <v>29060222.9840996</v>
      </c>
      <c r="G104" s="0" t="n">
        <v>9943154.36496187</v>
      </c>
      <c r="H104" s="0" t="n">
        <v>29179369.5392608</v>
      </c>
      <c r="I104" s="0" t="n">
        <v>9943153.77298885</v>
      </c>
      <c r="J104" s="0" t="n">
        <v>6994466.63400108</v>
      </c>
      <c r="K104" s="0" t="n">
        <v>6784632.63498105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41118809.6631496</v>
      </c>
      <c r="C105" s="0" t="n">
        <v>39425622.5614243</v>
      </c>
      <c r="D105" s="0" t="n">
        <v>41244787.6955522</v>
      </c>
      <c r="E105" s="0" t="n">
        <v>39544033.1478142</v>
      </c>
      <c r="F105" s="0" t="n">
        <v>29437785.9594617</v>
      </c>
      <c r="G105" s="0" t="n">
        <v>9987836.60196262</v>
      </c>
      <c r="H105" s="0" t="n">
        <v>29556197.1394987</v>
      </c>
      <c r="I105" s="0" t="n">
        <v>9987836.00831553</v>
      </c>
      <c r="J105" s="0" t="n">
        <v>7179174.29045008</v>
      </c>
      <c r="K105" s="0" t="n">
        <v>6963799.06173658</v>
      </c>
      <c r="L105" s="0" t="n">
        <v>6848282.30830424</v>
      </c>
      <c r="M105" s="0" t="n">
        <v>6479106.23838585</v>
      </c>
      <c r="N105" s="0" t="n">
        <v>6869277.09312516</v>
      </c>
      <c r="O105" s="0" t="n">
        <v>6498848.69869583</v>
      </c>
      <c r="P105" s="0" t="n">
        <v>1196529.04840835</v>
      </c>
      <c r="Q105" s="0" t="n">
        <v>1160633.1769561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D10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233</v>
      </c>
      <c r="C1" s="0" t="s">
        <v>234</v>
      </c>
      <c r="D1" s="0" t="s">
        <v>235</v>
      </c>
      <c r="E1" s="0" t="s">
        <v>236</v>
      </c>
      <c r="F1" s="0" t="s">
        <v>237</v>
      </c>
      <c r="G1" s="0" t="s">
        <v>238</v>
      </c>
      <c r="H1" s="0" t="s">
        <v>239</v>
      </c>
      <c r="I1" s="0" t="s">
        <v>240</v>
      </c>
      <c r="J1" s="0" t="s">
        <v>241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3827419.4883404</v>
      </c>
      <c r="C22" s="0" t="n">
        <v>1463687.39392188</v>
      </c>
      <c r="D22" s="0" t="n">
        <v>1354670.80616431</v>
      </c>
      <c r="E22" s="0" t="n">
        <v>284942.759971258</v>
      </c>
      <c r="F22" s="0" t="n">
        <v>630979.228214535</v>
      </c>
      <c r="G22" s="0" t="n">
        <v>6755.81107102849</v>
      </c>
      <c r="H22" s="0" t="n">
        <v>40431.3490442281</v>
      </c>
      <c r="I22" s="0" t="n">
        <v>39655.4753988891</v>
      </c>
      <c r="J22" s="0" t="n">
        <v>5611.18121263208</v>
      </c>
    </row>
    <row r="23" customFormat="false" ht="12.8" hidden="false" customHeight="false" outlineLevel="0" collapsed="false">
      <c r="A23" s="0" t="n">
        <v>70</v>
      </c>
      <c r="B23" s="0" t="n">
        <v>3289700.30890224</v>
      </c>
      <c r="C23" s="0" t="n">
        <v>1666022.3277125</v>
      </c>
      <c r="D23" s="0" t="n">
        <v>1205145.31048573</v>
      </c>
      <c r="E23" s="0" t="n">
        <v>304687.208139261</v>
      </c>
      <c r="F23" s="0" t="n">
        <v>0</v>
      </c>
      <c r="G23" s="0" t="n">
        <v>9058.26954497593</v>
      </c>
      <c r="H23" s="0" t="n">
        <v>50467.1818766067</v>
      </c>
      <c r="I23" s="0" t="n">
        <v>47284.9605712046</v>
      </c>
      <c r="J23" s="0" t="n">
        <v>6417.50510863915</v>
      </c>
    </row>
    <row r="24" customFormat="false" ht="12.8" hidden="false" customHeight="false" outlineLevel="0" collapsed="false">
      <c r="A24" s="0" t="n">
        <v>71</v>
      </c>
      <c r="B24" s="0" t="n">
        <v>3267344.1199598</v>
      </c>
      <c r="C24" s="0" t="n">
        <v>1747621.17587459</v>
      </c>
      <c r="D24" s="0" t="n">
        <v>1107603.15442336</v>
      </c>
      <c r="E24" s="0" t="n">
        <v>305629.86281831</v>
      </c>
      <c r="F24" s="0" t="n">
        <v>0</v>
      </c>
      <c r="G24" s="0" t="n">
        <v>4748.66780506815</v>
      </c>
      <c r="H24" s="0" t="n">
        <v>57451.6040027708</v>
      </c>
      <c r="I24" s="0" t="n">
        <v>36522.5681400675</v>
      </c>
      <c r="J24" s="0" t="n">
        <v>7154.04506785761</v>
      </c>
    </row>
    <row r="25" customFormat="false" ht="12.8" hidden="false" customHeight="false" outlineLevel="0" collapsed="false">
      <c r="A25" s="0" t="n">
        <v>72</v>
      </c>
      <c r="B25" s="0" t="n">
        <v>3303085.16063005</v>
      </c>
      <c r="C25" s="0" t="n">
        <v>1783234.16007114</v>
      </c>
      <c r="D25" s="0" t="n">
        <v>1112588.36418356</v>
      </c>
      <c r="E25" s="0" t="n">
        <v>302138.912346403</v>
      </c>
      <c r="F25" s="0" t="n">
        <v>0</v>
      </c>
      <c r="G25" s="0" t="n">
        <v>6552.54262805059</v>
      </c>
      <c r="H25" s="0" t="n">
        <v>64163.7845830617</v>
      </c>
      <c r="I25" s="0" t="n">
        <v>26849.2529454322</v>
      </c>
      <c r="J25" s="0" t="n">
        <v>7695.24616731248</v>
      </c>
    </row>
    <row r="26" customFormat="false" ht="12.8" hidden="false" customHeight="false" outlineLevel="0" collapsed="false">
      <c r="A26" s="0" t="n">
        <v>73</v>
      </c>
      <c r="B26" s="0" t="n">
        <v>3849827.25061544</v>
      </c>
      <c r="C26" s="0" t="n">
        <v>1685541.3257386</v>
      </c>
      <c r="D26" s="0" t="n">
        <v>1088724.33044761</v>
      </c>
      <c r="E26" s="0" t="n">
        <v>295523.325623469</v>
      </c>
      <c r="F26" s="0" t="n">
        <v>675045.428573297</v>
      </c>
      <c r="G26" s="0" t="n">
        <v>6314.59345201097</v>
      </c>
      <c r="H26" s="0" t="n">
        <v>54596.5201156651</v>
      </c>
      <c r="I26" s="0" t="n">
        <v>36256.7690414789</v>
      </c>
      <c r="J26" s="0" t="n">
        <v>7512.32111376475</v>
      </c>
    </row>
    <row r="27" customFormat="false" ht="12.8" hidden="false" customHeight="false" outlineLevel="0" collapsed="false">
      <c r="A27" s="0" t="n">
        <v>74</v>
      </c>
      <c r="B27" s="0" t="n">
        <v>3254020.49914737</v>
      </c>
      <c r="C27" s="0" t="n">
        <v>1787133.19879846</v>
      </c>
      <c r="D27" s="0" t="n">
        <v>1049427.53285501</v>
      </c>
      <c r="E27" s="0" t="n">
        <v>299087.046830348</v>
      </c>
      <c r="F27" s="0" t="n">
        <v>0</v>
      </c>
      <c r="G27" s="0" t="n">
        <v>9082.01328757178</v>
      </c>
      <c r="H27" s="0" t="n">
        <v>62494.3089628473</v>
      </c>
      <c r="I27" s="0" t="n">
        <v>39569.0997980751</v>
      </c>
      <c r="J27" s="0" t="n">
        <v>7158.79066750322</v>
      </c>
    </row>
    <row r="28" customFormat="false" ht="12.8" hidden="false" customHeight="false" outlineLevel="0" collapsed="false">
      <c r="A28" s="0" t="n">
        <v>75</v>
      </c>
      <c r="B28" s="0" t="n">
        <v>3297818.04286748</v>
      </c>
      <c r="C28" s="0" t="n">
        <v>1747467.5247194</v>
      </c>
      <c r="D28" s="0" t="n">
        <v>1117251.82475398</v>
      </c>
      <c r="E28" s="0" t="n">
        <v>305639.058860903</v>
      </c>
      <c r="F28" s="0" t="n">
        <v>0</v>
      </c>
      <c r="G28" s="0" t="n">
        <v>8069.65052980529</v>
      </c>
      <c r="H28" s="0" t="n">
        <v>69655.9420426979</v>
      </c>
      <c r="I28" s="0" t="n">
        <v>42285.3250464958</v>
      </c>
      <c r="J28" s="0" t="n">
        <v>7148.89641810088</v>
      </c>
    </row>
    <row r="29" customFormat="false" ht="12.8" hidden="false" customHeight="false" outlineLevel="0" collapsed="false">
      <c r="A29" s="0" t="n">
        <v>76</v>
      </c>
      <c r="B29" s="0" t="n">
        <v>3486967.43820158</v>
      </c>
      <c r="C29" s="0" t="n">
        <v>1920644.38006897</v>
      </c>
      <c r="D29" s="0" t="n">
        <v>1115232.11613181</v>
      </c>
      <c r="E29" s="0" t="n">
        <v>319907.556533193</v>
      </c>
      <c r="F29" s="0" t="n">
        <v>0</v>
      </c>
      <c r="G29" s="0" t="n">
        <v>8563.48540063773</v>
      </c>
      <c r="H29" s="0" t="n">
        <v>63427.2296882286</v>
      </c>
      <c r="I29" s="0" t="n">
        <v>49019.9281553852</v>
      </c>
      <c r="J29" s="0" t="n">
        <v>9859.09002400342</v>
      </c>
    </row>
    <row r="30" customFormat="false" ht="12.8" hidden="false" customHeight="false" outlineLevel="0" collapsed="false">
      <c r="A30" s="0" t="n">
        <v>77</v>
      </c>
      <c r="B30" s="0" t="n">
        <v>4394564.12387241</v>
      </c>
      <c r="C30" s="0" t="n">
        <v>1965453.32255149</v>
      </c>
      <c r="D30" s="0" t="n">
        <v>1206391.98336725</v>
      </c>
      <c r="E30" s="0" t="n">
        <v>328001.685077984</v>
      </c>
      <c r="F30" s="0" t="n">
        <v>774510.380976382</v>
      </c>
      <c r="G30" s="0" t="n">
        <v>8325.92694451201</v>
      </c>
      <c r="H30" s="0" t="n">
        <v>60081.4249753148</v>
      </c>
      <c r="I30" s="0" t="n">
        <v>42949.6532011904</v>
      </c>
      <c r="J30" s="0" t="n">
        <v>8691.25324000064</v>
      </c>
    </row>
    <row r="31" customFormat="false" ht="12.8" hidden="false" customHeight="false" outlineLevel="0" collapsed="false">
      <c r="A31" s="0" t="n">
        <v>78</v>
      </c>
      <c r="B31" s="0" t="n">
        <v>3749671.87170974</v>
      </c>
      <c r="C31" s="0" t="n">
        <v>1985700.95342586</v>
      </c>
      <c r="D31" s="0" t="n">
        <v>1279767.58349163</v>
      </c>
      <c r="E31" s="0" t="n">
        <v>333155.939432808</v>
      </c>
      <c r="F31" s="0" t="n">
        <v>0</v>
      </c>
      <c r="G31" s="0" t="n">
        <v>8612.49797109984</v>
      </c>
      <c r="H31" s="0" t="n">
        <v>84372.0144251558</v>
      </c>
      <c r="I31" s="0" t="n">
        <v>48166.213037063</v>
      </c>
      <c r="J31" s="0" t="n">
        <v>9689.95780620402</v>
      </c>
    </row>
    <row r="32" customFormat="false" ht="12.8" hidden="false" customHeight="false" outlineLevel="0" collapsed="false">
      <c r="A32" s="0" t="n">
        <v>79</v>
      </c>
      <c r="B32" s="0" t="n">
        <v>3755428.39616471</v>
      </c>
      <c r="C32" s="0" t="n">
        <v>2098895.11061688</v>
      </c>
      <c r="D32" s="0" t="n">
        <v>1186421.23965849</v>
      </c>
      <c r="E32" s="0" t="n">
        <v>337475.113851561</v>
      </c>
      <c r="F32" s="0" t="n">
        <v>0</v>
      </c>
      <c r="G32" s="0" t="n">
        <v>8479.82497737282</v>
      </c>
      <c r="H32" s="0" t="n">
        <v>68735.8492432644</v>
      </c>
      <c r="I32" s="0" t="n">
        <v>46174.9364351758</v>
      </c>
      <c r="J32" s="0" t="n">
        <v>9035.89566086272</v>
      </c>
    </row>
    <row r="33" customFormat="false" ht="12.8" hidden="false" customHeight="false" outlineLevel="0" collapsed="false">
      <c r="A33" s="0" t="n">
        <v>80</v>
      </c>
      <c r="B33" s="0" t="n">
        <v>3796968.60616761</v>
      </c>
      <c r="C33" s="0" t="n">
        <v>2114921.9805392</v>
      </c>
      <c r="D33" s="0" t="n">
        <v>1197707.45162687</v>
      </c>
      <c r="E33" s="0" t="n">
        <v>343014.604786635</v>
      </c>
      <c r="F33" s="0" t="n">
        <v>0</v>
      </c>
      <c r="G33" s="0" t="n">
        <v>7608.82343469495</v>
      </c>
      <c r="H33" s="0" t="n">
        <v>74885.7597800189</v>
      </c>
      <c r="I33" s="0" t="n">
        <v>45692.9219118634</v>
      </c>
      <c r="J33" s="0" t="n">
        <v>12468.77235496</v>
      </c>
    </row>
    <row r="34" customFormat="false" ht="12.8" hidden="false" customHeight="false" outlineLevel="0" collapsed="false">
      <c r="A34" s="0" t="n">
        <v>81</v>
      </c>
      <c r="B34" s="0" t="n">
        <v>4677938.93538756</v>
      </c>
      <c r="C34" s="0" t="n">
        <v>2111907.93549442</v>
      </c>
      <c r="D34" s="0" t="n">
        <v>1257448.50750599</v>
      </c>
      <c r="E34" s="0" t="n">
        <v>345876.90316277</v>
      </c>
      <c r="F34" s="0" t="n">
        <v>819600.607675583</v>
      </c>
      <c r="G34" s="0" t="n">
        <v>8412.08667749443</v>
      </c>
      <c r="H34" s="0" t="n">
        <v>82382.3998071227</v>
      </c>
      <c r="I34" s="0" t="n">
        <v>39592.5887468281</v>
      </c>
      <c r="J34" s="0" t="n">
        <v>11921.5509305158</v>
      </c>
    </row>
    <row r="35" customFormat="false" ht="12.8" hidden="false" customHeight="false" outlineLevel="0" collapsed="false">
      <c r="A35" s="0" t="n">
        <v>82</v>
      </c>
      <c r="B35" s="0" t="n">
        <v>3963929.81352717</v>
      </c>
      <c r="C35" s="0" t="n">
        <v>2230581.7100033</v>
      </c>
      <c r="D35" s="0" t="n">
        <v>1221618.33926754</v>
      </c>
      <c r="E35" s="0" t="n">
        <v>347616.095463983</v>
      </c>
      <c r="F35" s="0" t="n">
        <v>0</v>
      </c>
      <c r="G35" s="0" t="n">
        <v>9067.44462638963</v>
      </c>
      <c r="H35" s="0" t="n">
        <v>94542.6260687222</v>
      </c>
      <c r="I35" s="0" t="n">
        <v>48582.8385088036</v>
      </c>
      <c r="J35" s="0" t="n">
        <v>11181.142003191</v>
      </c>
    </row>
    <row r="36" customFormat="false" ht="12.8" hidden="false" customHeight="false" outlineLevel="0" collapsed="false">
      <c r="A36" s="0" t="n">
        <v>83</v>
      </c>
      <c r="B36" s="0" t="n">
        <v>3960209.47224895</v>
      </c>
      <c r="C36" s="0" t="n">
        <v>2239447.85174017</v>
      </c>
      <c r="D36" s="0" t="n">
        <v>1214801.07927226</v>
      </c>
      <c r="E36" s="0" t="n">
        <v>350676.493480086</v>
      </c>
      <c r="F36" s="0" t="n">
        <v>0</v>
      </c>
      <c r="G36" s="0" t="n">
        <v>11383.5286218038</v>
      </c>
      <c r="H36" s="0" t="n">
        <v>79193.9122045617</v>
      </c>
      <c r="I36" s="0" t="n">
        <v>52928.4964710822</v>
      </c>
      <c r="J36" s="0" t="n">
        <v>11028.589505239</v>
      </c>
    </row>
    <row r="37" customFormat="false" ht="12.8" hidden="false" customHeight="false" outlineLevel="0" collapsed="false">
      <c r="A37" s="0" t="n">
        <v>84</v>
      </c>
      <c r="B37" s="0" t="n">
        <v>4040140.68567048</v>
      </c>
      <c r="C37" s="0" t="n">
        <v>2249722.55899832</v>
      </c>
      <c r="D37" s="0" t="n">
        <v>1284857.22405911</v>
      </c>
      <c r="E37" s="0" t="n">
        <v>358846.951626092</v>
      </c>
      <c r="F37" s="0" t="n">
        <v>0</v>
      </c>
      <c r="G37" s="0" t="n">
        <v>7638.8321607309</v>
      </c>
      <c r="H37" s="0" t="n">
        <v>85494.1586979528</v>
      </c>
      <c r="I37" s="0" t="n">
        <v>40331.2820482225</v>
      </c>
      <c r="J37" s="0" t="n">
        <v>12836.843005345</v>
      </c>
    </row>
    <row r="38" customFormat="false" ht="12.8" hidden="false" customHeight="false" outlineLevel="0" collapsed="false">
      <c r="A38" s="0" t="n">
        <v>85</v>
      </c>
      <c r="B38" s="0" t="n">
        <v>4931700.74473435</v>
      </c>
      <c r="C38" s="0" t="n">
        <v>2367958.81134333</v>
      </c>
      <c r="D38" s="0" t="n">
        <v>1191541.79903649</v>
      </c>
      <c r="E38" s="0" t="n">
        <v>365012.636203911</v>
      </c>
      <c r="F38" s="0" t="n">
        <v>858699.30609018</v>
      </c>
      <c r="G38" s="0" t="n">
        <v>10456.8607373217</v>
      </c>
      <c r="H38" s="0" t="n">
        <v>77405.09822164</v>
      </c>
      <c r="I38" s="0" t="n">
        <v>49586.5903642481</v>
      </c>
      <c r="J38" s="0" t="n">
        <v>10074.2496278661</v>
      </c>
    </row>
    <row r="39" customFormat="false" ht="12.8" hidden="false" customHeight="false" outlineLevel="0" collapsed="false">
      <c r="A39" s="0" t="n">
        <v>86</v>
      </c>
      <c r="B39" s="0" t="n">
        <v>4164028.36926933</v>
      </c>
      <c r="C39" s="0" t="n">
        <v>2438048.13997454</v>
      </c>
      <c r="D39" s="0" t="n">
        <v>1196472.38102545</v>
      </c>
      <c r="E39" s="0" t="n">
        <v>367548.499696506</v>
      </c>
      <c r="F39" s="0" t="n">
        <v>0</v>
      </c>
      <c r="G39" s="0" t="n">
        <v>10360.6743042237</v>
      </c>
      <c r="H39" s="0" t="n">
        <v>97501.8358576346</v>
      </c>
      <c r="I39" s="0" t="n">
        <v>41910.3958121736</v>
      </c>
      <c r="J39" s="0" t="n">
        <v>11406.142749646</v>
      </c>
    </row>
    <row r="40" customFormat="false" ht="12.8" hidden="false" customHeight="false" outlineLevel="0" collapsed="false">
      <c r="A40" s="0" t="n">
        <v>87</v>
      </c>
      <c r="B40" s="0" t="n">
        <v>4136447.66155696</v>
      </c>
      <c r="C40" s="0" t="n">
        <v>2393720.29337523</v>
      </c>
      <c r="D40" s="0" t="n">
        <v>1221933.56986339</v>
      </c>
      <c r="E40" s="0" t="n">
        <v>368917.926336217</v>
      </c>
      <c r="F40" s="0" t="n">
        <v>0</v>
      </c>
      <c r="G40" s="0" t="n">
        <v>11173.3119045574</v>
      </c>
      <c r="H40" s="0" t="n">
        <v>82249.4263934975</v>
      </c>
      <c r="I40" s="0" t="n">
        <v>48222.1361437934</v>
      </c>
      <c r="J40" s="0" t="n">
        <v>12180.6071392102</v>
      </c>
    </row>
    <row r="41" customFormat="false" ht="12.8" hidden="false" customHeight="false" outlineLevel="0" collapsed="false">
      <c r="A41" s="0" t="n">
        <v>88</v>
      </c>
      <c r="B41" s="0" t="n">
        <v>4205724.93148183</v>
      </c>
      <c r="C41" s="0" t="n">
        <v>2452554.39357389</v>
      </c>
      <c r="D41" s="0" t="n">
        <v>1208501.67764587</v>
      </c>
      <c r="E41" s="0" t="n">
        <v>371794.950244404</v>
      </c>
      <c r="F41" s="0" t="n">
        <v>0</v>
      </c>
      <c r="G41" s="0" t="n">
        <v>11070.9299586843</v>
      </c>
      <c r="H41" s="0" t="n">
        <v>90379.869404045</v>
      </c>
      <c r="I41" s="0" t="n">
        <v>57933.9318163959</v>
      </c>
      <c r="J41" s="0" t="n">
        <v>12693.7968181732</v>
      </c>
    </row>
    <row r="42" customFormat="false" ht="12.8" hidden="false" customHeight="false" outlineLevel="0" collapsed="false">
      <c r="A42" s="0" t="n">
        <v>89</v>
      </c>
      <c r="B42" s="0" t="n">
        <v>5061833.15591834</v>
      </c>
      <c r="C42" s="0" t="n">
        <v>2432394.45562774</v>
      </c>
      <c r="D42" s="0" t="n">
        <v>1222684.03136874</v>
      </c>
      <c r="E42" s="0" t="n">
        <v>374603.029768131</v>
      </c>
      <c r="F42" s="0" t="n">
        <v>889770.779584245</v>
      </c>
      <c r="G42" s="0" t="n">
        <v>11895.1961436731</v>
      </c>
      <c r="H42" s="0" t="n">
        <v>75546.3492732403</v>
      </c>
      <c r="I42" s="0" t="n">
        <v>46423.4028364564</v>
      </c>
      <c r="J42" s="0" t="n">
        <v>10397.0001825272</v>
      </c>
    </row>
    <row r="43" customFormat="false" ht="12.8" hidden="false" customHeight="false" outlineLevel="0" collapsed="false">
      <c r="A43" s="0" t="n">
        <v>90</v>
      </c>
      <c r="B43" s="0" t="n">
        <v>4347720.14756096</v>
      </c>
      <c r="C43" s="0" t="n">
        <v>2547759.25525937</v>
      </c>
      <c r="D43" s="0" t="n">
        <v>1242473.96533015</v>
      </c>
      <c r="E43" s="0" t="n">
        <v>378886.906824437</v>
      </c>
      <c r="F43" s="0" t="n">
        <v>0</v>
      </c>
      <c r="G43" s="0" t="n">
        <v>8758.05590419243</v>
      </c>
      <c r="H43" s="0" t="n">
        <v>85555.2306388526</v>
      </c>
      <c r="I43" s="0" t="n">
        <v>77273.69363762</v>
      </c>
      <c r="J43" s="0" t="n">
        <v>9835.28875064764</v>
      </c>
    </row>
    <row r="44" customFormat="false" ht="12.8" hidden="false" customHeight="false" outlineLevel="0" collapsed="false">
      <c r="A44" s="0" t="n">
        <v>91</v>
      </c>
      <c r="B44" s="0" t="n">
        <v>4375744.09285613</v>
      </c>
      <c r="C44" s="0" t="n">
        <v>2587898.09167731</v>
      </c>
      <c r="D44" s="0" t="n">
        <v>1223859.12069141</v>
      </c>
      <c r="E44" s="0" t="n">
        <v>380385.692916615</v>
      </c>
      <c r="F44" s="0" t="n">
        <v>0</v>
      </c>
      <c r="G44" s="0" t="n">
        <v>13684.9871212935</v>
      </c>
      <c r="H44" s="0" t="n">
        <v>104479.409175272</v>
      </c>
      <c r="I44" s="0" t="n">
        <v>56823.3988146509</v>
      </c>
      <c r="J44" s="0" t="n">
        <v>12299.2446775659</v>
      </c>
    </row>
    <row r="45" customFormat="false" ht="12.8" hidden="false" customHeight="false" outlineLevel="0" collapsed="false">
      <c r="A45" s="0" t="n">
        <v>92</v>
      </c>
      <c r="B45" s="0" t="n">
        <v>4360217.07708741</v>
      </c>
      <c r="C45" s="0" t="n">
        <v>2574129.35630932</v>
      </c>
      <c r="D45" s="0" t="n">
        <v>1250847.4522394</v>
      </c>
      <c r="E45" s="0" t="n">
        <v>376403.83170371</v>
      </c>
      <c r="F45" s="0" t="n">
        <v>0</v>
      </c>
      <c r="G45" s="0" t="n">
        <v>8644.6771651069</v>
      </c>
      <c r="H45" s="0" t="n">
        <v>98422.1083016111</v>
      </c>
      <c r="I45" s="0" t="n">
        <v>41244.9033948099</v>
      </c>
      <c r="J45" s="0" t="n">
        <v>12996.80198775</v>
      </c>
    </row>
    <row r="46" customFormat="false" ht="12.8" hidden="false" customHeight="false" outlineLevel="0" collapsed="false">
      <c r="A46" s="0" t="n">
        <v>93</v>
      </c>
      <c r="B46" s="0" t="n">
        <v>5370672.97007867</v>
      </c>
      <c r="C46" s="0" t="n">
        <v>2692358.10764898</v>
      </c>
      <c r="D46" s="0" t="n">
        <v>1188294.55953171</v>
      </c>
      <c r="E46" s="0" t="n">
        <v>381394.114720083</v>
      </c>
      <c r="F46" s="0" t="n">
        <v>920063.380790893</v>
      </c>
      <c r="G46" s="0" t="n">
        <v>13373.2900825815</v>
      </c>
      <c r="H46" s="0" t="n">
        <v>110464.533349288</v>
      </c>
      <c r="I46" s="0" t="n">
        <v>55093.1865299424</v>
      </c>
      <c r="J46" s="0" t="n">
        <v>14475.4407120662</v>
      </c>
    </row>
    <row r="47" customFormat="false" ht="12.8" hidden="false" customHeight="false" outlineLevel="0" collapsed="false">
      <c r="A47" s="0" t="n">
        <v>94</v>
      </c>
      <c r="B47" s="0" t="n">
        <v>4493342.37195139</v>
      </c>
      <c r="C47" s="0" t="n">
        <v>2682861.79348527</v>
      </c>
      <c r="D47" s="0" t="n">
        <v>1253093.6345004</v>
      </c>
      <c r="E47" s="0" t="n">
        <v>387134.007026344</v>
      </c>
      <c r="F47" s="0" t="n">
        <v>0</v>
      </c>
      <c r="G47" s="0" t="n">
        <v>10784.9125729225</v>
      </c>
      <c r="H47" s="0" t="n">
        <v>102005.888274412</v>
      </c>
      <c r="I47" s="0" t="n">
        <v>48954.7061942192</v>
      </c>
      <c r="J47" s="0" t="n">
        <v>12697.9167467911</v>
      </c>
    </row>
    <row r="48" customFormat="false" ht="12.8" hidden="false" customHeight="false" outlineLevel="0" collapsed="false">
      <c r="A48" s="0" t="n">
        <v>95</v>
      </c>
      <c r="B48" s="0" t="n">
        <v>4501819.85655034</v>
      </c>
      <c r="C48" s="0" t="n">
        <v>2641295.74378506</v>
      </c>
      <c r="D48" s="0" t="n">
        <v>1292628.86838418</v>
      </c>
      <c r="E48" s="0" t="n">
        <v>387378.85572625</v>
      </c>
      <c r="F48" s="0" t="n">
        <v>0</v>
      </c>
      <c r="G48" s="0" t="n">
        <v>15103.3870988985</v>
      </c>
      <c r="H48" s="0" t="n">
        <v>100337.733294248</v>
      </c>
      <c r="I48" s="0" t="n">
        <v>56354.0022020218</v>
      </c>
      <c r="J48" s="0" t="n">
        <v>11767.1476941566</v>
      </c>
    </row>
    <row r="49" customFormat="false" ht="12.8" hidden="false" customHeight="false" outlineLevel="0" collapsed="false">
      <c r="A49" s="0" t="n">
        <v>96</v>
      </c>
      <c r="B49" s="0" t="n">
        <v>4482957.50956274</v>
      </c>
      <c r="C49" s="0" t="n">
        <v>2703255.25411231</v>
      </c>
      <c r="D49" s="0" t="n">
        <v>1248284.39485675</v>
      </c>
      <c r="E49" s="0" t="n">
        <v>389041.686346471</v>
      </c>
      <c r="F49" s="0" t="n">
        <v>0</v>
      </c>
      <c r="G49" s="0" t="n">
        <v>11455.7006376763</v>
      </c>
      <c r="H49" s="0" t="n">
        <v>82863.1247481967</v>
      </c>
      <c r="I49" s="0" t="n">
        <v>39782.3429067811</v>
      </c>
      <c r="J49" s="0" t="n">
        <v>11339.9696583179</v>
      </c>
    </row>
    <row r="50" customFormat="false" ht="12.8" hidden="false" customHeight="false" outlineLevel="0" collapsed="false">
      <c r="A50" s="0" t="n">
        <v>97</v>
      </c>
      <c r="B50" s="0" t="n">
        <v>5508862.1291768</v>
      </c>
      <c r="C50" s="0" t="n">
        <v>2786591.05611512</v>
      </c>
      <c r="D50" s="0" t="n">
        <v>1215804.17178409</v>
      </c>
      <c r="E50" s="0" t="n">
        <v>389648.006235033</v>
      </c>
      <c r="F50" s="0" t="n">
        <v>949383.763213221</v>
      </c>
      <c r="G50" s="0" t="n">
        <v>11864.5766545194</v>
      </c>
      <c r="H50" s="0" t="n">
        <v>106466.524256871</v>
      </c>
      <c r="I50" s="0" t="n">
        <v>42113.9421989541</v>
      </c>
      <c r="J50" s="0" t="n">
        <v>12669.8864477121</v>
      </c>
    </row>
    <row r="51" customFormat="false" ht="12.8" hidden="false" customHeight="false" outlineLevel="0" collapsed="false">
      <c r="A51" s="0" t="n">
        <v>98</v>
      </c>
      <c r="B51" s="0" t="n">
        <v>4589211.76693234</v>
      </c>
      <c r="C51" s="0" t="n">
        <v>2793795.49314501</v>
      </c>
      <c r="D51" s="0" t="n">
        <v>1232697.7647362</v>
      </c>
      <c r="E51" s="0" t="n">
        <v>387715.310823623</v>
      </c>
      <c r="F51" s="0" t="n">
        <v>0</v>
      </c>
      <c r="G51" s="0" t="n">
        <v>9155.51468684366</v>
      </c>
      <c r="H51" s="0" t="n">
        <v>117966.270546797</v>
      </c>
      <c r="I51" s="0" t="n">
        <v>33417.6160963395</v>
      </c>
      <c r="J51" s="0" t="n">
        <v>15426.146741373</v>
      </c>
    </row>
    <row r="52" customFormat="false" ht="12.8" hidden="false" customHeight="false" outlineLevel="0" collapsed="false">
      <c r="A52" s="0" t="n">
        <v>99</v>
      </c>
      <c r="B52" s="0" t="n">
        <v>4558108.05723481</v>
      </c>
      <c r="C52" s="0" t="n">
        <v>2770387.00386912</v>
      </c>
      <c r="D52" s="0" t="n">
        <v>1226002.29093183</v>
      </c>
      <c r="E52" s="0" t="n">
        <v>388874.949039024</v>
      </c>
      <c r="F52" s="0" t="n">
        <v>0</v>
      </c>
      <c r="G52" s="0" t="n">
        <v>12904.335976948</v>
      </c>
      <c r="H52" s="0" t="n">
        <v>99375.5187724595</v>
      </c>
      <c r="I52" s="0" t="n">
        <v>51081.5753726554</v>
      </c>
      <c r="J52" s="0" t="n">
        <v>13515.1882630624</v>
      </c>
    </row>
    <row r="53" customFormat="false" ht="12.8" hidden="false" customHeight="false" outlineLevel="0" collapsed="false">
      <c r="A53" s="0" t="n">
        <v>100</v>
      </c>
      <c r="B53" s="0" t="n">
        <v>4466410.65536694</v>
      </c>
      <c r="C53" s="0" t="n">
        <v>2732503.47592022</v>
      </c>
      <c r="D53" s="0" t="n">
        <v>1197934.8205736</v>
      </c>
      <c r="E53" s="0" t="n">
        <v>389336.616714852</v>
      </c>
      <c r="F53" s="0" t="n">
        <v>0</v>
      </c>
      <c r="G53" s="0" t="n">
        <v>15647.7612011806</v>
      </c>
      <c r="H53" s="0" t="n">
        <v>92363.9822213738</v>
      </c>
      <c r="I53" s="0" t="n">
        <v>30974.9971213042</v>
      </c>
      <c r="J53" s="0" t="n">
        <v>12565.1556648997</v>
      </c>
    </row>
    <row r="54" customFormat="false" ht="12.8" hidden="false" customHeight="false" outlineLevel="0" collapsed="false">
      <c r="A54" s="0" t="n">
        <v>101</v>
      </c>
      <c r="B54" s="0" t="n">
        <v>5385318.55597267</v>
      </c>
      <c r="C54" s="0" t="n">
        <v>2726737.93790796</v>
      </c>
      <c r="D54" s="0" t="n">
        <v>1168470.63273687</v>
      </c>
      <c r="E54" s="0" t="n">
        <v>389277.4783417</v>
      </c>
      <c r="F54" s="0" t="n">
        <v>933496.051208517</v>
      </c>
      <c r="G54" s="0" t="n">
        <v>15865.6904969513</v>
      </c>
      <c r="H54" s="0" t="n">
        <v>89792.6863772557</v>
      </c>
      <c r="I54" s="0" t="n">
        <v>43700.6463920394</v>
      </c>
      <c r="J54" s="0" t="n">
        <v>10527.1875527754</v>
      </c>
    </row>
    <row r="55" customFormat="false" ht="12.8" hidden="false" customHeight="false" outlineLevel="0" collapsed="false">
      <c r="A55" s="0" t="n">
        <v>102</v>
      </c>
      <c r="B55" s="0" t="n">
        <v>4516200.97800432</v>
      </c>
      <c r="C55" s="0" t="n">
        <v>2806772.5572202</v>
      </c>
      <c r="D55" s="0" t="n">
        <v>1109751.24374904</v>
      </c>
      <c r="E55" s="0" t="n">
        <v>388505.209636651</v>
      </c>
      <c r="F55" s="0" t="n">
        <v>0</v>
      </c>
      <c r="G55" s="0" t="n">
        <v>10562.098090898</v>
      </c>
      <c r="H55" s="0" t="n">
        <v>127091.345254967</v>
      </c>
      <c r="I55" s="0" t="n">
        <v>58815.7202252627</v>
      </c>
      <c r="J55" s="0" t="n">
        <v>16562.0243690423</v>
      </c>
    </row>
    <row r="56" customFormat="false" ht="12.8" hidden="false" customHeight="false" outlineLevel="0" collapsed="false">
      <c r="A56" s="0" t="n">
        <v>103</v>
      </c>
      <c r="B56" s="0" t="n">
        <v>4536783.86618348</v>
      </c>
      <c r="C56" s="0" t="n">
        <v>2893643.08349031</v>
      </c>
      <c r="D56" s="0" t="n">
        <v>1056178.88312471</v>
      </c>
      <c r="E56" s="0" t="n">
        <v>393554.367307428</v>
      </c>
      <c r="F56" s="0" t="n">
        <v>0</v>
      </c>
      <c r="G56" s="0" t="n">
        <v>19808.6364843506</v>
      </c>
      <c r="H56" s="0" t="n">
        <v>100829.287450657</v>
      </c>
      <c r="I56" s="0" t="n">
        <v>61861.9838972504</v>
      </c>
      <c r="J56" s="0" t="n">
        <v>14905.1935935778</v>
      </c>
    </row>
    <row r="57" customFormat="false" ht="12.8" hidden="false" customHeight="false" outlineLevel="0" collapsed="false">
      <c r="A57" s="0" t="n">
        <v>104</v>
      </c>
      <c r="B57" s="0" t="n">
        <v>4516320.78404767</v>
      </c>
      <c r="C57" s="0" t="n">
        <v>2828155.26062793</v>
      </c>
      <c r="D57" s="0" t="n">
        <v>1119915.87085512</v>
      </c>
      <c r="E57" s="0" t="n">
        <v>391103.504802657</v>
      </c>
      <c r="F57" s="0" t="n">
        <v>0</v>
      </c>
      <c r="G57" s="0" t="n">
        <v>16243.1239399715</v>
      </c>
      <c r="H57" s="0" t="n">
        <v>114062.987114893</v>
      </c>
      <c r="I57" s="0" t="n">
        <v>38815.2334153861</v>
      </c>
      <c r="J57" s="0" t="n">
        <v>15631.9123187082</v>
      </c>
    </row>
    <row r="58" customFormat="false" ht="12.8" hidden="false" customHeight="false" outlineLevel="0" collapsed="false">
      <c r="A58" s="0" t="n">
        <v>105</v>
      </c>
      <c r="B58" s="0" t="n">
        <v>5513271.1973406</v>
      </c>
      <c r="C58" s="0" t="n">
        <v>2871918.10197351</v>
      </c>
      <c r="D58" s="0" t="n">
        <v>1103924.74699365</v>
      </c>
      <c r="E58" s="0" t="n">
        <v>389814.549168123</v>
      </c>
      <c r="F58" s="0" t="n">
        <v>946576.243038336</v>
      </c>
      <c r="G58" s="0" t="n">
        <v>17610.9471529433</v>
      </c>
      <c r="H58" s="0" t="n">
        <v>118606.030512401</v>
      </c>
      <c r="I58" s="0" t="n">
        <v>47176.9410425638</v>
      </c>
      <c r="J58" s="0" t="n">
        <v>14623.0973249903</v>
      </c>
    </row>
    <row r="59" customFormat="false" ht="12.8" hidden="false" customHeight="false" outlineLevel="0" collapsed="false">
      <c r="A59" s="0" t="n">
        <v>106</v>
      </c>
      <c r="B59" s="0" t="n">
        <v>4552957.22920468</v>
      </c>
      <c r="C59" s="0" t="n">
        <v>2784032.80541448</v>
      </c>
      <c r="D59" s="0" t="n">
        <v>1205270.76623032</v>
      </c>
      <c r="E59" s="0" t="n">
        <v>388979.339531061</v>
      </c>
      <c r="F59" s="0" t="n">
        <v>0</v>
      </c>
      <c r="G59" s="0" t="n">
        <v>17018.5846438531</v>
      </c>
      <c r="H59" s="0" t="n">
        <v>101291.729746587</v>
      </c>
      <c r="I59" s="0" t="n">
        <v>50220.3427743406</v>
      </c>
      <c r="J59" s="0" t="n">
        <v>11960.3057055328</v>
      </c>
    </row>
    <row r="60" customFormat="false" ht="12.8" hidden="false" customHeight="false" outlineLevel="0" collapsed="false">
      <c r="A60" s="0" t="n">
        <v>107</v>
      </c>
      <c r="B60" s="0" t="n">
        <v>4554623.37937397</v>
      </c>
      <c r="C60" s="0" t="n">
        <v>2809899.56720184</v>
      </c>
      <c r="D60" s="0" t="n">
        <v>1171994.78416986</v>
      </c>
      <c r="E60" s="0" t="n">
        <v>390150.242036167</v>
      </c>
      <c r="F60" s="0" t="n">
        <v>0</v>
      </c>
      <c r="G60" s="0" t="n">
        <v>12634.9138047893</v>
      </c>
      <c r="H60" s="0" t="n">
        <v>99878.8526282872</v>
      </c>
      <c r="I60" s="0" t="n">
        <v>65591.8629619275</v>
      </c>
      <c r="J60" s="0" t="n">
        <v>14463.0075412009</v>
      </c>
    </row>
    <row r="61" customFormat="false" ht="12.8" hidden="false" customHeight="false" outlineLevel="0" collapsed="false">
      <c r="A61" s="0" t="n">
        <v>108</v>
      </c>
      <c r="B61" s="0" t="n">
        <v>4566664.24371704</v>
      </c>
      <c r="C61" s="0" t="n">
        <v>2861990.56004781</v>
      </c>
      <c r="D61" s="0" t="n">
        <v>1131154.66706801</v>
      </c>
      <c r="E61" s="0" t="n">
        <v>391481.837931233</v>
      </c>
      <c r="F61" s="0" t="n">
        <v>0</v>
      </c>
      <c r="G61" s="0" t="n">
        <v>11903.6382323087</v>
      </c>
      <c r="H61" s="0" t="n">
        <v>130944.176765765</v>
      </c>
      <c r="I61" s="0" t="n">
        <v>30081.2285719859</v>
      </c>
      <c r="J61" s="0" t="n">
        <v>15011.7184234646</v>
      </c>
    </row>
    <row r="62" customFormat="false" ht="12.8" hidden="false" customHeight="false" outlineLevel="0" collapsed="false">
      <c r="A62" s="0" t="n">
        <v>109</v>
      </c>
      <c r="B62" s="0" t="n">
        <v>5432512.63698898</v>
      </c>
      <c r="C62" s="0" t="n">
        <v>2817345.57791027</v>
      </c>
      <c r="D62" s="0" t="n">
        <v>1132281.52245704</v>
      </c>
      <c r="E62" s="0" t="n">
        <v>388875.999816365</v>
      </c>
      <c r="F62" s="0" t="n">
        <v>944601.142691878</v>
      </c>
      <c r="G62" s="0" t="n">
        <v>15799.100642548</v>
      </c>
      <c r="H62" s="0" t="n">
        <v>78078.4956268795</v>
      </c>
      <c r="I62" s="0" t="n">
        <v>52184.9308619357</v>
      </c>
      <c r="J62" s="0" t="n">
        <v>11159.0902462747</v>
      </c>
    </row>
    <row r="63" customFormat="false" ht="12.8" hidden="false" customHeight="false" outlineLevel="0" collapsed="false">
      <c r="A63" s="0" t="n">
        <v>110</v>
      </c>
      <c r="B63" s="0" t="n">
        <v>4472906.76262553</v>
      </c>
      <c r="C63" s="0" t="n">
        <v>2793408.04861308</v>
      </c>
      <c r="D63" s="0" t="n">
        <v>1113488.55764307</v>
      </c>
      <c r="E63" s="0" t="n">
        <v>394601.886309198</v>
      </c>
      <c r="F63" s="0" t="n">
        <v>0</v>
      </c>
      <c r="G63" s="0" t="n">
        <v>12154.4171339065</v>
      </c>
      <c r="H63" s="0" t="n">
        <v>96785.4963064436</v>
      </c>
      <c r="I63" s="0" t="n">
        <v>57123.5730506752</v>
      </c>
      <c r="J63" s="0" t="n">
        <v>13597.4944760645</v>
      </c>
    </row>
    <row r="64" customFormat="false" ht="12.8" hidden="false" customHeight="false" outlineLevel="0" collapsed="false">
      <c r="A64" s="0" t="n">
        <v>111</v>
      </c>
      <c r="B64" s="0" t="n">
        <v>4488811.9638117</v>
      </c>
      <c r="C64" s="0" t="n">
        <v>2794280.05111315</v>
      </c>
      <c r="D64" s="0" t="n">
        <v>1140847.76894746</v>
      </c>
      <c r="E64" s="0" t="n">
        <v>393379.680589904</v>
      </c>
      <c r="F64" s="0" t="n">
        <v>0</v>
      </c>
      <c r="G64" s="0" t="n">
        <v>11206.1638844291</v>
      </c>
      <c r="H64" s="0" t="n">
        <v>111211.198890743</v>
      </c>
      <c r="I64" s="0" t="n">
        <v>36006.795309851</v>
      </c>
      <c r="J64" s="0" t="n">
        <v>13848.7829685437</v>
      </c>
    </row>
    <row r="65" customFormat="false" ht="12.8" hidden="false" customHeight="false" outlineLevel="0" collapsed="false">
      <c r="A65" s="0" t="n">
        <v>112</v>
      </c>
      <c r="B65" s="0" t="n">
        <v>4589351.10490952</v>
      </c>
      <c r="C65" s="0" t="n">
        <v>2907808.17184972</v>
      </c>
      <c r="D65" s="0" t="n">
        <v>1098660.05672228</v>
      </c>
      <c r="E65" s="0" t="n">
        <v>396378.296654047</v>
      </c>
      <c r="F65" s="0" t="n">
        <v>0</v>
      </c>
      <c r="G65" s="0" t="n">
        <v>10814.4172917013</v>
      </c>
      <c r="H65" s="0" t="n">
        <v>132766.70842406</v>
      </c>
      <c r="I65" s="0" t="n">
        <v>33782.3243830199</v>
      </c>
      <c r="J65" s="0" t="n">
        <v>16243.8639006098</v>
      </c>
    </row>
    <row r="66" customFormat="false" ht="12.8" hidden="false" customHeight="false" outlineLevel="0" collapsed="false">
      <c r="A66" s="0" t="n">
        <v>113</v>
      </c>
      <c r="B66" s="0" t="n">
        <v>5367076.60135737</v>
      </c>
      <c r="C66" s="0" t="n">
        <v>2860072.76134231</v>
      </c>
      <c r="D66" s="0" t="n">
        <v>1004703.40103565</v>
      </c>
      <c r="E66" s="0" t="n">
        <v>397975.917437538</v>
      </c>
      <c r="F66" s="0" t="n">
        <v>923051.131997222</v>
      </c>
      <c r="G66" s="0" t="n">
        <v>11314.8694270541</v>
      </c>
      <c r="H66" s="0" t="n">
        <v>119833.236779772</v>
      </c>
      <c r="I66" s="0" t="n">
        <v>34704.5298122163</v>
      </c>
      <c r="J66" s="0" t="n">
        <v>16202.21545015</v>
      </c>
    </row>
    <row r="67" customFormat="false" ht="12.8" hidden="false" customHeight="false" outlineLevel="0" collapsed="false">
      <c r="A67" s="0" t="n">
        <v>114</v>
      </c>
      <c r="B67" s="0" t="n">
        <v>4442530.99309098</v>
      </c>
      <c r="C67" s="0" t="n">
        <v>2803368.95488964</v>
      </c>
      <c r="D67" s="0" t="n">
        <v>1050981.04435283</v>
      </c>
      <c r="E67" s="0" t="n">
        <v>398413.500567154</v>
      </c>
      <c r="F67" s="0" t="n">
        <v>0</v>
      </c>
      <c r="G67" s="0" t="n">
        <v>12508.1855596247</v>
      </c>
      <c r="H67" s="0" t="n">
        <v>133272.516946524</v>
      </c>
      <c r="I67" s="0" t="n">
        <v>30480.2326776084</v>
      </c>
      <c r="J67" s="0" t="n">
        <v>19279.3775213174</v>
      </c>
    </row>
    <row r="68" customFormat="false" ht="12.8" hidden="false" customHeight="false" outlineLevel="0" collapsed="false">
      <c r="A68" s="0" t="n">
        <v>115</v>
      </c>
      <c r="B68" s="0" t="n">
        <v>4490465.11832842</v>
      </c>
      <c r="C68" s="0" t="n">
        <v>2818771.52997563</v>
      </c>
      <c r="D68" s="0" t="n">
        <v>1099887.84857093</v>
      </c>
      <c r="E68" s="0" t="n">
        <v>397389.685101735</v>
      </c>
      <c r="F68" s="0" t="n">
        <v>0</v>
      </c>
      <c r="G68" s="0" t="n">
        <v>15018.9043212552</v>
      </c>
      <c r="H68" s="0" t="n">
        <v>99583.3465310229</v>
      </c>
      <c r="I68" s="0" t="n">
        <v>39779.6792762925</v>
      </c>
      <c r="J68" s="0" t="n">
        <v>14301.0364462186</v>
      </c>
    </row>
    <row r="69" customFormat="false" ht="12.8" hidden="false" customHeight="false" outlineLevel="0" collapsed="false">
      <c r="A69" s="0" t="n">
        <v>116</v>
      </c>
      <c r="B69" s="0" t="n">
        <v>4531577.31081539</v>
      </c>
      <c r="C69" s="0" t="n">
        <v>2809127.17974572</v>
      </c>
      <c r="D69" s="0" t="n">
        <v>1121504.55508749</v>
      </c>
      <c r="E69" s="0" t="n">
        <v>397229.003169891</v>
      </c>
      <c r="F69" s="0" t="n">
        <v>0</v>
      </c>
      <c r="G69" s="0" t="n">
        <v>16227.7064497719</v>
      </c>
      <c r="H69" s="0" t="n">
        <v>133894.632350023</v>
      </c>
      <c r="I69" s="0" t="n">
        <v>35893.2030659035</v>
      </c>
      <c r="J69" s="0" t="n">
        <v>19186.9541872271</v>
      </c>
    </row>
    <row r="70" customFormat="false" ht="12.8" hidden="false" customHeight="false" outlineLevel="0" collapsed="false">
      <c r="A70" s="0" t="n">
        <v>117</v>
      </c>
      <c r="B70" s="0" t="n">
        <v>5363430.77534057</v>
      </c>
      <c r="C70" s="0" t="n">
        <v>2807501.95648698</v>
      </c>
      <c r="D70" s="0" t="n">
        <v>1070988.67511173</v>
      </c>
      <c r="E70" s="0" t="n">
        <v>398530.66190832</v>
      </c>
      <c r="F70" s="0" t="n">
        <v>922007.239026893</v>
      </c>
      <c r="G70" s="0" t="n">
        <v>14363.8748856778</v>
      </c>
      <c r="H70" s="0" t="n">
        <v>89007.5934158752</v>
      </c>
      <c r="I70" s="0" t="n">
        <v>41787.9106839112</v>
      </c>
      <c r="J70" s="0" t="n">
        <v>11783.9954497984</v>
      </c>
    </row>
    <row r="71" customFormat="false" ht="12.8" hidden="false" customHeight="false" outlineLevel="0" collapsed="false">
      <c r="A71" s="0" t="n">
        <v>118</v>
      </c>
      <c r="B71" s="0" t="n">
        <v>4417235.73592721</v>
      </c>
      <c r="C71" s="0" t="n">
        <v>2796795.98536288</v>
      </c>
      <c r="D71" s="0" t="n">
        <v>1069175.70896661</v>
      </c>
      <c r="E71" s="0" t="n">
        <v>400980.912540659</v>
      </c>
      <c r="F71" s="0" t="n">
        <v>0</v>
      </c>
      <c r="G71" s="0" t="n">
        <v>14114.3663978852</v>
      </c>
      <c r="H71" s="0" t="n">
        <v>83838.2607082179</v>
      </c>
      <c r="I71" s="0" t="n">
        <v>42408.663071925</v>
      </c>
      <c r="J71" s="0" t="n">
        <v>13105.1969992126</v>
      </c>
    </row>
    <row r="72" customFormat="false" ht="12.8" hidden="false" customHeight="false" outlineLevel="0" collapsed="false">
      <c r="A72" s="0" t="n">
        <v>119</v>
      </c>
      <c r="B72" s="0" t="n">
        <v>4423266.16054436</v>
      </c>
      <c r="C72" s="0" t="n">
        <v>2862284.92447065</v>
      </c>
      <c r="D72" s="0" t="n">
        <v>988655.0693149</v>
      </c>
      <c r="E72" s="0" t="n">
        <v>389770.004820097</v>
      </c>
      <c r="F72" s="0" t="n">
        <v>0</v>
      </c>
      <c r="G72" s="0" t="n">
        <v>11707.3124892933</v>
      </c>
      <c r="H72" s="0" t="n">
        <v>101440.820556186</v>
      </c>
      <c r="I72" s="0" t="n">
        <v>55718.419600601</v>
      </c>
      <c r="J72" s="0" t="n">
        <v>14484.753837772</v>
      </c>
    </row>
    <row r="73" customFormat="false" ht="12.8" hidden="false" customHeight="false" outlineLevel="0" collapsed="false">
      <c r="A73" s="0" t="n">
        <v>120</v>
      </c>
      <c r="B73" s="0" t="n">
        <v>4455890.17407621</v>
      </c>
      <c r="C73" s="0" t="n">
        <v>2832527.73263386</v>
      </c>
      <c r="D73" s="0" t="n">
        <v>1049414.57984159</v>
      </c>
      <c r="E73" s="0" t="n">
        <v>389799.911879311</v>
      </c>
      <c r="F73" s="0" t="n">
        <v>0</v>
      </c>
      <c r="G73" s="0" t="n">
        <v>14516.12005225</v>
      </c>
      <c r="H73" s="0" t="n">
        <v>113465.017839967</v>
      </c>
      <c r="I73" s="0" t="n">
        <v>41932.9449502475</v>
      </c>
      <c r="J73" s="0" t="n">
        <v>16428.2040470413</v>
      </c>
    </row>
    <row r="74" customFormat="false" ht="12.8" hidden="false" customHeight="false" outlineLevel="0" collapsed="false">
      <c r="A74" s="0" t="n">
        <v>121</v>
      </c>
      <c r="B74" s="0" t="n">
        <v>5381661.08403269</v>
      </c>
      <c r="C74" s="0" t="n">
        <v>2953613.71287808</v>
      </c>
      <c r="D74" s="0" t="n">
        <v>948777.633448913</v>
      </c>
      <c r="E74" s="0" t="n">
        <v>387348.914423304</v>
      </c>
      <c r="F74" s="0" t="n">
        <v>922656.878624002</v>
      </c>
      <c r="G74" s="0" t="n">
        <v>20918.9729996941</v>
      </c>
      <c r="H74" s="0" t="n">
        <v>95813.9378097083</v>
      </c>
      <c r="I74" s="0" t="n">
        <v>51498.3451118576</v>
      </c>
      <c r="J74" s="0" t="n">
        <v>11423.5245205914</v>
      </c>
    </row>
    <row r="75" customFormat="false" ht="12.8" hidden="false" customHeight="false" outlineLevel="0" collapsed="false">
      <c r="A75" s="0" t="n">
        <v>122</v>
      </c>
      <c r="B75" s="0" t="n">
        <v>4465538.71371837</v>
      </c>
      <c r="C75" s="0" t="n">
        <v>2968952.83950221</v>
      </c>
      <c r="D75" s="0" t="n">
        <v>955350.657595279</v>
      </c>
      <c r="E75" s="0" t="n">
        <v>387957.540728414</v>
      </c>
      <c r="F75" s="0" t="n">
        <v>0</v>
      </c>
      <c r="G75" s="0" t="n">
        <v>11856.7425250353</v>
      </c>
      <c r="H75" s="0" t="n">
        <v>98425.7604148329</v>
      </c>
      <c r="I75" s="0" t="n">
        <v>29101.6422297678</v>
      </c>
      <c r="J75" s="0" t="n">
        <v>15047.1315573355</v>
      </c>
    </row>
    <row r="76" customFormat="false" ht="12.8" hidden="false" customHeight="false" outlineLevel="0" collapsed="false">
      <c r="A76" s="0" t="n">
        <v>123</v>
      </c>
      <c r="B76" s="0" t="n">
        <v>4491982.75277379</v>
      </c>
      <c r="C76" s="0" t="n">
        <v>2954645.28956263</v>
      </c>
      <c r="D76" s="0" t="n">
        <v>968261.489540686</v>
      </c>
      <c r="E76" s="0" t="n">
        <v>391207.855306463</v>
      </c>
      <c r="F76" s="0" t="n">
        <v>0</v>
      </c>
      <c r="G76" s="0" t="n">
        <v>14098.6524061259</v>
      </c>
      <c r="H76" s="0" t="n">
        <v>104457.972340631</v>
      </c>
      <c r="I76" s="0" t="n">
        <v>46646.3657258665</v>
      </c>
      <c r="J76" s="0" t="n">
        <v>15453.8109169974</v>
      </c>
    </row>
    <row r="77" customFormat="false" ht="12.8" hidden="false" customHeight="false" outlineLevel="0" collapsed="false">
      <c r="A77" s="0" t="n">
        <v>124</v>
      </c>
      <c r="B77" s="0" t="n">
        <v>4460929.4218096</v>
      </c>
      <c r="C77" s="0" t="n">
        <v>2952069.28972896</v>
      </c>
      <c r="D77" s="0" t="n">
        <v>954006.288576043</v>
      </c>
      <c r="E77" s="0" t="n">
        <v>390896.677873564</v>
      </c>
      <c r="F77" s="0" t="n">
        <v>0</v>
      </c>
      <c r="G77" s="0" t="n">
        <v>13408.9826507042</v>
      </c>
      <c r="H77" s="0" t="n">
        <v>98610.5723279102</v>
      </c>
      <c r="I77" s="0" t="n">
        <v>42109.4990331818</v>
      </c>
      <c r="J77" s="0" t="n">
        <v>14046.4664561823</v>
      </c>
    </row>
    <row r="78" customFormat="false" ht="12.8" hidden="false" customHeight="false" outlineLevel="0" collapsed="false">
      <c r="A78" s="0" t="n">
        <v>125</v>
      </c>
      <c r="B78" s="0" t="n">
        <v>5389459.07910663</v>
      </c>
      <c r="C78" s="0" t="n">
        <v>2890769.5476691</v>
      </c>
      <c r="D78" s="0" t="n">
        <v>994339.454044968</v>
      </c>
      <c r="E78" s="0" t="n">
        <v>390381.808920357</v>
      </c>
      <c r="F78" s="0" t="n">
        <v>922585.555085118</v>
      </c>
      <c r="G78" s="0" t="n">
        <v>15655.9734946022</v>
      </c>
      <c r="H78" s="0" t="n">
        <v>119233.707821879</v>
      </c>
      <c r="I78" s="0" t="n">
        <v>38429.9074365882</v>
      </c>
      <c r="J78" s="0" t="n">
        <v>16339.8196120173</v>
      </c>
    </row>
    <row r="79" customFormat="false" ht="12.8" hidden="false" customHeight="false" outlineLevel="0" collapsed="false">
      <c r="A79" s="0" t="n">
        <v>126</v>
      </c>
      <c r="B79" s="0" t="n">
        <v>4418460.92888222</v>
      </c>
      <c r="C79" s="0" t="n">
        <v>2956645.82423141</v>
      </c>
      <c r="D79" s="0" t="n">
        <v>912773.041942906</v>
      </c>
      <c r="E79" s="0" t="n">
        <v>390260.350683288</v>
      </c>
      <c r="F79" s="0" t="n">
        <v>0</v>
      </c>
      <c r="G79" s="0" t="n">
        <v>16673.1851018396</v>
      </c>
      <c r="H79" s="0" t="n">
        <v>104565.823753197</v>
      </c>
      <c r="I79" s="0" t="n">
        <v>26624.5100411075</v>
      </c>
      <c r="J79" s="0" t="n">
        <v>14237.8423262119</v>
      </c>
    </row>
    <row r="80" customFormat="false" ht="12.8" hidden="false" customHeight="false" outlineLevel="0" collapsed="false">
      <c r="A80" s="0" t="n">
        <v>127</v>
      </c>
      <c r="B80" s="0" t="n">
        <v>4370611.68732866</v>
      </c>
      <c r="C80" s="0" t="n">
        <v>2895835.84218967</v>
      </c>
      <c r="D80" s="0" t="n">
        <v>925368.537808877</v>
      </c>
      <c r="E80" s="0" t="n">
        <v>391423.630547271</v>
      </c>
      <c r="F80" s="0" t="n">
        <v>0</v>
      </c>
      <c r="G80" s="0" t="n">
        <v>16437.869423683</v>
      </c>
      <c r="H80" s="0" t="n">
        <v>99961.1271282555</v>
      </c>
      <c r="I80" s="0" t="n">
        <v>33568.0255879718</v>
      </c>
      <c r="J80" s="0" t="n">
        <v>15069.8842063451</v>
      </c>
    </row>
    <row r="81" customFormat="false" ht="12.8" hidden="false" customHeight="false" outlineLevel="0" collapsed="false">
      <c r="A81" s="0" t="n">
        <v>128</v>
      </c>
      <c r="B81" s="0" t="n">
        <v>4366587.65930227</v>
      </c>
      <c r="C81" s="0" t="n">
        <v>2866846.55612968</v>
      </c>
      <c r="D81" s="0" t="n">
        <v>952942.327761846</v>
      </c>
      <c r="E81" s="0" t="n">
        <v>393316.644174169</v>
      </c>
      <c r="F81" s="0" t="n">
        <v>0</v>
      </c>
      <c r="G81" s="0" t="n">
        <v>14605.9922061315</v>
      </c>
      <c r="H81" s="0" t="n">
        <v>82115.7324844525</v>
      </c>
      <c r="I81" s="0" t="n">
        <v>47048.9246371417</v>
      </c>
      <c r="J81" s="0" t="n">
        <v>13296.7811486891</v>
      </c>
    </row>
    <row r="82" customFormat="false" ht="12.8" hidden="false" customHeight="false" outlineLevel="0" collapsed="false">
      <c r="A82" s="0" t="n">
        <v>129</v>
      </c>
      <c r="B82" s="0" t="n">
        <v>5295317.44177538</v>
      </c>
      <c r="C82" s="0" t="n">
        <v>2838689.3157255</v>
      </c>
      <c r="D82" s="0" t="n">
        <v>990285.974215663</v>
      </c>
      <c r="E82" s="0" t="n">
        <v>390326.830342421</v>
      </c>
      <c r="F82" s="0" t="n">
        <v>913776.03413303</v>
      </c>
      <c r="G82" s="0" t="n">
        <v>14127.8417156775</v>
      </c>
      <c r="H82" s="0" t="n">
        <v>95333.218174141</v>
      </c>
      <c r="I82" s="0" t="n">
        <v>45131.789332827</v>
      </c>
      <c r="J82" s="0" t="n">
        <v>15322.9251167303</v>
      </c>
    </row>
    <row r="83" customFormat="false" ht="12.8" hidden="false" customHeight="false" outlineLevel="0" collapsed="false">
      <c r="A83" s="0" t="n">
        <v>130</v>
      </c>
      <c r="B83" s="0" t="n">
        <v>4374870.68167913</v>
      </c>
      <c r="C83" s="0" t="n">
        <v>2904485.43669897</v>
      </c>
      <c r="D83" s="0" t="n">
        <v>919417.875662596</v>
      </c>
      <c r="E83" s="0" t="n">
        <v>389398.565142453</v>
      </c>
      <c r="F83" s="0" t="n">
        <v>0</v>
      </c>
      <c r="G83" s="0" t="n">
        <v>14218.0565192344</v>
      </c>
      <c r="H83" s="0" t="n">
        <v>100831.763115967</v>
      </c>
      <c r="I83" s="0" t="n">
        <v>33842.7304867669</v>
      </c>
      <c r="J83" s="0" t="n">
        <v>15582.8217177929</v>
      </c>
    </row>
    <row r="84" customFormat="false" ht="12.8" hidden="false" customHeight="false" outlineLevel="0" collapsed="false">
      <c r="A84" s="0" t="n">
        <v>131</v>
      </c>
      <c r="B84" s="0" t="n">
        <v>4405213.225747</v>
      </c>
      <c r="C84" s="0" t="n">
        <v>2948766.20993882</v>
      </c>
      <c r="D84" s="0" t="n">
        <v>902735.763658316</v>
      </c>
      <c r="E84" s="0" t="n">
        <v>392626.371043362</v>
      </c>
      <c r="F84" s="0" t="n">
        <v>0</v>
      </c>
      <c r="G84" s="0" t="n">
        <v>25021.172873448</v>
      </c>
      <c r="H84" s="0" t="n">
        <v>92867.1204586888</v>
      </c>
      <c r="I84" s="0" t="n">
        <v>29426.1311293723</v>
      </c>
      <c r="J84" s="0" t="n">
        <v>13360.9322616097</v>
      </c>
    </row>
    <row r="85" customFormat="false" ht="12.8" hidden="false" customHeight="false" outlineLevel="0" collapsed="false">
      <c r="A85" s="0" t="n">
        <v>132</v>
      </c>
      <c r="B85" s="0" t="n">
        <v>4462648.53863222</v>
      </c>
      <c r="C85" s="0" t="n">
        <v>2927058.53744945</v>
      </c>
      <c r="D85" s="0" t="n">
        <v>978519.381018341</v>
      </c>
      <c r="E85" s="0" t="n">
        <v>390175.343247053</v>
      </c>
      <c r="F85" s="0" t="n">
        <v>0</v>
      </c>
      <c r="G85" s="0" t="n">
        <v>12162.2847294253</v>
      </c>
      <c r="H85" s="0" t="n">
        <v>93046.0818444462</v>
      </c>
      <c r="I85" s="0" t="n">
        <v>42742.3515280211</v>
      </c>
      <c r="J85" s="0" t="n">
        <v>14230.1678365123</v>
      </c>
    </row>
    <row r="86" customFormat="false" ht="12.8" hidden="false" customHeight="false" outlineLevel="0" collapsed="false">
      <c r="A86" s="0" t="n">
        <v>133</v>
      </c>
      <c r="B86" s="0" t="n">
        <v>5354809.92049876</v>
      </c>
      <c r="C86" s="0" t="n">
        <v>2912244.29632494</v>
      </c>
      <c r="D86" s="0" t="n">
        <v>953385.385324451</v>
      </c>
      <c r="E86" s="0" t="n">
        <v>383926.372933659</v>
      </c>
      <c r="F86" s="0" t="n">
        <v>923353.136168457</v>
      </c>
      <c r="G86" s="0" t="n">
        <v>15402.2778355146</v>
      </c>
      <c r="H86" s="0" t="n">
        <v>120281.980123014</v>
      </c>
      <c r="I86" s="0" t="n">
        <v>26041.2373814941</v>
      </c>
      <c r="J86" s="0" t="n">
        <v>16560.3650245637</v>
      </c>
    </row>
    <row r="87" customFormat="false" ht="12.8" hidden="false" customHeight="false" outlineLevel="0" collapsed="false">
      <c r="A87" s="0" t="n">
        <v>134</v>
      </c>
      <c r="B87" s="0" t="n">
        <v>4398516.0896283</v>
      </c>
      <c r="C87" s="0" t="n">
        <v>2933167.50741143</v>
      </c>
      <c r="D87" s="0" t="n">
        <v>855205.491765071</v>
      </c>
      <c r="E87" s="0" t="n">
        <v>385912.264231976</v>
      </c>
      <c r="F87" s="0" t="n">
        <v>0</v>
      </c>
      <c r="G87" s="0" t="n">
        <v>19429.5639946829</v>
      </c>
      <c r="H87" s="0" t="n">
        <v>148716.331032994</v>
      </c>
      <c r="I87" s="0" t="n">
        <v>32990.3118661502</v>
      </c>
      <c r="J87" s="0" t="n">
        <v>19560.4096856624</v>
      </c>
    </row>
    <row r="88" customFormat="false" ht="12.8" hidden="false" customHeight="false" outlineLevel="0" collapsed="false">
      <c r="A88" s="0" t="n">
        <v>135</v>
      </c>
      <c r="B88" s="0" t="n">
        <v>4464231.05962773</v>
      </c>
      <c r="C88" s="0" t="n">
        <v>2981253.91977752</v>
      </c>
      <c r="D88" s="0" t="n">
        <v>893112.993864204</v>
      </c>
      <c r="E88" s="0" t="n">
        <v>382960.668193225</v>
      </c>
      <c r="F88" s="0" t="n">
        <v>0</v>
      </c>
      <c r="G88" s="0" t="n">
        <v>20661.6502817327</v>
      </c>
      <c r="H88" s="0" t="n">
        <v>105278.549847765</v>
      </c>
      <c r="I88" s="0" t="n">
        <v>56009.275875739</v>
      </c>
      <c r="J88" s="0" t="n">
        <v>14767.1029989099</v>
      </c>
    </row>
    <row r="89" customFormat="false" ht="12.8" hidden="false" customHeight="false" outlineLevel="0" collapsed="false">
      <c r="A89" s="0" t="n">
        <v>136</v>
      </c>
      <c r="B89" s="0" t="n">
        <v>4385098.90576211</v>
      </c>
      <c r="C89" s="0" t="n">
        <v>2962315.45182043</v>
      </c>
      <c r="D89" s="0" t="n">
        <v>857300.53835808</v>
      </c>
      <c r="E89" s="0" t="n">
        <v>386091.839668472</v>
      </c>
      <c r="F89" s="0" t="n">
        <v>0</v>
      </c>
      <c r="G89" s="0" t="n">
        <v>15607.5117191685</v>
      </c>
      <c r="H89" s="0" t="n">
        <v>118327.951483123</v>
      </c>
      <c r="I89" s="0" t="n">
        <v>27716.7559389111</v>
      </c>
      <c r="J89" s="0" t="n">
        <v>17132.3856978025</v>
      </c>
    </row>
    <row r="90" customFormat="false" ht="12.8" hidden="false" customHeight="false" outlineLevel="0" collapsed="false">
      <c r="A90" s="0" t="n">
        <v>137</v>
      </c>
      <c r="B90" s="0" t="n">
        <v>5310289.55834801</v>
      </c>
      <c r="C90" s="0" t="n">
        <v>2851586.48394863</v>
      </c>
      <c r="D90" s="0" t="n">
        <v>963762.514254834</v>
      </c>
      <c r="E90" s="0" t="n">
        <v>388214.411032198</v>
      </c>
      <c r="F90" s="0" t="n">
        <v>924181.063972015</v>
      </c>
      <c r="G90" s="0" t="n">
        <v>21434.1432223261</v>
      </c>
      <c r="H90" s="0" t="n">
        <v>112907.413582867</v>
      </c>
      <c r="I90" s="0" t="n">
        <v>24392.5378427816</v>
      </c>
      <c r="J90" s="0" t="n">
        <v>18220.954327813</v>
      </c>
    </row>
    <row r="91" customFormat="false" ht="12.8" hidden="false" customHeight="false" outlineLevel="0" collapsed="false">
      <c r="A91" s="0" t="n">
        <v>138</v>
      </c>
      <c r="B91" s="0" t="n">
        <v>4290783.12065448</v>
      </c>
      <c r="C91" s="0" t="n">
        <v>2785666.07063208</v>
      </c>
      <c r="D91" s="0" t="n">
        <v>900146.447140203</v>
      </c>
      <c r="E91" s="0" t="n">
        <v>383712.403860819</v>
      </c>
      <c r="F91" s="0" t="n">
        <v>0</v>
      </c>
      <c r="G91" s="0" t="n">
        <v>18038.7478494662</v>
      </c>
      <c r="H91" s="0" t="n">
        <v>142825.024617317</v>
      </c>
      <c r="I91" s="0" t="n">
        <v>37126.3034956438</v>
      </c>
      <c r="J91" s="0" t="n">
        <v>21043.4752640965</v>
      </c>
    </row>
    <row r="92" customFormat="false" ht="12.8" hidden="false" customHeight="false" outlineLevel="0" collapsed="false">
      <c r="A92" s="0" t="n">
        <v>139</v>
      </c>
      <c r="B92" s="0" t="n">
        <v>4327028.93296461</v>
      </c>
      <c r="C92" s="0" t="n">
        <v>2954209.57640359</v>
      </c>
      <c r="D92" s="0" t="n">
        <v>799276.64353335</v>
      </c>
      <c r="E92" s="0" t="n">
        <v>379575.595667005</v>
      </c>
      <c r="F92" s="0" t="n">
        <v>0</v>
      </c>
      <c r="G92" s="0" t="n">
        <v>22644.5808746606</v>
      </c>
      <c r="H92" s="0" t="n">
        <v>105668.635195358</v>
      </c>
      <c r="I92" s="0" t="n">
        <v>41408.6376724094</v>
      </c>
      <c r="J92" s="0" t="n">
        <v>16613.0584593914</v>
      </c>
    </row>
    <row r="93" customFormat="false" ht="12.8" hidden="false" customHeight="false" outlineLevel="0" collapsed="false">
      <c r="A93" s="0" t="n">
        <v>140</v>
      </c>
      <c r="B93" s="0" t="n">
        <v>4305302.27770563</v>
      </c>
      <c r="C93" s="0" t="n">
        <v>2877932.81029696</v>
      </c>
      <c r="D93" s="0" t="n">
        <v>897344.532059895</v>
      </c>
      <c r="E93" s="0" t="n">
        <v>379596.174775417</v>
      </c>
      <c r="F93" s="0" t="n">
        <v>0</v>
      </c>
      <c r="G93" s="0" t="n">
        <v>15428.4652180821</v>
      </c>
      <c r="H93" s="0" t="n">
        <v>87220.0177619686</v>
      </c>
      <c r="I93" s="0" t="n">
        <v>33438.8098642621</v>
      </c>
      <c r="J93" s="0" t="n">
        <v>12230.3292528688</v>
      </c>
    </row>
    <row r="94" customFormat="false" ht="12.8" hidden="false" customHeight="false" outlineLevel="0" collapsed="false">
      <c r="A94" s="0" t="n">
        <v>141</v>
      </c>
      <c r="B94" s="0" t="n">
        <v>5283957.16334622</v>
      </c>
      <c r="C94" s="0" t="n">
        <v>2859622.41522671</v>
      </c>
      <c r="D94" s="0" t="n">
        <v>920251.97941681</v>
      </c>
      <c r="E94" s="0" t="n">
        <v>384923.279873401</v>
      </c>
      <c r="F94" s="0" t="n">
        <v>917232.490595963</v>
      </c>
      <c r="G94" s="0" t="n">
        <v>11571.0824142692</v>
      </c>
      <c r="H94" s="0" t="n">
        <v>127546.441561508</v>
      </c>
      <c r="I94" s="0" t="n">
        <v>39814.5996993288</v>
      </c>
      <c r="J94" s="0" t="n">
        <v>17789.9156783366</v>
      </c>
    </row>
    <row r="95" customFormat="false" ht="12.8" hidden="false" customHeight="false" outlineLevel="0" collapsed="false">
      <c r="A95" s="0" t="n">
        <v>142</v>
      </c>
      <c r="B95" s="0" t="n">
        <v>4404562.6171079</v>
      </c>
      <c r="C95" s="0" t="n">
        <v>2852855.62211502</v>
      </c>
      <c r="D95" s="0" t="n">
        <v>956760.475917568</v>
      </c>
      <c r="E95" s="0" t="n">
        <v>385906.426952905</v>
      </c>
      <c r="F95" s="0" t="n">
        <v>0</v>
      </c>
      <c r="G95" s="0" t="n">
        <v>16590.3881342533</v>
      </c>
      <c r="H95" s="0" t="n">
        <v>123131.189801874</v>
      </c>
      <c r="I95" s="0" t="n">
        <v>45810.5972690223</v>
      </c>
      <c r="J95" s="0" t="n">
        <v>18557.986681813</v>
      </c>
    </row>
    <row r="96" customFormat="false" ht="12.8" hidden="false" customHeight="false" outlineLevel="0" collapsed="false">
      <c r="A96" s="0" t="n">
        <v>143</v>
      </c>
      <c r="B96" s="0" t="n">
        <v>4404460.5704627</v>
      </c>
      <c r="C96" s="0" t="n">
        <v>2921929.9737209</v>
      </c>
      <c r="D96" s="0" t="n">
        <v>915276.849939461</v>
      </c>
      <c r="E96" s="0" t="n">
        <v>383807.211360273</v>
      </c>
      <c r="F96" s="0" t="n">
        <v>0</v>
      </c>
      <c r="G96" s="0" t="n">
        <v>19593.3815202372</v>
      </c>
      <c r="H96" s="0" t="n">
        <v>103765.083603352</v>
      </c>
      <c r="I96" s="0" t="n">
        <v>39822.6548884581</v>
      </c>
      <c r="J96" s="0" t="n">
        <v>16034.8689247894</v>
      </c>
    </row>
    <row r="97" customFormat="false" ht="12.8" hidden="false" customHeight="false" outlineLevel="0" collapsed="false">
      <c r="A97" s="0" t="n">
        <v>144</v>
      </c>
      <c r="B97" s="0" t="n">
        <v>4434126.30744135</v>
      </c>
      <c r="C97" s="0" t="n">
        <v>2944049.72624097</v>
      </c>
      <c r="D97" s="0" t="n">
        <v>909573.798509434</v>
      </c>
      <c r="E97" s="0" t="n">
        <v>382593.03397628</v>
      </c>
      <c r="F97" s="0" t="n">
        <v>0</v>
      </c>
      <c r="G97" s="0" t="n">
        <v>21209.4673510956</v>
      </c>
      <c r="H97" s="0" t="n">
        <v>116767.982462023</v>
      </c>
      <c r="I97" s="0" t="n">
        <v>41107.9792803229</v>
      </c>
      <c r="J97" s="0" t="n">
        <v>16063.2128853306</v>
      </c>
    </row>
    <row r="98" customFormat="false" ht="12.8" hidden="false" customHeight="false" outlineLevel="0" collapsed="false">
      <c r="A98" s="0" t="n">
        <v>145</v>
      </c>
      <c r="B98" s="0" t="n">
        <v>5359868.92909593</v>
      </c>
      <c r="C98" s="0" t="n">
        <v>2948332.86684204</v>
      </c>
      <c r="D98" s="0" t="n">
        <v>898626.278875088</v>
      </c>
      <c r="E98" s="0" t="n">
        <v>387144.322185472</v>
      </c>
      <c r="F98" s="0" t="n">
        <v>933092.603493042</v>
      </c>
      <c r="G98" s="0" t="n">
        <v>17870.3673633066</v>
      </c>
      <c r="H98" s="0" t="n">
        <v>123169.467655497</v>
      </c>
      <c r="I98" s="0" t="n">
        <v>26593.5340234765</v>
      </c>
      <c r="J98" s="0" t="n">
        <v>19622.0135451343</v>
      </c>
    </row>
    <row r="99" customFormat="false" ht="12.8" hidden="false" customHeight="false" outlineLevel="0" collapsed="false">
      <c r="A99" s="0" t="n">
        <v>146</v>
      </c>
      <c r="B99" s="0" t="n">
        <v>4367178.07871135</v>
      </c>
      <c r="C99" s="0" t="n">
        <v>2994908.63648415</v>
      </c>
      <c r="D99" s="0" t="n">
        <v>827366.602444272</v>
      </c>
      <c r="E99" s="0" t="n">
        <v>385336.314143882</v>
      </c>
      <c r="F99" s="0" t="n">
        <v>0</v>
      </c>
      <c r="G99" s="0" t="n">
        <v>19125.8786729492</v>
      </c>
      <c r="H99" s="0" t="n">
        <v>116377.781555721</v>
      </c>
      <c r="I99" s="0" t="n">
        <v>13959.7677403052</v>
      </c>
      <c r="J99" s="0" t="n">
        <v>18568.8010426778</v>
      </c>
    </row>
    <row r="100" customFormat="false" ht="12.8" hidden="false" customHeight="false" outlineLevel="0" collapsed="false">
      <c r="A100" s="0" t="n">
        <v>147</v>
      </c>
      <c r="B100" s="0" t="n">
        <v>4330424.28051627</v>
      </c>
      <c r="C100" s="0" t="n">
        <v>2958533.30243346</v>
      </c>
      <c r="D100" s="0" t="n">
        <v>799613.577335628</v>
      </c>
      <c r="E100" s="0" t="n">
        <v>387441.20548519</v>
      </c>
      <c r="F100" s="0" t="n">
        <v>0</v>
      </c>
      <c r="G100" s="0" t="n">
        <v>20190.780276974</v>
      </c>
      <c r="H100" s="0" t="n">
        <v>125511.244067803</v>
      </c>
      <c r="I100" s="0" t="n">
        <v>14489.0222227653</v>
      </c>
      <c r="J100" s="0" t="n">
        <v>20272.3375418393</v>
      </c>
    </row>
    <row r="101" customFormat="false" ht="12.8" hidden="false" customHeight="false" outlineLevel="0" collapsed="false">
      <c r="A101" s="0" t="n">
        <v>148</v>
      </c>
      <c r="B101" s="0" t="n">
        <v>4323333.71156735</v>
      </c>
      <c r="C101" s="0" t="n">
        <v>3022417.68110195</v>
      </c>
      <c r="D101" s="0" t="n">
        <v>773684.526632855</v>
      </c>
      <c r="E101" s="0" t="n">
        <v>386671.700518907</v>
      </c>
      <c r="F101" s="0" t="n">
        <v>0</v>
      </c>
      <c r="G101" s="0" t="n">
        <v>23280.812990777</v>
      </c>
      <c r="H101" s="0" t="n">
        <v>90565.302959698</v>
      </c>
      <c r="I101" s="0" t="n">
        <v>22159.7408055907</v>
      </c>
      <c r="J101" s="0" t="n">
        <v>15804.1482738082</v>
      </c>
    </row>
    <row r="102" customFormat="false" ht="12.8" hidden="false" customHeight="false" outlineLevel="0" collapsed="false">
      <c r="A102" s="0" t="n">
        <v>149</v>
      </c>
      <c r="B102" s="0" t="n">
        <v>5382187.65493432</v>
      </c>
      <c r="C102" s="0" t="n">
        <v>3041232.89924961</v>
      </c>
      <c r="D102" s="0" t="n">
        <v>799639.511308452</v>
      </c>
      <c r="E102" s="0" t="n">
        <v>387953.366848624</v>
      </c>
      <c r="F102" s="0" t="n">
        <v>954160.940282669</v>
      </c>
      <c r="G102" s="0" t="n">
        <v>22011.9953399553</v>
      </c>
      <c r="H102" s="0" t="n">
        <v>151076.049801451</v>
      </c>
      <c r="I102" s="0" t="n">
        <v>12587.6136639572</v>
      </c>
      <c r="J102" s="0" t="n">
        <v>22472.7698646067</v>
      </c>
    </row>
    <row r="103" customFormat="false" ht="12.8" hidden="false" customHeight="false" outlineLevel="0" collapsed="false">
      <c r="A103" s="0" t="n">
        <v>150</v>
      </c>
      <c r="B103" s="0" t="n">
        <v>4481358.32227981</v>
      </c>
      <c r="C103" s="0" t="n">
        <v>3237260.29300602</v>
      </c>
      <c r="D103" s="0" t="n">
        <v>664569.875154255</v>
      </c>
      <c r="E103" s="0" t="n">
        <v>392886.670332596</v>
      </c>
      <c r="F103" s="0" t="n">
        <v>0</v>
      </c>
      <c r="G103" s="0" t="n">
        <v>21127.5451090528</v>
      </c>
      <c r="H103" s="0" t="n">
        <v>132684.297397432</v>
      </c>
      <c r="I103" s="0" t="n">
        <v>17496.5109215757</v>
      </c>
      <c r="J103" s="0" t="n">
        <v>20799.9757110841</v>
      </c>
    </row>
    <row r="104" customFormat="false" ht="12.8" hidden="false" customHeight="false" outlineLevel="0" collapsed="false">
      <c r="A104" s="0" t="n">
        <v>151</v>
      </c>
      <c r="B104" s="0" t="n">
        <v>4442524.21568408</v>
      </c>
      <c r="C104" s="0" t="n">
        <v>3191512.42197332</v>
      </c>
      <c r="D104" s="0" t="n">
        <v>676403.853842762</v>
      </c>
      <c r="E104" s="0" t="n">
        <v>394670.55465265</v>
      </c>
      <c r="F104" s="0" t="n">
        <v>0</v>
      </c>
      <c r="G104" s="0" t="n">
        <v>19576.1200771649</v>
      </c>
      <c r="H104" s="0" t="n">
        <v>114145.115972248</v>
      </c>
      <c r="I104" s="0" t="n">
        <v>31250.4362829235</v>
      </c>
      <c r="J104" s="0" t="n">
        <v>16122.6587350503</v>
      </c>
    </row>
    <row r="105" customFormat="false" ht="12.8" hidden="false" customHeight="false" outlineLevel="0" collapsed="false">
      <c r="A105" s="0" t="n">
        <v>152</v>
      </c>
      <c r="B105" s="0" t="n">
        <v>4391218.82693582</v>
      </c>
      <c r="C105" s="0" t="n">
        <v>3187946.67358959</v>
      </c>
      <c r="D105" s="0" t="n">
        <v>650108.994155666</v>
      </c>
      <c r="E105" s="0" t="n">
        <v>395360.643781382</v>
      </c>
      <c r="F105" s="0" t="n">
        <v>0</v>
      </c>
      <c r="G105" s="0" t="n">
        <v>16752.3750976792</v>
      </c>
      <c r="H105" s="0" t="n">
        <v>107515.276265561</v>
      </c>
      <c r="I105" s="0" t="n">
        <v>24465.1284034565</v>
      </c>
      <c r="J105" s="0" t="n">
        <v>16940.3251551655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D10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233</v>
      </c>
      <c r="C1" s="0" t="s">
        <v>234</v>
      </c>
      <c r="D1" s="0" t="s">
        <v>235</v>
      </c>
      <c r="E1" s="0" t="s">
        <v>236</v>
      </c>
      <c r="F1" s="0" t="s">
        <v>237</v>
      </c>
      <c r="G1" s="0" t="s">
        <v>238</v>
      </c>
      <c r="H1" s="0" t="s">
        <v>239</v>
      </c>
      <c r="I1" s="0" t="s">
        <v>240</v>
      </c>
      <c r="J1" s="0" t="s">
        <v>241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3829657.04819661</v>
      </c>
      <c r="C22" s="0" t="n">
        <v>1463842.0953235</v>
      </c>
      <c r="D22" s="0" t="n">
        <v>1354670.80616431</v>
      </c>
      <c r="E22" s="0" t="n">
        <v>285589.272102231</v>
      </c>
      <c r="F22" s="0" t="n">
        <v>632410.869171035</v>
      </c>
      <c r="G22" s="0" t="n">
        <v>6755.81107102849</v>
      </c>
      <c r="H22" s="0" t="n">
        <v>40436.2568794432</v>
      </c>
      <c r="I22" s="0" t="n">
        <v>39655.4753988891</v>
      </c>
      <c r="J22" s="0" t="n">
        <v>5611.18121263208</v>
      </c>
    </row>
    <row r="23" customFormat="false" ht="12.8" hidden="false" customHeight="false" outlineLevel="0" collapsed="false">
      <c r="A23" s="0" t="n">
        <v>70</v>
      </c>
      <c r="B23" s="0" t="n">
        <v>3300124.61178254</v>
      </c>
      <c r="C23" s="0" t="n">
        <v>1672031.18611042</v>
      </c>
      <c r="D23" s="0" t="n">
        <v>1209282.96766218</v>
      </c>
      <c r="E23" s="0" t="n">
        <v>304964.995445195</v>
      </c>
      <c r="F23" s="0" t="n">
        <v>0</v>
      </c>
      <c r="G23" s="0" t="n">
        <v>9058.26954497593</v>
      </c>
      <c r="H23" s="0" t="n">
        <v>50467.1818766067</v>
      </c>
      <c r="I23" s="0" t="n">
        <v>47284.9605712046</v>
      </c>
      <c r="J23" s="0" t="n">
        <v>6417.50510863915</v>
      </c>
    </row>
    <row r="24" customFormat="false" ht="12.8" hidden="false" customHeight="false" outlineLevel="0" collapsed="false">
      <c r="A24" s="0" t="n">
        <v>71</v>
      </c>
      <c r="B24" s="0" t="n">
        <v>3195256.73048731</v>
      </c>
      <c r="C24" s="0" t="n">
        <v>1707603.91343661</v>
      </c>
      <c r="D24" s="0" t="n">
        <v>1085322.97537099</v>
      </c>
      <c r="E24" s="0" t="n">
        <v>299101.062403589</v>
      </c>
      <c r="F24" s="0" t="n">
        <v>0</v>
      </c>
      <c r="G24" s="0" t="n">
        <v>4653.14517267527</v>
      </c>
      <c r="H24" s="0" t="n">
        <v>55197.3610438406</v>
      </c>
      <c r="I24" s="0" t="n">
        <v>35787.8922280645</v>
      </c>
      <c r="J24" s="0" t="n">
        <v>6989.67075060246</v>
      </c>
    </row>
    <row r="25" customFormat="false" ht="12.8" hidden="false" customHeight="false" outlineLevel="0" collapsed="false">
      <c r="A25" s="0" t="n">
        <v>72</v>
      </c>
      <c r="B25" s="0" t="n">
        <v>3250940.76648181</v>
      </c>
      <c r="C25" s="0" t="n">
        <v>1750140.42645648</v>
      </c>
      <c r="D25" s="0" t="n">
        <v>1100325.03198398</v>
      </c>
      <c r="E25" s="0" t="n">
        <v>297057.055271234</v>
      </c>
      <c r="F25" s="0" t="n">
        <v>0</v>
      </c>
      <c r="G25" s="0" t="n">
        <v>6420.73384580015</v>
      </c>
      <c r="H25" s="0" t="n">
        <v>63282.2499311112</v>
      </c>
      <c r="I25" s="0" t="n">
        <v>26309.1622453851</v>
      </c>
      <c r="J25" s="0" t="n">
        <v>7540.45113826698</v>
      </c>
    </row>
    <row r="26" customFormat="false" ht="12.8" hidden="false" customHeight="false" outlineLevel="0" collapsed="false">
      <c r="A26" s="0" t="n">
        <v>73</v>
      </c>
      <c r="B26" s="0" t="n">
        <v>3816447.26603513</v>
      </c>
      <c r="C26" s="0" t="n">
        <v>1684841.27899854</v>
      </c>
      <c r="D26" s="0" t="n">
        <v>1070129.92035204</v>
      </c>
      <c r="E26" s="0" t="n">
        <v>292384.524010659</v>
      </c>
      <c r="F26" s="0" t="n">
        <v>666968.271542898</v>
      </c>
      <c r="G26" s="0" t="n">
        <v>6187.57117675661</v>
      </c>
      <c r="H26" s="0" t="n">
        <v>53089.6773896642</v>
      </c>
      <c r="I26" s="0" t="n">
        <v>35301.7144674581</v>
      </c>
      <c r="J26" s="0" t="n">
        <v>7237.96048028054</v>
      </c>
    </row>
    <row r="27" customFormat="false" ht="12.8" hidden="false" customHeight="false" outlineLevel="0" collapsed="false">
      <c r="A27" s="0" t="n">
        <v>74</v>
      </c>
      <c r="B27" s="0" t="n">
        <v>3255589.8558141</v>
      </c>
      <c r="C27" s="0" t="n">
        <v>1796725.09996894</v>
      </c>
      <c r="D27" s="0" t="n">
        <v>1042692.87582377</v>
      </c>
      <c r="E27" s="0" t="n">
        <v>297272.297009743</v>
      </c>
      <c r="F27" s="0" t="n">
        <v>0</v>
      </c>
      <c r="G27" s="0" t="n">
        <v>9413.13853924495</v>
      </c>
      <c r="H27" s="0" t="n">
        <v>63371.9514211535</v>
      </c>
      <c r="I27" s="0" t="n">
        <v>38816.0717086378</v>
      </c>
      <c r="J27" s="0" t="n">
        <v>7231.21714998582</v>
      </c>
    </row>
    <row r="28" customFormat="false" ht="12.8" hidden="false" customHeight="false" outlineLevel="0" collapsed="false">
      <c r="A28" s="0" t="n">
        <v>75</v>
      </c>
      <c r="B28" s="0" t="n">
        <v>3306203.24244287</v>
      </c>
      <c r="C28" s="0" t="n">
        <v>1768074.47769884</v>
      </c>
      <c r="D28" s="0" t="n">
        <v>1108666.25139981</v>
      </c>
      <c r="E28" s="0" t="n">
        <v>302615.631088088</v>
      </c>
      <c r="F28" s="0" t="n">
        <v>0</v>
      </c>
      <c r="G28" s="0" t="n">
        <v>8189.17946393086</v>
      </c>
      <c r="H28" s="0" t="n">
        <v>69751.5585125497</v>
      </c>
      <c r="I28" s="0" t="n">
        <v>41354.3026178498</v>
      </c>
      <c r="J28" s="0" t="n">
        <v>7110.0539429457</v>
      </c>
    </row>
    <row r="29" customFormat="false" ht="12.8" hidden="false" customHeight="false" outlineLevel="0" collapsed="false">
      <c r="A29" s="0" t="n">
        <v>76</v>
      </c>
      <c r="B29" s="0" t="n">
        <v>3471537.13435676</v>
      </c>
      <c r="C29" s="0" t="n">
        <v>1914512.15318398</v>
      </c>
      <c r="D29" s="0" t="n">
        <v>1114715.1746859</v>
      </c>
      <c r="E29" s="0" t="n">
        <v>312488.14241676</v>
      </c>
      <c r="F29" s="0" t="n">
        <v>0</v>
      </c>
      <c r="G29" s="0" t="n">
        <v>9342.10275039804</v>
      </c>
      <c r="H29" s="0" t="n">
        <v>62051.7424783331</v>
      </c>
      <c r="I29" s="0" t="n">
        <v>48508.5608698812</v>
      </c>
      <c r="J29" s="0" t="n">
        <v>9461.35432236742</v>
      </c>
    </row>
    <row r="30" customFormat="false" ht="12.8" hidden="false" customHeight="false" outlineLevel="0" collapsed="false">
      <c r="A30" s="0" t="n">
        <v>77</v>
      </c>
      <c r="B30" s="0" t="n">
        <v>4306707.40784621</v>
      </c>
      <c r="C30" s="0" t="n">
        <v>1923626.17323792</v>
      </c>
      <c r="D30" s="0" t="n">
        <v>1192979.81216608</v>
      </c>
      <c r="E30" s="0" t="n">
        <v>316721.384539142</v>
      </c>
      <c r="F30" s="0" t="n">
        <v>758279.527888471</v>
      </c>
      <c r="G30" s="0" t="n">
        <v>7739.69835442426</v>
      </c>
      <c r="H30" s="0" t="n">
        <v>59154.3396618281</v>
      </c>
      <c r="I30" s="0" t="n">
        <v>38952.4605227843</v>
      </c>
      <c r="J30" s="0" t="n">
        <v>8826.86781067886</v>
      </c>
    </row>
    <row r="31" customFormat="false" ht="12.8" hidden="false" customHeight="false" outlineLevel="0" collapsed="false">
      <c r="A31" s="0" t="n">
        <v>78</v>
      </c>
      <c r="B31" s="0" t="n">
        <v>3669065.77426209</v>
      </c>
      <c r="C31" s="0" t="n">
        <v>1941236.21781693</v>
      </c>
      <c r="D31" s="0" t="n">
        <v>1257267.6783886</v>
      </c>
      <c r="E31" s="0" t="n">
        <v>319425.116109239</v>
      </c>
      <c r="F31" s="0" t="n">
        <v>0</v>
      </c>
      <c r="G31" s="0" t="n">
        <v>9415.55965520991</v>
      </c>
      <c r="H31" s="0" t="n">
        <v>83385.8198874804</v>
      </c>
      <c r="I31" s="0" t="n">
        <v>48119.3370123258</v>
      </c>
      <c r="J31" s="0" t="n">
        <v>9740.21730649604</v>
      </c>
    </row>
    <row r="32" customFormat="false" ht="12.8" hidden="false" customHeight="false" outlineLevel="0" collapsed="false">
      <c r="A32" s="0" t="n">
        <v>79</v>
      </c>
      <c r="B32" s="0" t="n">
        <v>3677786.46233992</v>
      </c>
      <c r="C32" s="0" t="n">
        <v>2028066.78833405</v>
      </c>
      <c r="D32" s="0" t="n">
        <v>1200442.16827045</v>
      </c>
      <c r="E32" s="0" t="n">
        <v>324891.212718365</v>
      </c>
      <c r="F32" s="0" t="n">
        <v>0</v>
      </c>
      <c r="G32" s="0" t="n">
        <v>10293.788423014</v>
      </c>
      <c r="H32" s="0" t="n">
        <v>63640.6930154972</v>
      </c>
      <c r="I32" s="0" t="n">
        <v>41889.6862024837</v>
      </c>
      <c r="J32" s="0" t="n">
        <v>8588.78483604018</v>
      </c>
    </row>
    <row r="33" customFormat="false" ht="12.8" hidden="false" customHeight="false" outlineLevel="0" collapsed="false">
      <c r="A33" s="0" t="n">
        <v>80</v>
      </c>
      <c r="B33" s="0" t="n">
        <v>3784154.68917671</v>
      </c>
      <c r="C33" s="0" t="n">
        <v>2094449.0003626</v>
      </c>
      <c r="D33" s="0" t="n">
        <v>1206369.49989333</v>
      </c>
      <c r="E33" s="0" t="n">
        <v>333367.825012779</v>
      </c>
      <c r="F33" s="0" t="n">
        <v>0</v>
      </c>
      <c r="G33" s="0" t="n">
        <v>8783.07044161675</v>
      </c>
      <c r="H33" s="0" t="n">
        <v>87326.9398044965</v>
      </c>
      <c r="I33" s="0" t="n">
        <v>41654.9868381584</v>
      </c>
      <c r="J33" s="0" t="n">
        <v>11709.6180537646</v>
      </c>
    </row>
    <row r="34" customFormat="false" ht="12.8" hidden="false" customHeight="false" outlineLevel="0" collapsed="false">
      <c r="A34" s="0" t="n">
        <v>81</v>
      </c>
      <c r="B34" s="0" t="n">
        <v>4526854.00851775</v>
      </c>
      <c r="C34" s="0" t="n">
        <v>2141574.36434236</v>
      </c>
      <c r="D34" s="0" t="n">
        <v>1121810.63888708</v>
      </c>
      <c r="E34" s="0" t="n">
        <v>340651.537342125</v>
      </c>
      <c r="F34" s="0" t="n">
        <v>796359.435729188</v>
      </c>
      <c r="G34" s="0" t="n">
        <v>11271.5329028217</v>
      </c>
      <c r="H34" s="0" t="n">
        <v>71158.7552271506</v>
      </c>
      <c r="I34" s="0" t="n">
        <v>33181.7321006201</v>
      </c>
      <c r="J34" s="0" t="n">
        <v>10372.3949889708</v>
      </c>
    </row>
    <row r="35" customFormat="false" ht="12.8" hidden="false" customHeight="false" outlineLevel="0" collapsed="false">
      <c r="A35" s="0" t="n">
        <v>82</v>
      </c>
      <c r="B35" s="0" t="n">
        <v>3862251.40606345</v>
      </c>
      <c r="C35" s="0" t="n">
        <v>2287753.92970115</v>
      </c>
      <c r="D35" s="0" t="n">
        <v>1085811.50484406</v>
      </c>
      <c r="E35" s="0" t="n">
        <v>344832.24724445</v>
      </c>
      <c r="F35" s="0" t="n">
        <v>0</v>
      </c>
      <c r="G35" s="0" t="n">
        <v>5775.0663503338</v>
      </c>
      <c r="H35" s="0" t="n">
        <v>80267.9228496596</v>
      </c>
      <c r="I35" s="0" t="n">
        <v>46637.3308612727</v>
      </c>
      <c r="J35" s="0" t="n">
        <v>10617.4369580048</v>
      </c>
    </row>
    <row r="36" customFormat="false" ht="12.8" hidden="false" customHeight="false" outlineLevel="0" collapsed="false">
      <c r="A36" s="0" t="n">
        <v>83</v>
      </c>
      <c r="B36" s="0" t="n">
        <v>3936324.81956201</v>
      </c>
      <c r="C36" s="0" t="n">
        <v>2225449.81264746</v>
      </c>
      <c r="D36" s="0" t="n">
        <v>1205220.78692143</v>
      </c>
      <c r="E36" s="0" t="n">
        <v>348712.827775248</v>
      </c>
      <c r="F36" s="0" t="n">
        <v>0</v>
      </c>
      <c r="G36" s="0" t="n">
        <v>5643.62716188967</v>
      </c>
      <c r="H36" s="0" t="n">
        <v>88472.5912579523</v>
      </c>
      <c r="I36" s="0" t="n">
        <v>53301.9291885232</v>
      </c>
      <c r="J36" s="0" t="n">
        <v>9084.20223323931</v>
      </c>
    </row>
    <row r="37" customFormat="false" ht="12.8" hidden="false" customHeight="false" outlineLevel="0" collapsed="false">
      <c r="A37" s="0" t="n">
        <v>84</v>
      </c>
      <c r="B37" s="0" t="n">
        <v>3999085.11623312</v>
      </c>
      <c r="C37" s="0" t="n">
        <v>2308761.39742388</v>
      </c>
      <c r="D37" s="0" t="n">
        <v>1183922.49184437</v>
      </c>
      <c r="E37" s="0" t="n">
        <v>358685.775764864</v>
      </c>
      <c r="F37" s="0" t="n">
        <v>0</v>
      </c>
      <c r="G37" s="0" t="n">
        <v>9744.16497142402</v>
      </c>
      <c r="H37" s="0" t="n">
        <v>89872.9261910465</v>
      </c>
      <c r="I37" s="0" t="n">
        <v>35077.7827332677</v>
      </c>
      <c r="J37" s="0" t="n">
        <v>12573.1195452991</v>
      </c>
    </row>
    <row r="38" customFormat="false" ht="12.8" hidden="false" customHeight="false" outlineLevel="0" collapsed="false">
      <c r="A38" s="0" t="n">
        <v>85</v>
      </c>
      <c r="B38" s="0" t="n">
        <v>4908645.82660485</v>
      </c>
      <c r="C38" s="0" t="n">
        <v>2354494.91877858</v>
      </c>
      <c r="D38" s="0" t="n">
        <v>1189277.45610095</v>
      </c>
      <c r="E38" s="0" t="n">
        <v>363984.927566598</v>
      </c>
      <c r="F38" s="0" t="n">
        <v>853560.348760156</v>
      </c>
      <c r="G38" s="0" t="n">
        <v>7286.52581292305</v>
      </c>
      <c r="H38" s="0" t="n">
        <v>94442.4068138164</v>
      </c>
      <c r="I38" s="0" t="n">
        <v>31784.2171356887</v>
      </c>
      <c r="J38" s="0" t="n">
        <v>13216.5968712869</v>
      </c>
    </row>
    <row r="39" customFormat="false" ht="12.8" hidden="false" customHeight="false" outlineLevel="0" collapsed="false">
      <c r="A39" s="0" t="n">
        <v>86</v>
      </c>
      <c r="B39" s="0" t="n">
        <v>4208185.71432812</v>
      </c>
      <c r="C39" s="0" t="n">
        <v>2402758.35598828</v>
      </c>
      <c r="D39" s="0" t="n">
        <v>1241028.54431383</v>
      </c>
      <c r="E39" s="0" t="n">
        <v>371056.008894166</v>
      </c>
      <c r="F39" s="0" t="n">
        <v>0</v>
      </c>
      <c r="G39" s="0" t="n">
        <v>8921.6220714535</v>
      </c>
      <c r="H39" s="0" t="n">
        <v>116532.589383429</v>
      </c>
      <c r="I39" s="0" t="n">
        <v>53469.9042990202</v>
      </c>
      <c r="J39" s="0" t="n">
        <v>13952.4671890024</v>
      </c>
    </row>
    <row r="40" customFormat="false" ht="12.8" hidden="false" customHeight="false" outlineLevel="0" collapsed="false">
      <c r="A40" s="0" t="n">
        <v>87</v>
      </c>
      <c r="B40" s="0" t="n">
        <v>4206085.67421165</v>
      </c>
      <c r="C40" s="0" t="n">
        <v>2358060.4521414</v>
      </c>
      <c r="D40" s="0" t="n">
        <v>1316756.14285465</v>
      </c>
      <c r="E40" s="0" t="n">
        <v>373106.949276041</v>
      </c>
      <c r="F40" s="0" t="n">
        <v>0</v>
      </c>
      <c r="G40" s="0" t="n">
        <v>4753.4598544219</v>
      </c>
      <c r="H40" s="0" t="n">
        <v>83051.0773245224</v>
      </c>
      <c r="I40" s="0" t="n">
        <v>59566.2368476245</v>
      </c>
      <c r="J40" s="0" t="n">
        <v>10319.5079880968</v>
      </c>
    </row>
    <row r="41" customFormat="false" ht="12.8" hidden="false" customHeight="false" outlineLevel="0" collapsed="false">
      <c r="A41" s="0" t="n">
        <v>88</v>
      </c>
      <c r="B41" s="0" t="n">
        <v>4242774.52961345</v>
      </c>
      <c r="C41" s="0" t="n">
        <v>2434177.95007854</v>
      </c>
      <c r="D41" s="0" t="n">
        <v>1270447.77549136</v>
      </c>
      <c r="E41" s="0" t="n">
        <v>374933.902105075</v>
      </c>
      <c r="F41" s="0" t="n">
        <v>0</v>
      </c>
      <c r="G41" s="0" t="n">
        <v>9272.41721365476</v>
      </c>
      <c r="H41" s="0" t="n">
        <v>95873.0832003686</v>
      </c>
      <c r="I41" s="0" t="n">
        <v>45387.7916866462</v>
      </c>
      <c r="J41" s="0" t="n">
        <v>10902.2192490755</v>
      </c>
    </row>
    <row r="42" customFormat="false" ht="12.8" hidden="false" customHeight="false" outlineLevel="0" collapsed="false">
      <c r="A42" s="0" t="n">
        <v>89</v>
      </c>
      <c r="B42" s="0" t="n">
        <v>5154411.36487512</v>
      </c>
      <c r="C42" s="0" t="n">
        <v>2366720.62639385</v>
      </c>
      <c r="D42" s="0" t="n">
        <v>1339128.7950664</v>
      </c>
      <c r="E42" s="0" t="n">
        <v>379541.833428417</v>
      </c>
      <c r="F42" s="0" t="n">
        <v>891234.045612137</v>
      </c>
      <c r="G42" s="0" t="n">
        <v>9719.64388087159</v>
      </c>
      <c r="H42" s="0" t="n">
        <v>97770.5898024353</v>
      </c>
      <c r="I42" s="0" t="n">
        <v>56679.5496181515</v>
      </c>
      <c r="J42" s="0" t="n">
        <v>12518.5462956171</v>
      </c>
    </row>
    <row r="43" customFormat="false" ht="12.8" hidden="false" customHeight="false" outlineLevel="0" collapsed="false">
      <c r="A43" s="0" t="n">
        <v>90</v>
      </c>
      <c r="B43" s="0" t="n">
        <v>4429730.76560035</v>
      </c>
      <c r="C43" s="0" t="n">
        <v>2502590.16785552</v>
      </c>
      <c r="D43" s="0" t="n">
        <v>1356485.57993003</v>
      </c>
      <c r="E43" s="0" t="n">
        <v>377397.119071191</v>
      </c>
      <c r="F43" s="0" t="n">
        <v>0</v>
      </c>
      <c r="G43" s="0" t="n">
        <v>7405.27846687385</v>
      </c>
      <c r="H43" s="0" t="n">
        <v>99954.2201484777</v>
      </c>
      <c r="I43" s="0" t="n">
        <v>72291.6217750674</v>
      </c>
      <c r="J43" s="0" t="n">
        <v>12593.0359398226</v>
      </c>
    </row>
    <row r="44" customFormat="false" ht="12.8" hidden="false" customHeight="false" outlineLevel="0" collapsed="false">
      <c r="A44" s="0" t="n">
        <v>91</v>
      </c>
      <c r="B44" s="0" t="n">
        <v>4442633.2155502</v>
      </c>
      <c r="C44" s="0" t="n">
        <v>2573498.2529494</v>
      </c>
      <c r="D44" s="0" t="n">
        <v>1300506.07226784</v>
      </c>
      <c r="E44" s="0" t="n">
        <v>382259.002497774</v>
      </c>
      <c r="F44" s="0" t="n">
        <v>0</v>
      </c>
      <c r="G44" s="0" t="n">
        <v>7203.95109901794</v>
      </c>
      <c r="H44" s="0" t="n">
        <v>102749.195464613</v>
      </c>
      <c r="I44" s="0" t="n">
        <v>64079.0216815539</v>
      </c>
      <c r="J44" s="0" t="n">
        <v>12654.4067532349</v>
      </c>
    </row>
    <row r="45" customFormat="false" ht="12.8" hidden="false" customHeight="false" outlineLevel="0" collapsed="false">
      <c r="A45" s="0" t="n">
        <v>92</v>
      </c>
      <c r="B45" s="0" t="n">
        <v>4390630.72815841</v>
      </c>
      <c r="C45" s="0" t="n">
        <v>2507826.59156668</v>
      </c>
      <c r="D45" s="0" t="n">
        <v>1354681.80143593</v>
      </c>
      <c r="E45" s="0" t="n">
        <v>376945.991548777</v>
      </c>
      <c r="F45" s="0" t="n">
        <v>0</v>
      </c>
      <c r="G45" s="0" t="n">
        <v>10359.1846410864</v>
      </c>
      <c r="H45" s="0" t="n">
        <v>70639.8627769171</v>
      </c>
      <c r="I45" s="0" t="n">
        <v>58894.4314680557</v>
      </c>
      <c r="J45" s="0" t="n">
        <v>11453.2547319714</v>
      </c>
    </row>
    <row r="46" customFormat="false" ht="12.8" hidden="false" customHeight="false" outlineLevel="0" collapsed="false">
      <c r="A46" s="0" t="n">
        <v>93</v>
      </c>
      <c r="B46" s="0" t="n">
        <v>5363060.55389189</v>
      </c>
      <c r="C46" s="0" t="n">
        <v>2568165.88392425</v>
      </c>
      <c r="D46" s="0" t="n">
        <v>1334682.20068535</v>
      </c>
      <c r="E46" s="0" t="n">
        <v>377503.036936141</v>
      </c>
      <c r="F46" s="0" t="n">
        <v>916208.145755993</v>
      </c>
      <c r="G46" s="0" t="n">
        <v>16686.3711119003</v>
      </c>
      <c r="H46" s="0" t="n">
        <v>76812.503963172</v>
      </c>
      <c r="I46" s="0" t="n">
        <v>60512.556393781</v>
      </c>
      <c r="J46" s="0" t="n">
        <v>11526.3732701128</v>
      </c>
    </row>
    <row r="47" customFormat="false" ht="12.8" hidden="false" customHeight="false" outlineLevel="0" collapsed="false">
      <c r="A47" s="0" t="n">
        <v>94</v>
      </c>
      <c r="B47" s="0" t="n">
        <v>4493663.646992</v>
      </c>
      <c r="C47" s="0" t="n">
        <v>2601496.43031049</v>
      </c>
      <c r="D47" s="0" t="n">
        <v>1342937.77985504</v>
      </c>
      <c r="E47" s="0" t="n">
        <v>378380.538312573</v>
      </c>
      <c r="F47" s="0" t="n">
        <v>0</v>
      </c>
      <c r="G47" s="0" t="n">
        <v>12500.2171507167</v>
      </c>
      <c r="H47" s="0" t="n">
        <v>99829.8167330562</v>
      </c>
      <c r="I47" s="0" t="n">
        <v>43280.214575983</v>
      </c>
      <c r="J47" s="0" t="n">
        <v>14387.4259813796</v>
      </c>
    </row>
    <row r="48" customFormat="false" ht="12.8" hidden="false" customHeight="false" outlineLevel="0" collapsed="false">
      <c r="A48" s="0" t="n">
        <v>95</v>
      </c>
      <c r="B48" s="0" t="n">
        <v>4550110.83406239</v>
      </c>
      <c r="C48" s="0" t="n">
        <v>2644771.61498932</v>
      </c>
      <c r="D48" s="0" t="n">
        <v>1346552.60346042</v>
      </c>
      <c r="E48" s="0" t="n">
        <v>380433.20685142</v>
      </c>
      <c r="F48" s="0" t="n">
        <v>0</v>
      </c>
      <c r="G48" s="0" t="n">
        <v>12552.3772805633</v>
      </c>
      <c r="H48" s="0" t="n">
        <v>102587.156687846</v>
      </c>
      <c r="I48" s="0" t="n">
        <v>49934.5485952168</v>
      </c>
      <c r="J48" s="0" t="n">
        <v>12570.5267788938</v>
      </c>
    </row>
    <row r="49" customFormat="false" ht="12.8" hidden="false" customHeight="false" outlineLevel="0" collapsed="false">
      <c r="A49" s="0" t="n">
        <v>96</v>
      </c>
      <c r="B49" s="0" t="n">
        <v>4587368.87516485</v>
      </c>
      <c r="C49" s="0" t="n">
        <v>2651718.33568168</v>
      </c>
      <c r="D49" s="0" t="n">
        <v>1380364.91506812</v>
      </c>
      <c r="E49" s="0" t="n">
        <v>385393.981446167</v>
      </c>
      <c r="F49" s="0" t="n">
        <v>0</v>
      </c>
      <c r="G49" s="0" t="n">
        <v>10545.0813981069</v>
      </c>
      <c r="H49" s="0" t="n">
        <v>97572.8227409707</v>
      </c>
      <c r="I49" s="0" t="n">
        <v>50425.9081144416</v>
      </c>
      <c r="J49" s="0" t="n">
        <v>11740.583017202</v>
      </c>
    </row>
    <row r="50" customFormat="false" ht="12.8" hidden="false" customHeight="false" outlineLevel="0" collapsed="false">
      <c r="A50" s="0" t="n">
        <v>97</v>
      </c>
      <c r="B50" s="0" t="n">
        <v>5517361.78565479</v>
      </c>
      <c r="C50" s="0" t="n">
        <v>2703275.12558772</v>
      </c>
      <c r="D50" s="0" t="n">
        <v>1341932.92830463</v>
      </c>
      <c r="E50" s="0" t="n">
        <v>386236.194694871</v>
      </c>
      <c r="F50" s="0" t="n">
        <v>938284.518514249</v>
      </c>
      <c r="G50" s="0" t="n">
        <v>9015.00065506079</v>
      </c>
      <c r="H50" s="0" t="n">
        <v>74698.858278479</v>
      </c>
      <c r="I50" s="0" t="n">
        <v>51836.8498334464</v>
      </c>
      <c r="J50" s="0" t="n">
        <v>11159.9006049828</v>
      </c>
    </row>
    <row r="51" customFormat="false" ht="12.8" hidden="false" customHeight="false" outlineLevel="0" collapsed="false">
      <c r="A51" s="0" t="n">
        <v>98</v>
      </c>
      <c r="B51" s="0" t="n">
        <v>4734486.68316663</v>
      </c>
      <c r="C51" s="0" t="n">
        <v>2807217.98288381</v>
      </c>
      <c r="D51" s="0" t="n">
        <v>1362832.42869539</v>
      </c>
      <c r="E51" s="0" t="n">
        <v>393941.893845683</v>
      </c>
      <c r="F51" s="0" t="n">
        <v>0</v>
      </c>
      <c r="G51" s="0" t="n">
        <v>11123.7334238402</v>
      </c>
      <c r="H51" s="0" t="n">
        <v>81308.992659956</v>
      </c>
      <c r="I51" s="0" t="n">
        <v>65994.4149890229</v>
      </c>
      <c r="J51" s="0" t="n">
        <v>12249.2573781454</v>
      </c>
    </row>
    <row r="52" customFormat="false" ht="12.8" hidden="false" customHeight="false" outlineLevel="0" collapsed="false">
      <c r="A52" s="0" t="n">
        <v>99</v>
      </c>
      <c r="B52" s="0" t="n">
        <v>4648803.92297025</v>
      </c>
      <c r="C52" s="0" t="n">
        <v>2741543.96787663</v>
      </c>
      <c r="D52" s="0" t="n">
        <v>1335569.31770337</v>
      </c>
      <c r="E52" s="0" t="n">
        <v>394860.356584621</v>
      </c>
      <c r="F52" s="0" t="n">
        <v>0</v>
      </c>
      <c r="G52" s="0" t="n">
        <v>15781.842870708</v>
      </c>
      <c r="H52" s="0" t="n">
        <v>94071.6580969385</v>
      </c>
      <c r="I52" s="0" t="n">
        <v>55930.7454995735</v>
      </c>
      <c r="J52" s="0" t="n">
        <v>11020.3421544824</v>
      </c>
    </row>
    <row r="53" customFormat="false" ht="12.8" hidden="false" customHeight="false" outlineLevel="0" collapsed="false">
      <c r="A53" s="0" t="n">
        <v>100</v>
      </c>
      <c r="B53" s="0" t="n">
        <v>4724716.99425603</v>
      </c>
      <c r="C53" s="0" t="n">
        <v>2724840.38048218</v>
      </c>
      <c r="D53" s="0" t="n">
        <v>1426667.15879196</v>
      </c>
      <c r="E53" s="0" t="n">
        <v>393574.173998377</v>
      </c>
      <c r="F53" s="0" t="n">
        <v>0</v>
      </c>
      <c r="G53" s="0" t="n">
        <v>11870.6151672553</v>
      </c>
      <c r="H53" s="0" t="n">
        <v>104839.70073731</v>
      </c>
      <c r="I53" s="0" t="n">
        <v>51378.6113873653</v>
      </c>
      <c r="J53" s="0" t="n">
        <v>12400.9374495387</v>
      </c>
    </row>
    <row r="54" customFormat="false" ht="12.8" hidden="false" customHeight="false" outlineLevel="0" collapsed="false">
      <c r="A54" s="0" t="n">
        <v>101</v>
      </c>
      <c r="B54" s="0" t="n">
        <v>5618605.21629016</v>
      </c>
      <c r="C54" s="0" t="n">
        <v>2773308.96059716</v>
      </c>
      <c r="D54" s="0" t="n">
        <v>1324626.3401409</v>
      </c>
      <c r="E54" s="0" t="n">
        <v>391681.59567353</v>
      </c>
      <c r="F54" s="0" t="n">
        <v>961529.609954633</v>
      </c>
      <c r="G54" s="0" t="n">
        <v>16204.7938976671</v>
      </c>
      <c r="H54" s="0" t="n">
        <v>101686.600755654</v>
      </c>
      <c r="I54" s="0" t="n">
        <v>50761.9601005535</v>
      </c>
      <c r="J54" s="0" t="n">
        <v>14417.2878441707</v>
      </c>
    </row>
    <row r="55" customFormat="false" ht="12.8" hidden="false" customHeight="false" outlineLevel="0" collapsed="false">
      <c r="A55" s="0" t="n">
        <v>102</v>
      </c>
      <c r="B55" s="0" t="n">
        <v>4645113.291529</v>
      </c>
      <c r="C55" s="0" t="n">
        <v>2733511.25666524</v>
      </c>
      <c r="D55" s="0" t="n">
        <v>1347032.93500705</v>
      </c>
      <c r="E55" s="0" t="n">
        <v>391966.100160482</v>
      </c>
      <c r="F55" s="0" t="n">
        <v>0</v>
      </c>
      <c r="G55" s="0" t="n">
        <v>13459.2187001686</v>
      </c>
      <c r="H55" s="0" t="n">
        <v>93285.7035912241</v>
      </c>
      <c r="I55" s="0" t="n">
        <v>53937.3113103453</v>
      </c>
      <c r="J55" s="0" t="n">
        <v>12784.2235861095</v>
      </c>
    </row>
    <row r="56" customFormat="false" ht="12.8" hidden="false" customHeight="false" outlineLevel="0" collapsed="false">
      <c r="A56" s="0" t="n">
        <v>103</v>
      </c>
      <c r="B56" s="0" t="n">
        <v>4633701.55967667</v>
      </c>
      <c r="C56" s="0" t="n">
        <v>2719215.01665155</v>
      </c>
      <c r="D56" s="0" t="n">
        <v>1352998.76118575</v>
      </c>
      <c r="E56" s="0" t="n">
        <v>395024.517675613</v>
      </c>
      <c r="F56" s="0" t="n">
        <v>0</v>
      </c>
      <c r="G56" s="0" t="n">
        <v>12654.8617357422</v>
      </c>
      <c r="H56" s="0" t="n">
        <v>106492.905378989</v>
      </c>
      <c r="I56" s="0" t="n">
        <v>46030.7049651842</v>
      </c>
      <c r="J56" s="0" t="n">
        <v>13017.9278427052</v>
      </c>
    </row>
    <row r="57" customFormat="false" ht="12.8" hidden="false" customHeight="false" outlineLevel="0" collapsed="false">
      <c r="A57" s="0" t="n">
        <v>104</v>
      </c>
      <c r="B57" s="0" t="n">
        <v>4592392.8202538</v>
      </c>
      <c r="C57" s="0" t="n">
        <v>2577104.84945439</v>
      </c>
      <c r="D57" s="0" t="n">
        <v>1448375.12361481</v>
      </c>
      <c r="E57" s="0" t="n">
        <v>391855.220273269</v>
      </c>
      <c r="F57" s="0" t="n">
        <v>0</v>
      </c>
      <c r="G57" s="0" t="n">
        <v>12752.7948030192</v>
      </c>
      <c r="H57" s="0" t="n">
        <v>106784.222599479</v>
      </c>
      <c r="I57" s="0" t="n">
        <v>42961.7671771342</v>
      </c>
      <c r="J57" s="0" t="n">
        <v>15956.5910692685</v>
      </c>
    </row>
    <row r="58" customFormat="false" ht="12.8" hidden="false" customHeight="false" outlineLevel="0" collapsed="false">
      <c r="A58" s="0" t="n">
        <v>105</v>
      </c>
      <c r="B58" s="0" t="n">
        <v>5602928.70827864</v>
      </c>
      <c r="C58" s="0" t="n">
        <v>2743607.34772276</v>
      </c>
      <c r="D58" s="0" t="n">
        <v>1343279.18787108</v>
      </c>
      <c r="E58" s="0" t="n">
        <v>393587.023475992</v>
      </c>
      <c r="F58" s="0" t="n">
        <v>941891.758280531</v>
      </c>
      <c r="G58" s="0" t="n">
        <v>9490.01181423031</v>
      </c>
      <c r="H58" s="0" t="n">
        <v>120217.606530875</v>
      </c>
      <c r="I58" s="0" t="n">
        <v>38742.1960168203</v>
      </c>
      <c r="J58" s="0" t="n">
        <v>13294.9332642106</v>
      </c>
    </row>
    <row r="59" customFormat="false" ht="12.8" hidden="false" customHeight="false" outlineLevel="0" collapsed="false">
      <c r="A59" s="0" t="n">
        <v>106</v>
      </c>
      <c r="B59" s="0" t="n">
        <v>4705948.56971318</v>
      </c>
      <c r="C59" s="0" t="n">
        <v>2764814.42781045</v>
      </c>
      <c r="D59" s="0" t="n">
        <v>1348858.23147558</v>
      </c>
      <c r="E59" s="0" t="n">
        <v>390629.47942798</v>
      </c>
      <c r="F59" s="0" t="n">
        <v>0</v>
      </c>
      <c r="G59" s="0" t="n">
        <v>18216.5819327702</v>
      </c>
      <c r="H59" s="0" t="n">
        <v>118280.200079587</v>
      </c>
      <c r="I59" s="0" t="n">
        <v>51763.5462692476</v>
      </c>
      <c r="J59" s="0" t="n">
        <v>16952.8457281877</v>
      </c>
    </row>
    <row r="60" customFormat="false" ht="12.8" hidden="false" customHeight="false" outlineLevel="0" collapsed="false">
      <c r="A60" s="0" t="n">
        <v>107</v>
      </c>
      <c r="B60" s="0" t="n">
        <v>4692893.57986477</v>
      </c>
      <c r="C60" s="0" t="n">
        <v>2864821.04837467</v>
      </c>
      <c r="D60" s="0" t="n">
        <v>1267843.12816652</v>
      </c>
      <c r="E60" s="0" t="n">
        <v>390787.214112016</v>
      </c>
      <c r="F60" s="0" t="n">
        <v>0</v>
      </c>
      <c r="G60" s="0" t="n">
        <v>10130.5677508354</v>
      </c>
      <c r="H60" s="0" t="n">
        <v>108933.197832681</v>
      </c>
      <c r="I60" s="0" t="n">
        <v>45491.4973485373</v>
      </c>
      <c r="J60" s="0" t="n">
        <v>14018.9906467664</v>
      </c>
    </row>
    <row r="61" customFormat="false" ht="12.8" hidden="false" customHeight="false" outlineLevel="0" collapsed="false">
      <c r="A61" s="0" t="n">
        <v>108</v>
      </c>
      <c r="B61" s="0" t="n">
        <v>4744627.05214379</v>
      </c>
      <c r="C61" s="0" t="n">
        <v>2937068.12607732</v>
      </c>
      <c r="D61" s="0" t="n">
        <v>1230052.41115319</v>
      </c>
      <c r="E61" s="0" t="n">
        <v>388104.012917901</v>
      </c>
      <c r="F61" s="0" t="n">
        <v>0</v>
      </c>
      <c r="G61" s="0" t="n">
        <v>8683.40873422128</v>
      </c>
      <c r="H61" s="0" t="n">
        <v>107685.207188699</v>
      </c>
      <c r="I61" s="0" t="n">
        <v>57783.248207242</v>
      </c>
      <c r="J61" s="0" t="n">
        <v>14035.2326716491</v>
      </c>
    </row>
    <row r="62" customFormat="false" ht="12.8" hidden="false" customHeight="false" outlineLevel="0" collapsed="false">
      <c r="A62" s="0" t="n">
        <v>109</v>
      </c>
      <c r="B62" s="0" t="n">
        <v>5630277.29493261</v>
      </c>
      <c r="C62" s="0" t="n">
        <v>2814028.37036459</v>
      </c>
      <c r="D62" s="0" t="n">
        <v>1289349.86669106</v>
      </c>
      <c r="E62" s="0" t="n">
        <v>387041.975258906</v>
      </c>
      <c r="F62" s="0" t="n">
        <v>939380.714620487</v>
      </c>
      <c r="G62" s="0" t="n">
        <v>12828.173082068</v>
      </c>
      <c r="H62" s="0" t="n">
        <v>115277.45439262</v>
      </c>
      <c r="I62" s="0" t="n">
        <v>52682.8901001568</v>
      </c>
      <c r="J62" s="0" t="n">
        <v>15802.8067029411</v>
      </c>
    </row>
    <row r="63" customFormat="false" ht="12.8" hidden="false" customHeight="false" outlineLevel="0" collapsed="false">
      <c r="A63" s="0" t="n">
        <v>110</v>
      </c>
      <c r="B63" s="0" t="n">
        <v>4742097.95007499</v>
      </c>
      <c r="C63" s="0" t="n">
        <v>2830265.03885439</v>
      </c>
      <c r="D63" s="0" t="n">
        <v>1327653.9457107</v>
      </c>
      <c r="E63" s="0" t="n">
        <v>387059.747234053</v>
      </c>
      <c r="F63" s="0" t="n">
        <v>0</v>
      </c>
      <c r="G63" s="0" t="n">
        <v>12847.2913897688</v>
      </c>
      <c r="H63" s="0" t="n">
        <v>114272.854013848</v>
      </c>
      <c r="I63" s="0" t="n">
        <v>64751.3503866024</v>
      </c>
      <c r="J63" s="0" t="n">
        <v>16523.0845850074</v>
      </c>
    </row>
    <row r="64" customFormat="false" ht="12.8" hidden="false" customHeight="false" outlineLevel="0" collapsed="false">
      <c r="A64" s="0" t="n">
        <v>111</v>
      </c>
      <c r="B64" s="0" t="n">
        <v>4712686.88217957</v>
      </c>
      <c r="C64" s="0" t="n">
        <v>2837743.86298879</v>
      </c>
      <c r="D64" s="0" t="n">
        <v>1297045.58262158</v>
      </c>
      <c r="E64" s="0" t="n">
        <v>389611.458327958</v>
      </c>
      <c r="F64" s="0" t="n">
        <v>0</v>
      </c>
      <c r="G64" s="0" t="n">
        <v>15430.5755679181</v>
      </c>
      <c r="H64" s="0" t="n">
        <v>105719.950328548</v>
      </c>
      <c r="I64" s="0" t="n">
        <v>60421.4277290789</v>
      </c>
      <c r="J64" s="0" t="n">
        <v>15959.3380849665</v>
      </c>
    </row>
    <row r="65" customFormat="false" ht="12.8" hidden="false" customHeight="false" outlineLevel="0" collapsed="false">
      <c r="A65" s="0" t="n">
        <v>112</v>
      </c>
      <c r="B65" s="0" t="n">
        <v>4576579.64709686</v>
      </c>
      <c r="C65" s="0" t="n">
        <v>2717864.36586303</v>
      </c>
      <c r="D65" s="0" t="n">
        <v>1317905.03629464</v>
      </c>
      <c r="E65" s="0" t="n">
        <v>384455.957218151</v>
      </c>
      <c r="F65" s="0" t="n">
        <v>0</v>
      </c>
      <c r="G65" s="0" t="n">
        <v>17213.2053679219</v>
      </c>
      <c r="H65" s="0" t="n">
        <v>87641.2096604828</v>
      </c>
      <c r="I65" s="0" t="n">
        <v>57542.5608122873</v>
      </c>
      <c r="J65" s="0" t="n">
        <v>10911.2917093174</v>
      </c>
    </row>
    <row r="66" customFormat="false" ht="12.8" hidden="false" customHeight="false" outlineLevel="0" collapsed="false">
      <c r="A66" s="0" t="n">
        <v>113</v>
      </c>
      <c r="B66" s="0" t="n">
        <v>5600363.08217067</v>
      </c>
      <c r="C66" s="0" t="n">
        <v>2781924.16375821</v>
      </c>
      <c r="D66" s="0" t="n">
        <v>1314928.19231503</v>
      </c>
      <c r="E66" s="0" t="n">
        <v>381811.028131165</v>
      </c>
      <c r="F66" s="0" t="n">
        <v>944515.192408548</v>
      </c>
      <c r="G66" s="0" t="n">
        <v>10436.3859323936</v>
      </c>
      <c r="H66" s="0" t="n">
        <v>110576.469004328</v>
      </c>
      <c r="I66" s="0" t="n">
        <v>61421.1850975141</v>
      </c>
      <c r="J66" s="0" t="n">
        <v>14166.4025913714</v>
      </c>
    </row>
    <row r="67" customFormat="false" ht="12.8" hidden="false" customHeight="false" outlineLevel="0" collapsed="false">
      <c r="A67" s="0" t="n">
        <v>114</v>
      </c>
      <c r="B67" s="0" t="n">
        <v>4696051.39308829</v>
      </c>
      <c r="C67" s="0" t="n">
        <v>2817408.31991346</v>
      </c>
      <c r="D67" s="0" t="n">
        <v>1301389.73271826</v>
      </c>
      <c r="E67" s="0" t="n">
        <v>378140.438368891</v>
      </c>
      <c r="F67" s="0" t="n">
        <v>0</v>
      </c>
      <c r="G67" s="0" t="n">
        <v>11504.5532525535</v>
      </c>
      <c r="H67" s="0" t="n">
        <v>103149.363506533</v>
      </c>
      <c r="I67" s="0" t="n">
        <v>84242.517708407</v>
      </c>
      <c r="J67" s="0" t="n">
        <v>13513.9729894808</v>
      </c>
    </row>
    <row r="68" customFormat="false" ht="12.8" hidden="false" customHeight="false" outlineLevel="0" collapsed="false">
      <c r="A68" s="0" t="n">
        <v>115</v>
      </c>
      <c r="B68" s="0" t="n">
        <v>4635194.98860997</v>
      </c>
      <c r="C68" s="0" t="n">
        <v>2892205.38802667</v>
      </c>
      <c r="D68" s="0" t="n">
        <v>1201302.67606615</v>
      </c>
      <c r="E68" s="0" t="n">
        <v>379244.948772613</v>
      </c>
      <c r="F68" s="0" t="n">
        <v>0</v>
      </c>
      <c r="G68" s="0" t="n">
        <v>14759.0346310381</v>
      </c>
      <c r="H68" s="0" t="n">
        <v>74416.2796903058</v>
      </c>
      <c r="I68" s="0" t="n">
        <v>75196.0836111274</v>
      </c>
      <c r="J68" s="0" t="n">
        <v>10832.5661041365</v>
      </c>
    </row>
    <row r="69" customFormat="false" ht="12.8" hidden="false" customHeight="false" outlineLevel="0" collapsed="false">
      <c r="A69" s="0" t="n">
        <v>116</v>
      </c>
      <c r="B69" s="0" t="n">
        <v>4659750.16452559</v>
      </c>
      <c r="C69" s="0" t="n">
        <v>2912839.85106906</v>
      </c>
      <c r="D69" s="0" t="n">
        <v>1184325.97736761</v>
      </c>
      <c r="E69" s="0" t="n">
        <v>378570.877936222</v>
      </c>
      <c r="F69" s="0" t="n">
        <v>0</v>
      </c>
      <c r="G69" s="0" t="n">
        <v>18607.9323716002</v>
      </c>
      <c r="H69" s="0" t="n">
        <v>116494.778646874</v>
      </c>
      <c r="I69" s="0" t="n">
        <v>42782.9032118874</v>
      </c>
      <c r="J69" s="0" t="n">
        <v>16560.6224938109</v>
      </c>
    </row>
    <row r="70" customFormat="false" ht="12.8" hidden="false" customHeight="false" outlineLevel="0" collapsed="false">
      <c r="A70" s="0" t="n">
        <v>117</v>
      </c>
      <c r="B70" s="0" t="n">
        <v>5631020.66530335</v>
      </c>
      <c r="C70" s="0" t="n">
        <v>2831004.61826577</v>
      </c>
      <c r="D70" s="0" t="n">
        <v>1283102.4201166</v>
      </c>
      <c r="E70" s="0" t="n">
        <v>378973.32741825</v>
      </c>
      <c r="F70" s="0" t="n">
        <v>940643.830403939</v>
      </c>
      <c r="G70" s="0" t="n">
        <v>17731.1536192546</v>
      </c>
      <c r="H70" s="0" t="n">
        <v>114948.983263468</v>
      </c>
      <c r="I70" s="0" t="n">
        <v>66172.2484554288</v>
      </c>
      <c r="J70" s="0" t="n">
        <v>15996.1184786494</v>
      </c>
    </row>
    <row r="71" customFormat="false" ht="12.8" hidden="false" customHeight="false" outlineLevel="0" collapsed="false">
      <c r="A71" s="0" t="n">
        <v>118</v>
      </c>
      <c r="B71" s="0" t="n">
        <v>4595043.35638959</v>
      </c>
      <c r="C71" s="0" t="n">
        <v>2736287.02450188</v>
      </c>
      <c r="D71" s="0" t="n">
        <v>1280600.3491832</v>
      </c>
      <c r="E71" s="0" t="n">
        <v>374620.188667857</v>
      </c>
      <c r="F71" s="0" t="n">
        <v>0</v>
      </c>
      <c r="G71" s="0" t="n">
        <v>16508.4883500004</v>
      </c>
      <c r="H71" s="0" t="n">
        <v>123542.891390776</v>
      </c>
      <c r="I71" s="0" t="n">
        <v>40798.2298605389</v>
      </c>
      <c r="J71" s="0" t="n">
        <v>16473.3736958656</v>
      </c>
    </row>
    <row r="72" customFormat="false" ht="12.8" hidden="false" customHeight="false" outlineLevel="0" collapsed="false">
      <c r="A72" s="0" t="n">
        <v>119</v>
      </c>
      <c r="B72" s="0" t="n">
        <v>4471510.91647896</v>
      </c>
      <c r="C72" s="0" t="n">
        <v>2676683.11100491</v>
      </c>
      <c r="D72" s="0" t="n">
        <v>1238063.43690604</v>
      </c>
      <c r="E72" s="0" t="n">
        <v>375239.945601933</v>
      </c>
      <c r="F72" s="0" t="n">
        <v>0</v>
      </c>
      <c r="G72" s="0" t="n">
        <v>12248.9774831685</v>
      </c>
      <c r="H72" s="0" t="n">
        <v>98565.345470323</v>
      </c>
      <c r="I72" s="0" t="n">
        <v>57858.4477397664</v>
      </c>
      <c r="J72" s="0" t="n">
        <v>13645.8300368794</v>
      </c>
    </row>
    <row r="73" customFormat="false" ht="12.8" hidden="false" customHeight="false" outlineLevel="0" collapsed="false">
      <c r="A73" s="0" t="n">
        <v>120</v>
      </c>
      <c r="B73" s="0" t="n">
        <v>4577442.55390792</v>
      </c>
      <c r="C73" s="0" t="n">
        <v>2670646.83408405</v>
      </c>
      <c r="D73" s="0" t="n">
        <v>1325727.5764808</v>
      </c>
      <c r="E73" s="0" t="n">
        <v>376881.832902415</v>
      </c>
      <c r="F73" s="0" t="n">
        <v>0</v>
      </c>
      <c r="G73" s="0" t="n">
        <v>13050.2440881292</v>
      </c>
      <c r="H73" s="0" t="n">
        <v>125591.430632076</v>
      </c>
      <c r="I73" s="0" t="n">
        <v>47817.3247282633</v>
      </c>
      <c r="J73" s="0" t="n">
        <v>15376.0764029412</v>
      </c>
    </row>
    <row r="74" customFormat="false" ht="12.8" hidden="false" customHeight="false" outlineLevel="0" collapsed="false">
      <c r="A74" s="0" t="n">
        <v>121</v>
      </c>
      <c r="B74" s="0" t="n">
        <v>5490163.21862838</v>
      </c>
      <c r="C74" s="0" t="n">
        <v>2827405.8646647</v>
      </c>
      <c r="D74" s="0" t="n">
        <v>1178816.7664825</v>
      </c>
      <c r="E74" s="0" t="n">
        <v>371819.357074288</v>
      </c>
      <c r="F74" s="0" t="n">
        <v>922829.463472364</v>
      </c>
      <c r="G74" s="0" t="n">
        <v>10619.4362723622</v>
      </c>
      <c r="H74" s="0" t="n">
        <v>127985.20729341</v>
      </c>
      <c r="I74" s="0" t="n">
        <v>36717.1285577585</v>
      </c>
      <c r="J74" s="0" t="n">
        <v>14036.7007537174</v>
      </c>
    </row>
    <row r="75" customFormat="false" ht="12.8" hidden="false" customHeight="false" outlineLevel="0" collapsed="false">
      <c r="A75" s="0" t="n">
        <v>122</v>
      </c>
      <c r="B75" s="0" t="n">
        <v>4532925.32298467</v>
      </c>
      <c r="C75" s="0" t="n">
        <v>2829364.22710893</v>
      </c>
      <c r="D75" s="0" t="n">
        <v>1149366.49911804</v>
      </c>
      <c r="E75" s="0" t="n">
        <v>366885.434226609</v>
      </c>
      <c r="F75" s="0" t="n">
        <v>0</v>
      </c>
      <c r="G75" s="0" t="n">
        <v>11758.0808481514</v>
      </c>
      <c r="H75" s="0" t="n">
        <v>100356.067750326</v>
      </c>
      <c r="I75" s="0" t="n">
        <v>56215.1412260404</v>
      </c>
      <c r="J75" s="0" t="n">
        <v>14370.9337595136</v>
      </c>
    </row>
    <row r="76" customFormat="false" ht="12.8" hidden="false" customHeight="false" outlineLevel="0" collapsed="false">
      <c r="A76" s="0" t="n">
        <v>123</v>
      </c>
      <c r="B76" s="0" t="n">
        <v>4480796.22221014</v>
      </c>
      <c r="C76" s="0" t="n">
        <v>2736651.23567076</v>
      </c>
      <c r="D76" s="0" t="n">
        <v>1209027.91808938</v>
      </c>
      <c r="E76" s="0" t="n">
        <v>369404.380430575</v>
      </c>
      <c r="F76" s="0" t="n">
        <v>0</v>
      </c>
      <c r="G76" s="0" t="n">
        <v>10682.796759347</v>
      </c>
      <c r="H76" s="0" t="n">
        <v>93141.90196941</v>
      </c>
      <c r="I76" s="0" t="n">
        <v>51745.4296571507</v>
      </c>
      <c r="J76" s="0" t="n">
        <v>12961.0005528997</v>
      </c>
    </row>
    <row r="77" customFormat="false" ht="12.8" hidden="false" customHeight="false" outlineLevel="0" collapsed="false">
      <c r="A77" s="0" t="n">
        <v>124</v>
      </c>
      <c r="B77" s="0" t="n">
        <v>4547140.31063193</v>
      </c>
      <c r="C77" s="0" t="n">
        <v>2787294.7341688</v>
      </c>
      <c r="D77" s="0" t="n">
        <v>1194509.9772823</v>
      </c>
      <c r="E77" s="0" t="n">
        <v>371099.324093672</v>
      </c>
      <c r="F77" s="0" t="n">
        <v>0</v>
      </c>
      <c r="G77" s="0" t="n">
        <v>11783.2725141914</v>
      </c>
      <c r="H77" s="0" t="n">
        <v>133754.961631498</v>
      </c>
      <c r="I77" s="0" t="n">
        <v>34035.9359090608</v>
      </c>
      <c r="J77" s="0" t="n">
        <v>18762.6712456886</v>
      </c>
    </row>
    <row r="78" customFormat="false" ht="12.8" hidden="false" customHeight="false" outlineLevel="0" collapsed="false">
      <c r="A78" s="0" t="n">
        <v>125</v>
      </c>
      <c r="B78" s="0" t="n">
        <v>5408075.20017326</v>
      </c>
      <c r="C78" s="0" t="n">
        <v>2790980.06773594</v>
      </c>
      <c r="D78" s="0" t="n">
        <v>1153950.736045</v>
      </c>
      <c r="E78" s="0" t="n">
        <v>367514.000024194</v>
      </c>
      <c r="F78" s="0" t="n">
        <v>911632.860957708</v>
      </c>
      <c r="G78" s="0" t="n">
        <v>11504.9744641839</v>
      </c>
      <c r="H78" s="0" t="n">
        <v>110023.232340881</v>
      </c>
      <c r="I78" s="0" t="n">
        <v>48937.66879208</v>
      </c>
      <c r="J78" s="0" t="n">
        <v>14120.4590270188</v>
      </c>
    </row>
    <row r="79" customFormat="false" ht="12.8" hidden="false" customHeight="false" outlineLevel="0" collapsed="false">
      <c r="A79" s="0" t="n">
        <v>126</v>
      </c>
      <c r="B79" s="0" t="n">
        <v>4483022.79800793</v>
      </c>
      <c r="C79" s="0" t="n">
        <v>2783527.7830923</v>
      </c>
      <c r="D79" s="0" t="n">
        <v>1146744.2983715</v>
      </c>
      <c r="E79" s="0" t="n">
        <v>364322.343189899</v>
      </c>
      <c r="F79" s="0" t="n">
        <v>0</v>
      </c>
      <c r="G79" s="0" t="n">
        <v>8550.79794512238</v>
      </c>
      <c r="H79" s="0" t="n">
        <v>106991.16479055</v>
      </c>
      <c r="I79" s="0" t="n">
        <v>51148.4592677441</v>
      </c>
      <c r="J79" s="0" t="n">
        <v>13306.1821037253</v>
      </c>
    </row>
    <row r="80" customFormat="false" ht="12.8" hidden="false" customHeight="false" outlineLevel="0" collapsed="false">
      <c r="A80" s="0" t="n">
        <v>127</v>
      </c>
      <c r="B80" s="0" t="n">
        <v>4504150.38259643</v>
      </c>
      <c r="C80" s="0" t="n">
        <v>2771685.74083082</v>
      </c>
      <c r="D80" s="0" t="n">
        <v>1206755.03213589</v>
      </c>
      <c r="E80" s="0" t="n">
        <v>366186.752046104</v>
      </c>
      <c r="F80" s="0" t="n">
        <v>0</v>
      </c>
      <c r="G80" s="0" t="n">
        <v>16620.4044876094</v>
      </c>
      <c r="H80" s="0" t="n">
        <v>86566.3652967508</v>
      </c>
      <c r="I80" s="0" t="n">
        <v>44982.9099804907</v>
      </c>
      <c r="J80" s="0" t="n">
        <v>11679.1667935657</v>
      </c>
    </row>
    <row r="81" customFormat="false" ht="12.8" hidden="false" customHeight="false" outlineLevel="0" collapsed="false">
      <c r="A81" s="0" t="n">
        <v>128</v>
      </c>
      <c r="B81" s="0" t="n">
        <v>4466959.50372517</v>
      </c>
      <c r="C81" s="0" t="n">
        <v>2749898.27939699</v>
      </c>
      <c r="D81" s="0" t="n">
        <v>1165995.70752768</v>
      </c>
      <c r="E81" s="0" t="n">
        <v>366323.407289635</v>
      </c>
      <c r="F81" s="0" t="n">
        <v>0</v>
      </c>
      <c r="G81" s="0" t="n">
        <v>13674.070246764</v>
      </c>
      <c r="H81" s="0" t="n">
        <v>99108.1493529247</v>
      </c>
      <c r="I81" s="0" t="n">
        <v>43357.8634445462</v>
      </c>
      <c r="J81" s="0" t="n">
        <v>12344.5256926309</v>
      </c>
    </row>
    <row r="82" customFormat="false" ht="12.8" hidden="false" customHeight="false" outlineLevel="0" collapsed="false">
      <c r="A82" s="0" t="n">
        <v>129</v>
      </c>
      <c r="B82" s="0" t="n">
        <v>5352571.98638082</v>
      </c>
      <c r="C82" s="0" t="n">
        <v>2723310.59231032</v>
      </c>
      <c r="D82" s="0" t="n">
        <v>1210874.82520839</v>
      </c>
      <c r="E82" s="0" t="n">
        <v>370694.250777438</v>
      </c>
      <c r="F82" s="0" t="n">
        <v>911329.000328068</v>
      </c>
      <c r="G82" s="0" t="n">
        <v>10696.5264190644</v>
      </c>
      <c r="H82" s="0" t="n">
        <v>82042.8310571994</v>
      </c>
      <c r="I82" s="0" t="n">
        <v>41756.1474174609</v>
      </c>
      <c r="J82" s="0" t="n">
        <v>12220.4139694752</v>
      </c>
    </row>
    <row r="83" customFormat="false" ht="12.8" hidden="false" customHeight="false" outlineLevel="0" collapsed="false">
      <c r="A83" s="0" t="n">
        <v>130</v>
      </c>
      <c r="B83" s="0" t="n">
        <v>4423332.76020326</v>
      </c>
      <c r="C83" s="0" t="n">
        <v>2745026.31353932</v>
      </c>
      <c r="D83" s="0" t="n">
        <v>1146387.64342898</v>
      </c>
      <c r="E83" s="0" t="n">
        <v>367201.027236007</v>
      </c>
      <c r="F83" s="0" t="n">
        <v>0</v>
      </c>
      <c r="G83" s="0" t="n">
        <v>17553.7298499765</v>
      </c>
      <c r="H83" s="0" t="n">
        <v>92670.3450177399</v>
      </c>
      <c r="I83" s="0" t="n">
        <v>44286.4923661746</v>
      </c>
      <c r="J83" s="0" t="n">
        <v>13539.7157333836</v>
      </c>
    </row>
    <row r="84" customFormat="false" ht="12.8" hidden="false" customHeight="false" outlineLevel="0" collapsed="false">
      <c r="A84" s="0" t="n">
        <v>131</v>
      </c>
      <c r="B84" s="0" t="n">
        <v>4401828.83449539</v>
      </c>
      <c r="C84" s="0" t="n">
        <v>2645228.10062752</v>
      </c>
      <c r="D84" s="0" t="n">
        <v>1225218.83919418</v>
      </c>
      <c r="E84" s="0" t="n">
        <v>366045.962874818</v>
      </c>
      <c r="F84" s="0" t="n">
        <v>0</v>
      </c>
      <c r="G84" s="0" t="n">
        <v>10413.5190344972</v>
      </c>
      <c r="H84" s="0" t="n">
        <v>99022.9373557792</v>
      </c>
      <c r="I84" s="0" t="n">
        <v>54910.3050043021</v>
      </c>
      <c r="J84" s="0" t="n">
        <v>13377.401065092</v>
      </c>
    </row>
    <row r="85" customFormat="false" ht="12.8" hidden="false" customHeight="false" outlineLevel="0" collapsed="false">
      <c r="A85" s="0" t="n">
        <v>132</v>
      </c>
      <c r="B85" s="0" t="n">
        <v>4449435.08599346</v>
      </c>
      <c r="C85" s="0" t="n">
        <v>2693323.34146795</v>
      </c>
      <c r="D85" s="0" t="n">
        <v>1179685.36174114</v>
      </c>
      <c r="E85" s="0" t="n">
        <v>364541.446143554</v>
      </c>
      <c r="F85" s="0" t="n">
        <v>0</v>
      </c>
      <c r="G85" s="0" t="n">
        <v>10806.4114720474</v>
      </c>
      <c r="H85" s="0" t="n">
        <v>118652.805051025</v>
      </c>
      <c r="I85" s="0" t="n">
        <v>55535.8387478238</v>
      </c>
      <c r="J85" s="0" t="n">
        <v>17169.5462474964</v>
      </c>
    </row>
    <row r="86" customFormat="false" ht="12.8" hidden="false" customHeight="false" outlineLevel="0" collapsed="false">
      <c r="A86" s="0" t="n">
        <v>133</v>
      </c>
      <c r="B86" s="0" t="n">
        <v>5345617.81512595</v>
      </c>
      <c r="C86" s="0" t="n">
        <v>2732803.08376375</v>
      </c>
      <c r="D86" s="0" t="n">
        <v>1156613.10429376</v>
      </c>
      <c r="E86" s="0" t="n">
        <v>364005.477769427</v>
      </c>
      <c r="F86" s="0" t="n">
        <v>916746.017935744</v>
      </c>
      <c r="G86" s="0" t="n">
        <v>16856.5440707333</v>
      </c>
      <c r="H86" s="0" t="n">
        <v>95366.9898864415</v>
      </c>
      <c r="I86" s="0" t="n">
        <v>63892.8710172105</v>
      </c>
      <c r="J86" s="0" t="n">
        <v>11910.0717892211</v>
      </c>
    </row>
    <row r="87" customFormat="false" ht="12.8" hidden="false" customHeight="false" outlineLevel="0" collapsed="false">
      <c r="A87" s="0" t="n">
        <v>134</v>
      </c>
      <c r="B87" s="0" t="n">
        <v>4406289.22884341</v>
      </c>
      <c r="C87" s="0" t="n">
        <v>2655986.0683088</v>
      </c>
      <c r="D87" s="0" t="n">
        <v>1183255.3412682</v>
      </c>
      <c r="E87" s="0" t="n">
        <v>358194.61886559</v>
      </c>
      <c r="F87" s="0" t="n">
        <v>0</v>
      </c>
      <c r="G87" s="0" t="n">
        <v>15547.4653835332</v>
      </c>
      <c r="H87" s="0" t="n">
        <v>105593.022877684</v>
      </c>
      <c r="I87" s="0" t="n">
        <v>64034.6800127204</v>
      </c>
      <c r="J87" s="0" t="n">
        <v>15609.5428621503</v>
      </c>
    </row>
    <row r="88" customFormat="false" ht="12.8" hidden="false" customHeight="false" outlineLevel="0" collapsed="false">
      <c r="A88" s="0" t="n">
        <v>135</v>
      </c>
      <c r="B88" s="0" t="n">
        <v>4441963.25346203</v>
      </c>
      <c r="C88" s="0" t="n">
        <v>2742752.35918749</v>
      </c>
      <c r="D88" s="0" t="n">
        <v>1124326.91474736</v>
      </c>
      <c r="E88" s="0" t="n">
        <v>357601.825820407</v>
      </c>
      <c r="F88" s="0" t="n">
        <v>0</v>
      </c>
      <c r="G88" s="0" t="n">
        <v>13674.037108386</v>
      </c>
      <c r="H88" s="0" t="n">
        <v>113778.942359324</v>
      </c>
      <c r="I88" s="0" t="n">
        <v>75505.3684629949</v>
      </c>
      <c r="J88" s="0" t="n">
        <v>14423.4493230588</v>
      </c>
    </row>
    <row r="89" customFormat="false" ht="12.8" hidden="false" customHeight="false" outlineLevel="0" collapsed="false">
      <c r="A89" s="0" t="n">
        <v>136</v>
      </c>
      <c r="B89" s="0" t="n">
        <v>4466985.22482604</v>
      </c>
      <c r="C89" s="0" t="n">
        <v>2782942.44433295</v>
      </c>
      <c r="D89" s="0" t="n">
        <v>1120312.67934258</v>
      </c>
      <c r="E89" s="0" t="n">
        <v>358568.446503907</v>
      </c>
      <c r="F89" s="0" t="n">
        <v>0</v>
      </c>
      <c r="G89" s="0" t="n">
        <v>10928.4914435147</v>
      </c>
      <c r="H89" s="0" t="n">
        <v>124030.232263899</v>
      </c>
      <c r="I89" s="0" t="n">
        <v>52846.574563179</v>
      </c>
      <c r="J89" s="0" t="n">
        <v>16263.5565548183</v>
      </c>
    </row>
    <row r="90" customFormat="false" ht="12.8" hidden="false" customHeight="false" outlineLevel="0" collapsed="false">
      <c r="A90" s="0" t="n">
        <v>137</v>
      </c>
      <c r="B90" s="0" t="n">
        <v>5395224.33471742</v>
      </c>
      <c r="C90" s="0" t="n">
        <v>2790377.12826604</v>
      </c>
      <c r="D90" s="0" t="n">
        <v>1151947.95477785</v>
      </c>
      <c r="E90" s="0" t="n">
        <v>352489.924349949</v>
      </c>
      <c r="F90" s="0" t="n">
        <v>907911.142346584</v>
      </c>
      <c r="G90" s="0" t="n">
        <v>8805.12959388953</v>
      </c>
      <c r="H90" s="0" t="n">
        <v>114473.224652878</v>
      </c>
      <c r="I90" s="0" t="n">
        <v>48950.7483062401</v>
      </c>
      <c r="J90" s="0" t="n">
        <v>14336.3299640066</v>
      </c>
    </row>
    <row r="91" customFormat="false" ht="12.8" hidden="false" customHeight="false" outlineLevel="0" collapsed="false">
      <c r="A91" s="0" t="n">
        <v>138</v>
      </c>
      <c r="B91" s="0" t="n">
        <v>4519431.54220448</v>
      </c>
      <c r="C91" s="0" t="n">
        <v>2822651.86396536</v>
      </c>
      <c r="D91" s="0" t="n">
        <v>1141792.39563614</v>
      </c>
      <c r="E91" s="0" t="n">
        <v>354787.76149655</v>
      </c>
      <c r="F91" s="0" t="n">
        <v>0</v>
      </c>
      <c r="G91" s="0" t="n">
        <v>15263.6294571139</v>
      </c>
      <c r="H91" s="0" t="n">
        <v>118389.035148754</v>
      </c>
      <c r="I91" s="0" t="n">
        <v>36862.2825215648</v>
      </c>
      <c r="J91" s="0" t="n">
        <v>18157.6056989389</v>
      </c>
    </row>
    <row r="92" customFormat="false" ht="12.8" hidden="false" customHeight="false" outlineLevel="0" collapsed="false">
      <c r="A92" s="0" t="n">
        <v>139</v>
      </c>
      <c r="B92" s="0" t="n">
        <v>4560274.61220738</v>
      </c>
      <c r="C92" s="0" t="n">
        <v>2882389.30412716</v>
      </c>
      <c r="D92" s="0" t="n">
        <v>1166999.52454805</v>
      </c>
      <c r="E92" s="0" t="n">
        <v>355364.978357688</v>
      </c>
      <c r="F92" s="0" t="n">
        <v>0</v>
      </c>
      <c r="G92" s="0" t="n">
        <v>14344.5878972956</v>
      </c>
      <c r="H92" s="0" t="n">
        <v>105803.957330707</v>
      </c>
      <c r="I92" s="0" t="n">
        <v>26995.2848625869</v>
      </c>
      <c r="J92" s="0" t="n">
        <v>13029.6105197451</v>
      </c>
    </row>
    <row r="93" customFormat="false" ht="12.8" hidden="false" customHeight="false" outlineLevel="0" collapsed="false">
      <c r="A93" s="0" t="n">
        <v>140</v>
      </c>
      <c r="B93" s="0" t="n">
        <v>4530273.47916757</v>
      </c>
      <c r="C93" s="0" t="n">
        <v>2882404.98355875</v>
      </c>
      <c r="D93" s="0" t="n">
        <v>1100992.65548606</v>
      </c>
      <c r="E93" s="0" t="n">
        <v>356637.436347731</v>
      </c>
      <c r="F93" s="0" t="n">
        <v>0</v>
      </c>
      <c r="G93" s="0" t="n">
        <v>11190.440977344</v>
      </c>
      <c r="H93" s="0" t="n">
        <v>114492.256453505</v>
      </c>
      <c r="I93" s="0" t="n">
        <v>40428.9048697888</v>
      </c>
      <c r="J93" s="0" t="n">
        <v>16166.5274387507</v>
      </c>
    </row>
    <row r="94" customFormat="false" ht="12.8" hidden="false" customHeight="false" outlineLevel="0" collapsed="false">
      <c r="A94" s="0" t="n">
        <v>141</v>
      </c>
      <c r="B94" s="0" t="n">
        <v>5465263.5931609</v>
      </c>
      <c r="C94" s="0" t="n">
        <v>2870300.45604754</v>
      </c>
      <c r="D94" s="0" t="n">
        <v>1139934.59516976</v>
      </c>
      <c r="E94" s="0" t="n">
        <v>357895.627431761</v>
      </c>
      <c r="F94" s="0" t="n">
        <v>937983.514918808</v>
      </c>
      <c r="G94" s="0" t="n">
        <v>15169.3501707281</v>
      </c>
      <c r="H94" s="0" t="n">
        <v>98354.6687795653</v>
      </c>
      <c r="I94" s="0" t="n">
        <v>39433.0047038959</v>
      </c>
      <c r="J94" s="0" t="n">
        <v>11711.9032556067</v>
      </c>
    </row>
    <row r="95" customFormat="false" ht="12.8" hidden="false" customHeight="false" outlineLevel="0" collapsed="false">
      <c r="A95" s="0" t="n">
        <v>142</v>
      </c>
      <c r="B95" s="0" t="n">
        <v>4595460.3574058</v>
      </c>
      <c r="C95" s="0" t="n">
        <v>2966997.1737499</v>
      </c>
      <c r="D95" s="0" t="n">
        <v>1047381.00021267</v>
      </c>
      <c r="E95" s="0" t="n">
        <v>359126.240384962</v>
      </c>
      <c r="F95" s="0" t="n">
        <v>0</v>
      </c>
      <c r="G95" s="0" t="n">
        <v>15140.5221028661</v>
      </c>
      <c r="H95" s="0" t="n">
        <v>129198.583673056</v>
      </c>
      <c r="I95" s="0" t="n">
        <v>49357.0296705036</v>
      </c>
      <c r="J95" s="0" t="n">
        <v>18851.414564583</v>
      </c>
    </row>
    <row r="96" customFormat="false" ht="12.8" hidden="false" customHeight="false" outlineLevel="0" collapsed="false">
      <c r="A96" s="0" t="n">
        <v>143</v>
      </c>
      <c r="B96" s="0" t="n">
        <v>4559981.56392237</v>
      </c>
      <c r="C96" s="0" t="n">
        <v>2955920.5465618</v>
      </c>
      <c r="D96" s="0" t="n">
        <v>1053435.35473953</v>
      </c>
      <c r="E96" s="0" t="n">
        <v>355978.652033173</v>
      </c>
      <c r="F96" s="0" t="n">
        <v>0</v>
      </c>
      <c r="G96" s="0" t="n">
        <v>12952.1917982627</v>
      </c>
      <c r="H96" s="0" t="n">
        <v>134033.349554349</v>
      </c>
      <c r="I96" s="0" t="n">
        <v>31742.0061569097</v>
      </c>
      <c r="J96" s="0" t="n">
        <v>15706.3006255936</v>
      </c>
    </row>
    <row r="97" customFormat="false" ht="12.8" hidden="false" customHeight="false" outlineLevel="0" collapsed="false">
      <c r="A97" s="0" t="n">
        <v>144</v>
      </c>
      <c r="B97" s="0" t="n">
        <v>4513696.94748914</v>
      </c>
      <c r="C97" s="0" t="n">
        <v>2829184.05162178</v>
      </c>
      <c r="D97" s="0" t="n">
        <v>1124480.18933748</v>
      </c>
      <c r="E97" s="0" t="n">
        <v>355541.302217136</v>
      </c>
      <c r="F97" s="0" t="n">
        <v>0</v>
      </c>
      <c r="G97" s="0" t="n">
        <v>14721.9063412552</v>
      </c>
      <c r="H97" s="0" t="n">
        <v>116305.068022445</v>
      </c>
      <c r="I97" s="0" t="n">
        <v>49882.4456997939</v>
      </c>
      <c r="J97" s="0" t="n">
        <v>16675.6084570958</v>
      </c>
    </row>
    <row r="98" customFormat="false" ht="12.8" hidden="false" customHeight="false" outlineLevel="0" collapsed="false">
      <c r="A98" s="0" t="n">
        <v>145</v>
      </c>
      <c r="B98" s="0" t="n">
        <v>5483914.41124198</v>
      </c>
      <c r="C98" s="0" t="n">
        <v>2908104.84623964</v>
      </c>
      <c r="D98" s="0" t="n">
        <v>1107304.26074819</v>
      </c>
      <c r="E98" s="0" t="n">
        <v>355235.84316053</v>
      </c>
      <c r="F98" s="0" t="n">
        <v>931445.453105262</v>
      </c>
      <c r="G98" s="0" t="n">
        <v>13308.6837444183</v>
      </c>
      <c r="H98" s="0" t="n">
        <v>106303.331576947</v>
      </c>
      <c r="I98" s="0" t="n">
        <v>51181.0892112393</v>
      </c>
      <c r="J98" s="0" t="n">
        <v>13191.9883565404</v>
      </c>
    </row>
    <row r="99" customFormat="false" ht="12.8" hidden="false" customHeight="false" outlineLevel="0" collapsed="false">
      <c r="A99" s="0" t="n">
        <v>146</v>
      </c>
      <c r="B99" s="0" t="n">
        <v>4540300.08041661</v>
      </c>
      <c r="C99" s="0" t="n">
        <v>2857176.84978648</v>
      </c>
      <c r="D99" s="0" t="n">
        <v>1116595.6919039</v>
      </c>
      <c r="E99" s="0" t="n">
        <v>349466.502949534</v>
      </c>
      <c r="F99" s="0" t="n">
        <v>0</v>
      </c>
      <c r="G99" s="0" t="n">
        <v>17017.9501829964</v>
      </c>
      <c r="H99" s="0" t="n">
        <v>129366.949781005</v>
      </c>
      <c r="I99" s="0" t="n">
        <v>44477.4302137074</v>
      </c>
      <c r="J99" s="0" t="n">
        <v>18517.2371189182</v>
      </c>
    </row>
    <row r="100" customFormat="false" ht="12.8" hidden="false" customHeight="false" outlineLevel="0" collapsed="false">
      <c r="A100" s="0" t="n">
        <v>147</v>
      </c>
      <c r="B100" s="0" t="n">
        <v>4521487.36720264</v>
      </c>
      <c r="C100" s="0" t="n">
        <v>2835080.19508461</v>
      </c>
      <c r="D100" s="0" t="n">
        <v>1148350.19342577</v>
      </c>
      <c r="E100" s="0" t="n">
        <v>352151.379613969</v>
      </c>
      <c r="F100" s="0" t="n">
        <v>0</v>
      </c>
      <c r="G100" s="0" t="n">
        <v>14468.9892036961</v>
      </c>
      <c r="H100" s="0" t="n">
        <v>121832.764561141</v>
      </c>
      <c r="I100" s="0" t="n">
        <v>37064.7869265213</v>
      </c>
      <c r="J100" s="0" t="n">
        <v>13979.0282983588</v>
      </c>
    </row>
    <row r="101" customFormat="false" ht="12.8" hidden="false" customHeight="false" outlineLevel="0" collapsed="false">
      <c r="A101" s="0" t="n">
        <v>148</v>
      </c>
      <c r="B101" s="0" t="n">
        <v>4552995.7246004</v>
      </c>
      <c r="C101" s="0" t="n">
        <v>2883625.65242237</v>
      </c>
      <c r="D101" s="0" t="n">
        <v>1151831.69107307</v>
      </c>
      <c r="E101" s="0" t="n">
        <v>356632.344281158</v>
      </c>
      <c r="F101" s="0" t="n">
        <v>0</v>
      </c>
      <c r="G101" s="0" t="n">
        <v>11703.1571525962</v>
      </c>
      <c r="H101" s="0" t="n">
        <v>101280.650405208</v>
      </c>
      <c r="I101" s="0" t="n">
        <v>32809.766925615</v>
      </c>
      <c r="J101" s="0" t="n">
        <v>14699.2250127181</v>
      </c>
    </row>
    <row r="102" customFormat="false" ht="12.8" hidden="false" customHeight="false" outlineLevel="0" collapsed="false">
      <c r="A102" s="0" t="n">
        <v>149</v>
      </c>
      <c r="B102" s="0" t="n">
        <v>5413200.69811066</v>
      </c>
      <c r="C102" s="0" t="n">
        <v>2749282.35823519</v>
      </c>
      <c r="D102" s="0" t="n">
        <v>1226006.20271873</v>
      </c>
      <c r="E102" s="0" t="n">
        <v>356954.449733241</v>
      </c>
      <c r="F102" s="0" t="n">
        <v>910966.715641221</v>
      </c>
      <c r="G102" s="0" t="n">
        <v>9452.45754063916</v>
      </c>
      <c r="H102" s="0" t="n">
        <v>103782.350696537</v>
      </c>
      <c r="I102" s="0" t="n">
        <v>35426.3305836298</v>
      </c>
      <c r="J102" s="0" t="n">
        <v>15334.7950629582</v>
      </c>
    </row>
    <row r="103" customFormat="false" ht="12.8" hidden="false" customHeight="false" outlineLevel="0" collapsed="false">
      <c r="A103" s="0" t="n">
        <v>150</v>
      </c>
      <c r="B103" s="0" t="n">
        <v>4561980.49114297</v>
      </c>
      <c r="C103" s="0" t="n">
        <v>2812288.53531688</v>
      </c>
      <c r="D103" s="0" t="n">
        <v>1186798.57447772</v>
      </c>
      <c r="E103" s="0" t="n">
        <v>356764.83685564</v>
      </c>
      <c r="F103" s="0" t="n">
        <v>0</v>
      </c>
      <c r="G103" s="0" t="n">
        <v>10509.8860416377</v>
      </c>
      <c r="H103" s="0" t="n">
        <v>109462.363623922</v>
      </c>
      <c r="I103" s="0" t="n">
        <v>44143.510415287</v>
      </c>
      <c r="J103" s="0" t="n">
        <v>17072.6121773992</v>
      </c>
    </row>
    <row r="104" customFormat="false" ht="12.8" hidden="false" customHeight="false" outlineLevel="0" collapsed="false">
      <c r="A104" s="0" t="n">
        <v>151</v>
      </c>
      <c r="B104" s="0" t="n">
        <v>4419532.47452115</v>
      </c>
      <c r="C104" s="0" t="n">
        <v>2818470.07125243</v>
      </c>
      <c r="D104" s="0" t="n">
        <v>1078967.06584846</v>
      </c>
      <c r="E104" s="0" t="n">
        <v>356661.751180927</v>
      </c>
      <c r="F104" s="0" t="n">
        <v>0</v>
      </c>
      <c r="G104" s="0" t="n">
        <v>12792.8871753041</v>
      </c>
      <c r="H104" s="0" t="n">
        <v>105472.510570522</v>
      </c>
      <c r="I104" s="0" t="n">
        <v>33047.7615105372</v>
      </c>
      <c r="J104" s="0" t="n">
        <v>13778.5986047534</v>
      </c>
    </row>
    <row r="105" customFormat="false" ht="12.8" hidden="false" customHeight="false" outlineLevel="0" collapsed="false">
      <c r="A105" s="0" t="n">
        <v>152</v>
      </c>
      <c r="B105" s="0" t="n">
        <v>4461726.92456161</v>
      </c>
      <c r="C105" s="0" t="n">
        <v>2838126.05108572</v>
      </c>
      <c r="D105" s="0" t="n">
        <v>1076659.29941502</v>
      </c>
      <c r="E105" s="0" t="n">
        <v>358626.475823876</v>
      </c>
      <c r="F105" s="0" t="n">
        <v>0</v>
      </c>
      <c r="G105" s="0" t="n">
        <v>14867.3212356001</v>
      </c>
      <c r="H105" s="0" t="n">
        <v>94334.8346271839</v>
      </c>
      <c r="I105" s="0" t="n">
        <v>39940.770165808</v>
      </c>
      <c r="J105" s="0" t="n">
        <v>13754.3782643174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D10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216</v>
      </c>
      <c r="B1" s="0" t="s">
        <v>233</v>
      </c>
      <c r="C1" s="0" t="s">
        <v>234</v>
      </c>
      <c r="D1" s="0" t="s">
        <v>235</v>
      </c>
      <c r="E1" s="0" t="s">
        <v>236</v>
      </c>
      <c r="F1" s="0" t="s">
        <v>237</v>
      </c>
      <c r="G1" s="0" t="s">
        <v>238</v>
      </c>
      <c r="H1" s="0" t="s">
        <v>239</v>
      </c>
      <c r="I1" s="0" t="s">
        <v>240</v>
      </c>
      <c r="J1" s="0" t="s">
        <v>241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3829657.04819661</v>
      </c>
      <c r="C22" s="0" t="n">
        <v>1463842.0953235</v>
      </c>
      <c r="D22" s="0" t="n">
        <v>1354670.80616431</v>
      </c>
      <c r="E22" s="0" t="n">
        <v>285589.272102231</v>
      </c>
      <c r="F22" s="0" t="n">
        <v>632410.869171035</v>
      </c>
      <c r="G22" s="0" t="n">
        <v>6755.81107102849</v>
      </c>
      <c r="H22" s="0" t="n">
        <v>40436.2568794432</v>
      </c>
      <c r="I22" s="0" t="n">
        <v>39655.4753988891</v>
      </c>
      <c r="J22" s="0" t="n">
        <v>5611.18121263208</v>
      </c>
    </row>
    <row r="23" customFormat="false" ht="12.8" hidden="false" customHeight="false" outlineLevel="0" collapsed="false">
      <c r="A23" s="0" t="n">
        <v>70</v>
      </c>
      <c r="B23" s="0" t="n">
        <v>3293563.01684253</v>
      </c>
      <c r="C23" s="0" t="n">
        <v>1665747.37847634</v>
      </c>
      <c r="D23" s="0" t="n">
        <v>1209282.96766218</v>
      </c>
      <c r="E23" s="0" t="n">
        <v>304687.208139261</v>
      </c>
      <c r="F23" s="0" t="n">
        <v>0</v>
      </c>
      <c r="G23" s="0" t="n">
        <v>9058.26954497593</v>
      </c>
      <c r="H23" s="0" t="n">
        <v>50467.1818766067</v>
      </c>
      <c r="I23" s="0" t="n">
        <v>47284.9605712046</v>
      </c>
      <c r="J23" s="0" t="n">
        <v>6417.50510863915</v>
      </c>
    </row>
    <row r="24" customFormat="false" ht="12.8" hidden="false" customHeight="false" outlineLevel="0" collapsed="false">
      <c r="A24" s="0" t="n">
        <v>71</v>
      </c>
      <c r="B24" s="0" t="n">
        <v>3322062.62000074</v>
      </c>
      <c r="C24" s="0" t="n">
        <v>1776888.74178523</v>
      </c>
      <c r="D24" s="0" t="n">
        <v>1126152.28210184</v>
      </c>
      <c r="E24" s="0" t="n">
        <v>310748.273076653</v>
      </c>
      <c r="F24" s="0" t="n">
        <v>0</v>
      </c>
      <c r="G24" s="0" t="n">
        <v>4828.19416346386</v>
      </c>
      <c r="H24" s="0" t="n">
        <v>58413.751080201</v>
      </c>
      <c r="I24" s="0" t="n">
        <v>37134.2148087056</v>
      </c>
      <c r="J24" s="0" t="n">
        <v>7273.85449134231</v>
      </c>
    </row>
    <row r="25" customFormat="false" ht="12.8" hidden="false" customHeight="false" outlineLevel="0" collapsed="false">
      <c r="A25" s="0" t="n">
        <v>72</v>
      </c>
      <c r="B25" s="0" t="n">
        <v>3325389.96319955</v>
      </c>
      <c r="C25" s="0" t="n">
        <v>1791420.53807176</v>
      </c>
      <c r="D25" s="0" t="n">
        <v>1124223.2943774</v>
      </c>
      <c r="E25" s="0" t="n">
        <v>305301.36949969</v>
      </c>
      <c r="F25" s="0" t="n">
        <v>0</v>
      </c>
      <c r="G25" s="0" t="n">
        <v>6662.27863714463</v>
      </c>
      <c r="H25" s="0" t="n">
        <v>63844.7293812322</v>
      </c>
      <c r="I25" s="0" t="n">
        <v>26214.2945740947</v>
      </c>
      <c r="J25" s="0" t="n">
        <v>7862.85701736566</v>
      </c>
    </row>
    <row r="26" customFormat="false" ht="12.8" hidden="false" customHeight="false" outlineLevel="0" collapsed="false">
      <c r="A26" s="0" t="n">
        <v>73</v>
      </c>
      <c r="B26" s="0" t="n">
        <v>3872589.3562618</v>
      </c>
      <c r="C26" s="0" t="n">
        <v>1692271.923404</v>
      </c>
      <c r="D26" s="0" t="n">
        <v>1093615.92844455</v>
      </c>
      <c r="E26" s="0" t="n">
        <v>299747.003836469</v>
      </c>
      <c r="F26" s="0" t="n">
        <v>681700.194714841</v>
      </c>
      <c r="G26" s="0" t="n">
        <v>6280.14857047801</v>
      </c>
      <c r="H26" s="0" t="n">
        <v>56423.8671826897</v>
      </c>
      <c r="I26" s="0" t="n">
        <v>34420.900195057</v>
      </c>
      <c r="J26" s="0" t="n">
        <v>7811.51765297377</v>
      </c>
    </row>
    <row r="27" customFormat="false" ht="12.8" hidden="false" customHeight="false" outlineLevel="0" collapsed="false">
      <c r="A27" s="0" t="n">
        <v>74</v>
      </c>
      <c r="B27" s="0" t="n">
        <v>3248869.83643428</v>
      </c>
      <c r="C27" s="0" t="n">
        <v>1782257.12249906</v>
      </c>
      <c r="D27" s="0" t="n">
        <v>1044207.64408242</v>
      </c>
      <c r="E27" s="0" t="n">
        <v>302665.962720473</v>
      </c>
      <c r="F27" s="0" t="n">
        <v>0</v>
      </c>
      <c r="G27" s="0" t="n">
        <v>9234.65214898048</v>
      </c>
      <c r="H27" s="0" t="n">
        <v>63235.026646022</v>
      </c>
      <c r="I27" s="0" t="n">
        <v>39602.8879180625</v>
      </c>
      <c r="J27" s="0" t="n">
        <v>7596.88107777493</v>
      </c>
    </row>
    <row r="28" customFormat="false" ht="12.8" hidden="false" customHeight="false" outlineLevel="0" collapsed="false">
      <c r="A28" s="0" t="n">
        <v>75</v>
      </c>
      <c r="B28" s="0" t="n">
        <v>3281133.71102983</v>
      </c>
      <c r="C28" s="0" t="n">
        <v>1724402.67521856</v>
      </c>
      <c r="D28" s="0" t="n">
        <v>1118979.98825888</v>
      </c>
      <c r="E28" s="0" t="n">
        <v>309201.115595364</v>
      </c>
      <c r="F28" s="0" t="n">
        <v>0</v>
      </c>
      <c r="G28" s="0" t="n">
        <v>8311.77737477591</v>
      </c>
      <c r="H28" s="0" t="n">
        <v>73632.2069873057</v>
      </c>
      <c r="I28" s="0" t="n">
        <v>38674.9985629474</v>
      </c>
      <c r="J28" s="0" t="n">
        <v>7740.07130724563</v>
      </c>
    </row>
    <row r="29" customFormat="false" ht="12.8" hidden="false" customHeight="false" outlineLevel="0" collapsed="false">
      <c r="A29" s="0" t="n">
        <v>76</v>
      </c>
      <c r="B29" s="0" t="n">
        <v>3416316.26712592</v>
      </c>
      <c r="C29" s="0" t="n">
        <v>1855364.2510912</v>
      </c>
      <c r="D29" s="0" t="n">
        <v>1115689.4680419</v>
      </c>
      <c r="E29" s="0" t="n">
        <v>319918.742908648</v>
      </c>
      <c r="F29" s="0" t="n">
        <v>0</v>
      </c>
      <c r="G29" s="0" t="n">
        <v>6837.9584075487</v>
      </c>
      <c r="H29" s="0" t="n">
        <v>58445.8362677911</v>
      </c>
      <c r="I29" s="0" t="n">
        <v>50320.3433087368</v>
      </c>
      <c r="J29" s="0" t="n">
        <v>9540.48259577605</v>
      </c>
    </row>
    <row r="30" customFormat="false" ht="12.8" hidden="false" customHeight="false" outlineLevel="0" collapsed="false">
      <c r="A30" s="0" t="n">
        <v>77</v>
      </c>
      <c r="B30" s="0" t="n">
        <v>4341746.97718522</v>
      </c>
      <c r="C30" s="0" t="n">
        <v>1923903.12768034</v>
      </c>
      <c r="D30" s="0" t="n">
        <v>1199235.14738556</v>
      </c>
      <c r="E30" s="0" t="n">
        <v>329311.607213011</v>
      </c>
      <c r="F30" s="0" t="n">
        <v>771249.13208051</v>
      </c>
      <c r="G30" s="0" t="n">
        <v>7475.26330608259</v>
      </c>
      <c r="H30" s="0" t="n">
        <v>59061.6059269327</v>
      </c>
      <c r="I30" s="0" t="n">
        <v>42916.7470166515</v>
      </c>
      <c r="J30" s="0" t="n">
        <v>8432.68612962864</v>
      </c>
    </row>
    <row r="31" customFormat="false" ht="12.8" hidden="false" customHeight="false" outlineLevel="0" collapsed="false">
      <c r="A31" s="0" t="n">
        <v>78</v>
      </c>
      <c r="B31" s="0" t="n">
        <v>3733112.81851879</v>
      </c>
      <c r="C31" s="0" t="n">
        <v>2087874.21980622</v>
      </c>
      <c r="D31" s="0" t="n">
        <v>1160252.49624026</v>
      </c>
      <c r="E31" s="0" t="n">
        <v>334190.437697624</v>
      </c>
      <c r="F31" s="0" t="n">
        <v>0</v>
      </c>
      <c r="G31" s="0" t="n">
        <v>9209.41047175535</v>
      </c>
      <c r="H31" s="0" t="n">
        <v>83160.1582314585</v>
      </c>
      <c r="I31" s="0" t="n">
        <v>47959.9500138807</v>
      </c>
      <c r="J31" s="0" t="n">
        <v>10126.2826232768</v>
      </c>
    </row>
    <row r="32" customFormat="false" ht="12.8" hidden="false" customHeight="false" outlineLevel="0" collapsed="false">
      <c r="A32" s="0" t="n">
        <v>79</v>
      </c>
      <c r="B32" s="0" t="n">
        <v>3742401.15786431</v>
      </c>
      <c r="C32" s="0" t="n">
        <v>2008218.40144008</v>
      </c>
      <c r="D32" s="0" t="n">
        <v>1268349.08493282</v>
      </c>
      <c r="E32" s="0" t="n">
        <v>338461.348713214</v>
      </c>
      <c r="F32" s="0" t="n">
        <v>0</v>
      </c>
      <c r="G32" s="0" t="n">
        <v>8746.81022950644</v>
      </c>
      <c r="H32" s="0" t="n">
        <v>58606.7386487063</v>
      </c>
      <c r="I32" s="0" t="n">
        <v>52917.6911861327</v>
      </c>
      <c r="J32" s="0" t="n">
        <v>9524.50299491657</v>
      </c>
    </row>
    <row r="33" customFormat="false" ht="12.8" hidden="false" customHeight="false" outlineLevel="0" collapsed="false">
      <c r="A33" s="0" t="n">
        <v>80</v>
      </c>
      <c r="B33" s="0" t="n">
        <v>3856705.14083522</v>
      </c>
      <c r="C33" s="0" t="n">
        <v>2132039.34774144</v>
      </c>
      <c r="D33" s="0" t="n">
        <v>1246763.16717007</v>
      </c>
      <c r="E33" s="0" t="n">
        <v>348529.268142497</v>
      </c>
      <c r="F33" s="0" t="n">
        <v>0</v>
      </c>
      <c r="G33" s="0" t="n">
        <v>8317.32434685101</v>
      </c>
      <c r="H33" s="0" t="n">
        <v>77399.4491234396</v>
      </c>
      <c r="I33" s="0" t="n">
        <v>34058.495753941</v>
      </c>
      <c r="J33" s="0" t="n">
        <v>12064.0402927659</v>
      </c>
    </row>
    <row r="34" customFormat="false" ht="12.8" hidden="false" customHeight="false" outlineLevel="0" collapsed="false">
      <c r="A34" s="0" t="n">
        <v>81</v>
      </c>
      <c r="B34" s="0" t="n">
        <v>4719022.95215599</v>
      </c>
      <c r="C34" s="0" t="n">
        <v>2178044.1179543</v>
      </c>
      <c r="D34" s="0" t="n">
        <v>1203984.74399587</v>
      </c>
      <c r="E34" s="0" t="n">
        <v>350178.257834816</v>
      </c>
      <c r="F34" s="0" t="n">
        <v>830345.984591112</v>
      </c>
      <c r="G34" s="0" t="n">
        <v>10706.6367628162</v>
      </c>
      <c r="H34" s="0" t="n">
        <v>92453.4364782186</v>
      </c>
      <c r="I34" s="0" t="n">
        <v>44029.9178275808</v>
      </c>
      <c r="J34" s="0" t="n">
        <v>12373.4471399311</v>
      </c>
    </row>
    <row r="35" customFormat="false" ht="12.8" hidden="false" customHeight="false" outlineLevel="0" collapsed="false">
      <c r="A35" s="0" t="n">
        <v>82</v>
      </c>
      <c r="B35" s="0" t="n">
        <v>3917828.48290649</v>
      </c>
      <c r="C35" s="0" t="n">
        <v>2185018.04061281</v>
      </c>
      <c r="D35" s="0" t="n">
        <v>1223270.35255218</v>
      </c>
      <c r="E35" s="0" t="n">
        <v>353296.844913985</v>
      </c>
      <c r="F35" s="0" t="n">
        <v>0</v>
      </c>
      <c r="G35" s="0" t="n">
        <v>11089.443118381</v>
      </c>
      <c r="H35" s="0" t="n">
        <v>85822.6435961787</v>
      </c>
      <c r="I35" s="0" t="n">
        <v>50120.2169891737</v>
      </c>
      <c r="J35" s="0" t="n">
        <v>11271.7403996773</v>
      </c>
    </row>
    <row r="36" customFormat="false" ht="12.8" hidden="false" customHeight="false" outlineLevel="0" collapsed="false">
      <c r="A36" s="0" t="n">
        <v>83</v>
      </c>
      <c r="B36" s="0" t="n">
        <v>3930797.39770247</v>
      </c>
      <c r="C36" s="0" t="n">
        <v>2250467.46510463</v>
      </c>
      <c r="D36" s="0" t="n">
        <v>1170612.87277022</v>
      </c>
      <c r="E36" s="0" t="n">
        <v>357698.292411969</v>
      </c>
      <c r="F36" s="0" t="n">
        <v>0</v>
      </c>
      <c r="G36" s="0" t="n">
        <v>10881.079852278</v>
      </c>
      <c r="H36" s="0" t="n">
        <v>86334.9809108231</v>
      </c>
      <c r="I36" s="0" t="n">
        <v>47456.7948479499</v>
      </c>
      <c r="J36" s="0" t="n">
        <v>10006.7801965796</v>
      </c>
    </row>
    <row r="37" customFormat="false" ht="12.8" hidden="false" customHeight="false" outlineLevel="0" collapsed="false">
      <c r="A37" s="0" t="n">
        <v>84</v>
      </c>
      <c r="B37" s="0" t="n">
        <v>3974334.68554196</v>
      </c>
      <c r="C37" s="0" t="n">
        <v>2294681.44593061</v>
      </c>
      <c r="D37" s="0" t="n">
        <v>1167800.46629312</v>
      </c>
      <c r="E37" s="0" t="n">
        <v>360373.1874124</v>
      </c>
      <c r="F37" s="0" t="n">
        <v>0</v>
      </c>
      <c r="G37" s="0" t="n">
        <v>7827.57396245503</v>
      </c>
      <c r="H37" s="0" t="n">
        <v>99784.0323529183</v>
      </c>
      <c r="I37" s="0" t="n">
        <v>30961.2640756065</v>
      </c>
      <c r="J37" s="0" t="n">
        <v>14183.5857172567</v>
      </c>
    </row>
    <row r="38" customFormat="false" ht="12.8" hidden="false" customHeight="false" outlineLevel="0" collapsed="false">
      <c r="A38" s="0" t="n">
        <v>85</v>
      </c>
      <c r="B38" s="0" t="n">
        <v>4924718.02605384</v>
      </c>
      <c r="C38" s="0" t="n">
        <v>2409627.00181103</v>
      </c>
      <c r="D38" s="0" t="n">
        <v>1141998.61258765</v>
      </c>
      <c r="E38" s="0" t="n">
        <v>364966.149110587</v>
      </c>
      <c r="F38" s="0" t="n">
        <v>874103.329896094</v>
      </c>
      <c r="G38" s="0" t="n">
        <v>8935.39841739185</v>
      </c>
      <c r="H38" s="0" t="n">
        <v>78476.3818964427</v>
      </c>
      <c r="I38" s="0" t="n">
        <v>39506.1551746538</v>
      </c>
      <c r="J38" s="0" t="n">
        <v>9628.46933432825</v>
      </c>
    </row>
    <row r="39" customFormat="false" ht="12.8" hidden="false" customHeight="false" outlineLevel="0" collapsed="false">
      <c r="A39" s="0" t="n">
        <v>86</v>
      </c>
      <c r="B39" s="0" t="n">
        <v>4115740.05308436</v>
      </c>
      <c r="C39" s="0" t="n">
        <v>2440651.06176494</v>
      </c>
      <c r="D39" s="0" t="n">
        <v>1156917.37359659</v>
      </c>
      <c r="E39" s="0" t="n">
        <v>368805.534173456</v>
      </c>
      <c r="F39" s="0" t="n">
        <v>0</v>
      </c>
      <c r="G39" s="0" t="n">
        <v>11027.9377382671</v>
      </c>
      <c r="H39" s="0" t="n">
        <v>74712.6072729679</v>
      </c>
      <c r="I39" s="0" t="n">
        <v>53157.8749309154</v>
      </c>
      <c r="J39" s="0" t="n">
        <v>11091.4452835533</v>
      </c>
    </row>
    <row r="40" customFormat="false" ht="12.8" hidden="false" customHeight="false" outlineLevel="0" collapsed="false">
      <c r="A40" s="0" t="n">
        <v>87</v>
      </c>
      <c r="B40" s="0" t="n">
        <v>4108195.90887972</v>
      </c>
      <c r="C40" s="0" t="n">
        <v>2447482.28568397</v>
      </c>
      <c r="D40" s="0" t="n">
        <v>1128450.53522697</v>
      </c>
      <c r="E40" s="0" t="n">
        <v>372813.557546199</v>
      </c>
      <c r="F40" s="0" t="n">
        <v>0</v>
      </c>
      <c r="G40" s="0" t="n">
        <v>12714.6642036469</v>
      </c>
      <c r="H40" s="0" t="n">
        <v>89115.8106995561</v>
      </c>
      <c r="I40" s="0" t="n">
        <v>45946.2186368772</v>
      </c>
      <c r="J40" s="0" t="n">
        <v>12510.3592749771</v>
      </c>
    </row>
    <row r="41" customFormat="false" ht="12.8" hidden="false" customHeight="false" outlineLevel="0" collapsed="false">
      <c r="A41" s="0" t="n">
        <v>88</v>
      </c>
      <c r="B41" s="0" t="n">
        <v>4158544.52771013</v>
      </c>
      <c r="C41" s="0" t="n">
        <v>2488869.3274013</v>
      </c>
      <c r="D41" s="0" t="n">
        <v>1123213.4385944</v>
      </c>
      <c r="E41" s="0" t="n">
        <v>379494.624976335</v>
      </c>
      <c r="F41" s="0" t="n">
        <v>0</v>
      </c>
      <c r="G41" s="0" t="n">
        <v>9289.50909757702</v>
      </c>
      <c r="H41" s="0" t="n">
        <v>86580.7380850089</v>
      </c>
      <c r="I41" s="0" t="n">
        <v>62659.1476362029</v>
      </c>
      <c r="J41" s="0" t="n">
        <v>11372.859224301</v>
      </c>
    </row>
    <row r="42" customFormat="false" ht="12.8" hidden="false" customHeight="false" outlineLevel="0" collapsed="false">
      <c r="A42" s="0" t="n">
        <v>89</v>
      </c>
      <c r="B42" s="0" t="n">
        <v>5099248.88655343</v>
      </c>
      <c r="C42" s="0" t="n">
        <v>2465654.81562659</v>
      </c>
      <c r="D42" s="0" t="n">
        <v>1165799.95380384</v>
      </c>
      <c r="E42" s="0" t="n">
        <v>380911.204778091</v>
      </c>
      <c r="F42" s="0" t="n">
        <v>901365.600498596</v>
      </c>
      <c r="G42" s="0" t="n">
        <v>12376.5265479571</v>
      </c>
      <c r="H42" s="0" t="n">
        <v>124376.70852614</v>
      </c>
      <c r="I42" s="0" t="n">
        <v>37131.0904301184</v>
      </c>
      <c r="J42" s="0" t="n">
        <v>15514.5520082674</v>
      </c>
    </row>
    <row r="43" customFormat="false" ht="12.8" hidden="false" customHeight="false" outlineLevel="0" collapsed="false">
      <c r="A43" s="0" t="n">
        <v>90</v>
      </c>
      <c r="B43" s="0" t="n">
        <v>4224835.57887155</v>
      </c>
      <c r="C43" s="0" t="n">
        <v>2507440.3324503</v>
      </c>
      <c r="D43" s="0" t="n">
        <v>1156780.52896332</v>
      </c>
      <c r="E43" s="0" t="n">
        <v>379272.642100205</v>
      </c>
      <c r="F43" s="0" t="n">
        <v>0</v>
      </c>
      <c r="G43" s="0" t="n">
        <v>11135.5870926833</v>
      </c>
      <c r="H43" s="0" t="n">
        <v>92144.5211976158</v>
      </c>
      <c r="I43" s="0" t="n">
        <v>68504.9733598073</v>
      </c>
      <c r="J43" s="0" t="n">
        <v>12733.4353511001</v>
      </c>
    </row>
    <row r="44" customFormat="false" ht="12.8" hidden="false" customHeight="false" outlineLevel="0" collapsed="false">
      <c r="A44" s="0" t="n">
        <v>91</v>
      </c>
      <c r="B44" s="0" t="n">
        <v>4226416.86561873</v>
      </c>
      <c r="C44" s="0" t="n">
        <v>2531251.6962844</v>
      </c>
      <c r="D44" s="0" t="n">
        <v>1165267.03551323</v>
      </c>
      <c r="E44" s="0" t="n">
        <v>380047.293762191</v>
      </c>
      <c r="F44" s="0" t="n">
        <v>0</v>
      </c>
      <c r="G44" s="0" t="n">
        <v>7658.66732169245</v>
      </c>
      <c r="H44" s="0" t="n">
        <v>83386.2616632463</v>
      </c>
      <c r="I44" s="0" t="n">
        <v>50074.1887449162</v>
      </c>
      <c r="J44" s="0" t="n">
        <v>12704.9275789121</v>
      </c>
    </row>
    <row r="45" customFormat="false" ht="12.8" hidden="false" customHeight="false" outlineLevel="0" collapsed="false">
      <c r="A45" s="0" t="n">
        <v>92</v>
      </c>
      <c r="B45" s="0" t="n">
        <v>4182603.7421534</v>
      </c>
      <c r="C45" s="0" t="n">
        <v>2502689.79692222</v>
      </c>
      <c r="D45" s="0" t="n">
        <v>1144032.52388528</v>
      </c>
      <c r="E45" s="0" t="n">
        <v>376054.758324547</v>
      </c>
      <c r="F45" s="0" t="n">
        <v>0</v>
      </c>
      <c r="G45" s="0" t="n">
        <v>8904.35703894613</v>
      </c>
      <c r="H45" s="0" t="n">
        <v>94289.3165214106</v>
      </c>
      <c r="I45" s="0" t="n">
        <v>48084.5018723829</v>
      </c>
      <c r="J45" s="0" t="n">
        <v>12516.4084856503</v>
      </c>
    </row>
    <row r="46" customFormat="false" ht="12.8" hidden="false" customHeight="false" outlineLevel="0" collapsed="false">
      <c r="A46" s="0" t="n">
        <v>93</v>
      </c>
      <c r="B46" s="0" t="n">
        <v>5170572.88563125</v>
      </c>
      <c r="C46" s="0" t="n">
        <v>2518714.61524991</v>
      </c>
      <c r="D46" s="0" t="n">
        <v>1201684.43267829</v>
      </c>
      <c r="E46" s="0" t="n">
        <v>374422.19258381</v>
      </c>
      <c r="F46" s="0" t="n">
        <v>902770.851291425</v>
      </c>
      <c r="G46" s="0" t="n">
        <v>11372.3469898362</v>
      </c>
      <c r="H46" s="0" t="n">
        <v>109814.048634451</v>
      </c>
      <c r="I46" s="0" t="n">
        <v>41372.8350819315</v>
      </c>
      <c r="J46" s="0" t="n">
        <v>14045.9437375235</v>
      </c>
    </row>
    <row r="47" customFormat="false" ht="12.8" hidden="false" customHeight="false" outlineLevel="0" collapsed="false">
      <c r="A47" s="0" t="n">
        <v>94</v>
      </c>
      <c r="B47" s="0" t="n">
        <v>4443000.23177442</v>
      </c>
      <c r="C47" s="0" t="n">
        <v>2624293.6328429</v>
      </c>
      <c r="D47" s="0" t="n">
        <v>1248367.82533415</v>
      </c>
      <c r="E47" s="0" t="n">
        <v>383320.126170544</v>
      </c>
      <c r="F47" s="0" t="n">
        <v>0</v>
      </c>
      <c r="G47" s="0" t="n">
        <v>12014.4873705744</v>
      </c>
      <c r="H47" s="0" t="n">
        <v>100391.580356561</v>
      </c>
      <c r="I47" s="0" t="n">
        <v>65931.2073324236</v>
      </c>
      <c r="J47" s="0" t="n">
        <v>11202.7733897305</v>
      </c>
    </row>
    <row r="48" customFormat="false" ht="12.8" hidden="false" customHeight="false" outlineLevel="0" collapsed="false">
      <c r="A48" s="0" t="n">
        <v>95</v>
      </c>
      <c r="B48" s="0" t="n">
        <v>4358590.93595107</v>
      </c>
      <c r="C48" s="0" t="n">
        <v>2641659.02292466</v>
      </c>
      <c r="D48" s="0" t="n">
        <v>1185232.09887397</v>
      </c>
      <c r="E48" s="0" t="n">
        <v>382692.919111529</v>
      </c>
      <c r="F48" s="0" t="n">
        <v>0</v>
      </c>
      <c r="G48" s="0" t="n">
        <v>11928.6352165871</v>
      </c>
      <c r="H48" s="0" t="n">
        <v>91116.4791480415</v>
      </c>
      <c r="I48" s="0" t="n">
        <v>37342.947626696</v>
      </c>
      <c r="J48" s="0" t="n">
        <v>10958.9035658545</v>
      </c>
    </row>
    <row r="49" customFormat="false" ht="12.8" hidden="false" customHeight="false" outlineLevel="0" collapsed="false">
      <c r="A49" s="0" t="n">
        <v>96</v>
      </c>
      <c r="B49" s="0" t="n">
        <v>4385424.86480473</v>
      </c>
      <c r="C49" s="0" t="n">
        <v>2764167.28240827</v>
      </c>
      <c r="D49" s="0" t="n">
        <v>1078231.72037277</v>
      </c>
      <c r="E49" s="0" t="n">
        <v>382950.359354676</v>
      </c>
      <c r="F49" s="0" t="n">
        <v>0</v>
      </c>
      <c r="G49" s="0" t="n">
        <v>12198.113856715</v>
      </c>
      <c r="H49" s="0" t="n">
        <v>97316.61545998</v>
      </c>
      <c r="I49" s="0" t="n">
        <v>38250.5325379369</v>
      </c>
      <c r="J49" s="0" t="n">
        <v>16405.9915446306</v>
      </c>
    </row>
    <row r="50" customFormat="false" ht="12.8" hidden="false" customHeight="false" outlineLevel="0" collapsed="false">
      <c r="A50" s="0" t="n">
        <v>97</v>
      </c>
      <c r="B50" s="0" t="n">
        <v>5405397.42883211</v>
      </c>
      <c r="C50" s="0" t="n">
        <v>2811002.59953999</v>
      </c>
      <c r="D50" s="0" t="n">
        <v>1101527.85497254</v>
      </c>
      <c r="E50" s="0" t="n">
        <v>381763.387678645</v>
      </c>
      <c r="F50" s="0" t="n">
        <v>949160.33525552</v>
      </c>
      <c r="G50" s="0" t="n">
        <v>7277.05198671619</v>
      </c>
      <c r="H50" s="0" t="n">
        <v>111134.640791646</v>
      </c>
      <c r="I50" s="0" t="n">
        <v>31600.1768572056</v>
      </c>
      <c r="J50" s="0" t="n">
        <v>15495.6297238782</v>
      </c>
    </row>
    <row r="51" customFormat="false" ht="12.8" hidden="false" customHeight="false" outlineLevel="0" collapsed="false">
      <c r="A51" s="0" t="n">
        <v>98</v>
      </c>
      <c r="B51" s="0" t="n">
        <v>4463582.49540477</v>
      </c>
      <c r="C51" s="0" t="n">
        <v>2778692.71119269</v>
      </c>
      <c r="D51" s="0" t="n">
        <v>1139956.06138795</v>
      </c>
      <c r="E51" s="0" t="n">
        <v>379713.88798544</v>
      </c>
      <c r="F51" s="0" t="n">
        <v>0</v>
      </c>
      <c r="G51" s="0" t="n">
        <v>13098.1144468538</v>
      </c>
      <c r="H51" s="0" t="n">
        <v>110662.736479943</v>
      </c>
      <c r="I51" s="0" t="n">
        <v>28728.2697279865</v>
      </c>
      <c r="J51" s="0" t="n">
        <v>15174.6732831674</v>
      </c>
    </row>
    <row r="52" customFormat="false" ht="12.8" hidden="false" customHeight="false" outlineLevel="0" collapsed="false">
      <c r="A52" s="0" t="n">
        <v>99</v>
      </c>
      <c r="B52" s="0" t="n">
        <v>4405656.66865159</v>
      </c>
      <c r="C52" s="0" t="n">
        <v>2710397.57263869</v>
      </c>
      <c r="D52" s="0" t="n">
        <v>1169116.63840328</v>
      </c>
      <c r="E52" s="0" t="n">
        <v>379001.144098316</v>
      </c>
      <c r="F52" s="0" t="n">
        <v>0</v>
      </c>
      <c r="G52" s="0" t="n">
        <v>14315.1768196817</v>
      </c>
      <c r="H52" s="0" t="n">
        <v>93087.9407097747</v>
      </c>
      <c r="I52" s="0" t="n">
        <v>30958.2136133145</v>
      </c>
      <c r="J52" s="0" t="n">
        <v>12155.6947153165</v>
      </c>
    </row>
    <row r="53" customFormat="false" ht="12.8" hidden="false" customHeight="false" outlineLevel="0" collapsed="false">
      <c r="A53" s="0" t="n">
        <v>100</v>
      </c>
      <c r="B53" s="0" t="n">
        <v>4415963.39181061</v>
      </c>
      <c r="C53" s="0" t="n">
        <v>2692307.52987362</v>
      </c>
      <c r="D53" s="0" t="n">
        <v>1188853.81317139</v>
      </c>
      <c r="E53" s="0" t="n">
        <v>381681.347223955</v>
      </c>
      <c r="F53" s="0" t="n">
        <v>0</v>
      </c>
      <c r="G53" s="0" t="n">
        <v>12343.9647118294</v>
      </c>
      <c r="H53" s="0" t="n">
        <v>96855.8123909718</v>
      </c>
      <c r="I53" s="0" t="n">
        <v>36058.5347002712</v>
      </c>
      <c r="J53" s="0" t="n">
        <v>12559.1543483238</v>
      </c>
    </row>
    <row r="54" customFormat="false" ht="12.8" hidden="false" customHeight="false" outlineLevel="0" collapsed="false">
      <c r="A54" s="0" t="n">
        <v>101</v>
      </c>
      <c r="B54" s="0" t="n">
        <v>5336444.36855696</v>
      </c>
      <c r="C54" s="0" t="n">
        <v>2733851.29971551</v>
      </c>
      <c r="D54" s="0" t="n">
        <v>1114166.61007345</v>
      </c>
      <c r="E54" s="0" t="n">
        <v>382646.580746629</v>
      </c>
      <c r="F54" s="0" t="n">
        <v>942473.921523457</v>
      </c>
      <c r="G54" s="0" t="n">
        <v>12186.2218108101</v>
      </c>
      <c r="H54" s="0" t="n">
        <v>100949.001469651</v>
      </c>
      <c r="I54" s="0" t="n">
        <v>46669.1808431853</v>
      </c>
      <c r="J54" s="0" t="n">
        <v>14719.6062121565</v>
      </c>
    </row>
    <row r="55" customFormat="false" ht="12.8" hidden="false" customHeight="false" outlineLevel="0" collapsed="false">
      <c r="A55" s="0" t="n">
        <v>102</v>
      </c>
      <c r="B55" s="0" t="n">
        <v>4445853.77193446</v>
      </c>
      <c r="C55" s="0" t="n">
        <v>2885665.15119401</v>
      </c>
      <c r="D55" s="0" t="n">
        <v>1001567.44144492</v>
      </c>
      <c r="E55" s="0" t="n">
        <v>385425.74715482</v>
      </c>
      <c r="F55" s="0" t="n">
        <v>0</v>
      </c>
      <c r="G55" s="0" t="n">
        <v>14377.9817863607</v>
      </c>
      <c r="H55" s="0" t="n">
        <v>114539.702138288</v>
      </c>
      <c r="I55" s="0" t="n">
        <v>42169.1338550834</v>
      </c>
      <c r="J55" s="0" t="n">
        <v>14737.7754261973</v>
      </c>
    </row>
    <row r="56" customFormat="false" ht="12.8" hidden="false" customHeight="false" outlineLevel="0" collapsed="false">
      <c r="A56" s="0" t="n">
        <v>103</v>
      </c>
      <c r="B56" s="0" t="n">
        <v>4393585.00137123</v>
      </c>
      <c r="C56" s="0" t="n">
        <v>2807408.84985846</v>
      </c>
      <c r="D56" s="0" t="n">
        <v>1041933.33311202</v>
      </c>
      <c r="E56" s="0" t="n">
        <v>385645.61727114</v>
      </c>
      <c r="F56" s="0" t="n">
        <v>0</v>
      </c>
      <c r="G56" s="0" t="n">
        <v>18083.5964993505</v>
      </c>
      <c r="H56" s="0" t="n">
        <v>83892.3376227803</v>
      </c>
      <c r="I56" s="0" t="n">
        <v>56881.648482285</v>
      </c>
      <c r="J56" s="0" t="n">
        <v>11318.6936859316</v>
      </c>
    </row>
    <row r="57" customFormat="false" ht="12.8" hidden="false" customHeight="false" outlineLevel="0" collapsed="false">
      <c r="A57" s="0" t="n">
        <v>104</v>
      </c>
      <c r="B57" s="0" t="n">
        <v>4418425.53315048</v>
      </c>
      <c r="C57" s="0" t="n">
        <v>2749820.2953513</v>
      </c>
      <c r="D57" s="0" t="n">
        <v>1104281.3081577</v>
      </c>
      <c r="E57" s="0" t="n">
        <v>387291.000056972</v>
      </c>
      <c r="F57" s="0" t="n">
        <v>0</v>
      </c>
      <c r="G57" s="0" t="n">
        <v>17275.256376543</v>
      </c>
      <c r="H57" s="0" t="n">
        <v>106070.701220161</v>
      </c>
      <c r="I57" s="0" t="n">
        <v>41606.9591128859</v>
      </c>
      <c r="J57" s="0" t="n">
        <v>15504.0998594482</v>
      </c>
    </row>
    <row r="58" customFormat="false" ht="12.8" hidden="false" customHeight="false" outlineLevel="0" collapsed="false">
      <c r="A58" s="0" t="n">
        <v>105</v>
      </c>
      <c r="B58" s="0" t="n">
        <v>5429252.85488442</v>
      </c>
      <c r="C58" s="0" t="n">
        <v>2860656.26530173</v>
      </c>
      <c r="D58" s="0" t="n">
        <v>1040817.46357125</v>
      </c>
      <c r="E58" s="0" t="n">
        <v>390255.915697636</v>
      </c>
      <c r="F58" s="0" t="n">
        <v>954696.25755026</v>
      </c>
      <c r="G58" s="0" t="n">
        <v>13219.8291274003</v>
      </c>
      <c r="H58" s="0" t="n">
        <v>117092.088162172</v>
      </c>
      <c r="I58" s="0" t="n">
        <v>51061.1582146113</v>
      </c>
      <c r="J58" s="0" t="n">
        <v>16796.8092101849</v>
      </c>
    </row>
    <row r="59" customFormat="false" ht="12.8" hidden="false" customHeight="false" outlineLevel="0" collapsed="false">
      <c r="A59" s="0" t="n">
        <v>106</v>
      </c>
      <c r="B59" s="0" t="n">
        <v>4458674.40086212</v>
      </c>
      <c r="C59" s="0" t="n">
        <v>2845442.27358641</v>
      </c>
      <c r="D59" s="0" t="n">
        <v>1046452.02846997</v>
      </c>
      <c r="E59" s="0" t="n">
        <v>389173.296893741</v>
      </c>
      <c r="F59" s="0" t="n">
        <v>0</v>
      </c>
      <c r="G59" s="0" t="n">
        <v>9582.89604910679</v>
      </c>
      <c r="H59" s="0" t="n">
        <v>98272.8210859572</v>
      </c>
      <c r="I59" s="0" t="n">
        <v>57008.7484443486</v>
      </c>
      <c r="J59" s="0" t="n">
        <v>16272.4048759526</v>
      </c>
    </row>
    <row r="60" customFormat="false" ht="12.8" hidden="false" customHeight="false" outlineLevel="0" collapsed="false">
      <c r="A60" s="0" t="n">
        <v>107</v>
      </c>
      <c r="B60" s="0" t="n">
        <v>4411197.38887017</v>
      </c>
      <c r="C60" s="0" t="n">
        <v>2904050.89331506</v>
      </c>
      <c r="D60" s="0" t="n">
        <v>950244.145998574</v>
      </c>
      <c r="E60" s="0" t="n">
        <v>386225.745741014</v>
      </c>
      <c r="F60" s="0" t="n">
        <v>0</v>
      </c>
      <c r="G60" s="0" t="n">
        <v>14899.6527223713</v>
      </c>
      <c r="H60" s="0" t="n">
        <v>93381.1946935018</v>
      </c>
      <c r="I60" s="0" t="n">
        <v>61805.8444109946</v>
      </c>
      <c r="J60" s="0" t="n">
        <v>15278.4359855279</v>
      </c>
    </row>
    <row r="61" customFormat="false" ht="12.8" hidden="false" customHeight="false" outlineLevel="0" collapsed="false">
      <c r="A61" s="0" t="n">
        <v>108</v>
      </c>
      <c r="B61" s="0" t="n">
        <v>4379927.07286827</v>
      </c>
      <c r="C61" s="0" t="n">
        <v>2789644.0407433</v>
      </c>
      <c r="D61" s="0" t="n">
        <v>1043426.75532007</v>
      </c>
      <c r="E61" s="0" t="n">
        <v>383974.306005338</v>
      </c>
      <c r="F61" s="0" t="n">
        <v>0</v>
      </c>
      <c r="G61" s="0" t="n">
        <v>14532.5479063919</v>
      </c>
      <c r="H61" s="0" t="n">
        <v>100905.232051721</v>
      </c>
      <c r="I61" s="0" t="n">
        <v>37458.520962302</v>
      </c>
      <c r="J61" s="0" t="n">
        <v>14731.6904748936</v>
      </c>
    </row>
    <row r="62" customFormat="false" ht="12.8" hidden="false" customHeight="false" outlineLevel="0" collapsed="false">
      <c r="A62" s="0" t="n">
        <v>109</v>
      </c>
      <c r="B62" s="0" t="n">
        <v>5350473.27158346</v>
      </c>
      <c r="C62" s="0" t="n">
        <v>2879152.11708138</v>
      </c>
      <c r="D62" s="0" t="n">
        <v>978314.246355946</v>
      </c>
      <c r="E62" s="0" t="n">
        <v>384073.828817956</v>
      </c>
      <c r="F62" s="0" t="n">
        <v>940879.284959301</v>
      </c>
      <c r="G62" s="0" t="n">
        <v>15068.9145993067</v>
      </c>
      <c r="H62" s="0" t="n">
        <v>110986.265058572</v>
      </c>
      <c r="I62" s="0" t="n">
        <v>42105.1114183022</v>
      </c>
      <c r="J62" s="0" t="n">
        <v>16238.4613930874</v>
      </c>
    </row>
    <row r="63" customFormat="false" ht="12.8" hidden="false" customHeight="false" outlineLevel="0" collapsed="false">
      <c r="A63" s="0" t="n">
        <v>110</v>
      </c>
      <c r="B63" s="0" t="n">
        <v>4465882.8282804</v>
      </c>
      <c r="C63" s="0" t="n">
        <v>2853476.88942644</v>
      </c>
      <c r="D63" s="0" t="n">
        <v>1017372.72658069</v>
      </c>
      <c r="E63" s="0" t="n">
        <v>384825.035757321</v>
      </c>
      <c r="F63" s="0" t="n">
        <v>0</v>
      </c>
      <c r="G63" s="0" t="n">
        <v>17374.1721149199</v>
      </c>
      <c r="H63" s="0" t="n">
        <v>153620.116648667</v>
      </c>
      <c r="I63" s="0" t="n">
        <v>32857.471122365</v>
      </c>
      <c r="J63" s="0" t="n">
        <v>20537.5790674176</v>
      </c>
    </row>
    <row r="64" customFormat="false" ht="12.8" hidden="false" customHeight="false" outlineLevel="0" collapsed="false">
      <c r="A64" s="0" t="n">
        <v>111</v>
      </c>
      <c r="B64" s="0" t="n">
        <v>4378422.46774037</v>
      </c>
      <c r="C64" s="0" t="n">
        <v>2864980.72873475</v>
      </c>
      <c r="D64" s="0" t="n">
        <v>978957.956624285</v>
      </c>
      <c r="E64" s="0" t="n">
        <v>388011.351116772</v>
      </c>
      <c r="F64" s="0" t="n">
        <v>0</v>
      </c>
      <c r="G64" s="0" t="n">
        <v>14833.6421829622</v>
      </c>
      <c r="H64" s="0" t="n">
        <v>84309.1650414173</v>
      </c>
      <c r="I64" s="0" t="n">
        <v>47833.2369884489</v>
      </c>
      <c r="J64" s="0" t="n">
        <v>13005.209009324</v>
      </c>
    </row>
    <row r="65" customFormat="false" ht="12.8" hidden="false" customHeight="false" outlineLevel="0" collapsed="false">
      <c r="A65" s="0" t="n">
        <v>112</v>
      </c>
      <c r="B65" s="0" t="n">
        <v>4355104.0868583</v>
      </c>
      <c r="C65" s="0" t="n">
        <v>2793211.62300024</v>
      </c>
      <c r="D65" s="0" t="n">
        <v>1016308.88646927</v>
      </c>
      <c r="E65" s="0" t="n">
        <v>387664.389385636</v>
      </c>
      <c r="F65" s="0" t="n">
        <v>0</v>
      </c>
      <c r="G65" s="0" t="n">
        <v>15460.7292093918</v>
      </c>
      <c r="H65" s="0" t="n">
        <v>114662.470414503</v>
      </c>
      <c r="I65" s="0" t="n">
        <v>27929.4587431214</v>
      </c>
      <c r="J65" s="0" t="n">
        <v>15109.4371442883</v>
      </c>
    </row>
    <row r="66" customFormat="false" ht="12.8" hidden="false" customHeight="false" outlineLevel="0" collapsed="false">
      <c r="A66" s="0" t="n">
        <v>113</v>
      </c>
      <c r="B66" s="0" t="n">
        <v>5284768.49705306</v>
      </c>
      <c r="C66" s="0" t="n">
        <v>2782136.0038317</v>
      </c>
      <c r="D66" s="0" t="n">
        <v>1022203.82233467</v>
      </c>
      <c r="E66" s="0" t="n">
        <v>387176.044770527</v>
      </c>
      <c r="F66" s="0" t="n">
        <v>937879.468096622</v>
      </c>
      <c r="G66" s="0" t="n">
        <v>14388.6593386455</v>
      </c>
      <c r="H66" s="0" t="n">
        <v>121501.616715978</v>
      </c>
      <c r="I66" s="0" t="n">
        <v>19845.2524918121</v>
      </c>
      <c r="J66" s="0" t="n">
        <v>16571.6514449995</v>
      </c>
    </row>
    <row r="67" customFormat="false" ht="12.8" hidden="false" customHeight="false" outlineLevel="0" collapsed="false">
      <c r="A67" s="0" t="n">
        <v>114</v>
      </c>
      <c r="B67" s="0" t="n">
        <v>4336337.48643588</v>
      </c>
      <c r="C67" s="0" t="n">
        <v>2797974.26540616</v>
      </c>
      <c r="D67" s="0" t="n">
        <v>980922.659738656</v>
      </c>
      <c r="E67" s="0" t="n">
        <v>387978.544143258</v>
      </c>
      <c r="F67" s="0" t="n">
        <v>0</v>
      </c>
      <c r="G67" s="0" t="n">
        <v>20666.7695565981</v>
      </c>
      <c r="H67" s="0" t="n">
        <v>114787.819500121</v>
      </c>
      <c r="I67" s="0" t="n">
        <v>31688.4513834217</v>
      </c>
      <c r="J67" s="0" t="n">
        <v>16867.2901021089</v>
      </c>
    </row>
    <row r="68" customFormat="false" ht="12.8" hidden="false" customHeight="false" outlineLevel="0" collapsed="false">
      <c r="A68" s="0" t="n">
        <v>115</v>
      </c>
      <c r="B68" s="0" t="n">
        <v>4403070.63200053</v>
      </c>
      <c r="C68" s="0" t="n">
        <v>2855091.49359563</v>
      </c>
      <c r="D68" s="0" t="n">
        <v>987134.122244341</v>
      </c>
      <c r="E68" s="0" t="n">
        <v>388414.958561406</v>
      </c>
      <c r="F68" s="0" t="n">
        <v>0</v>
      </c>
      <c r="G68" s="0" t="n">
        <v>14165.1274253315</v>
      </c>
      <c r="H68" s="0" t="n">
        <v>115025.261104361</v>
      </c>
      <c r="I68" s="0" t="n">
        <v>39648.9416149169</v>
      </c>
      <c r="J68" s="0" t="n">
        <v>18112.1042128718</v>
      </c>
    </row>
    <row r="69" customFormat="false" ht="12.8" hidden="false" customHeight="false" outlineLevel="0" collapsed="false">
      <c r="A69" s="0" t="n">
        <v>116</v>
      </c>
      <c r="B69" s="0" t="n">
        <v>4350511.41303392</v>
      </c>
      <c r="C69" s="0" t="n">
        <v>2906954.85841895</v>
      </c>
      <c r="D69" s="0" t="n">
        <v>893828.224383706</v>
      </c>
      <c r="E69" s="0" t="n">
        <v>388409.374796137</v>
      </c>
      <c r="F69" s="0" t="n">
        <v>0</v>
      </c>
      <c r="G69" s="0" t="n">
        <v>14124.1164972209</v>
      </c>
      <c r="H69" s="0" t="n">
        <v>110251.974388516</v>
      </c>
      <c r="I69" s="0" t="n">
        <v>35536.882718714</v>
      </c>
      <c r="J69" s="0" t="n">
        <v>16770.0073697274</v>
      </c>
    </row>
    <row r="70" customFormat="false" ht="12.8" hidden="false" customHeight="false" outlineLevel="0" collapsed="false">
      <c r="A70" s="0" t="n">
        <v>117</v>
      </c>
      <c r="B70" s="0" t="n">
        <v>5302854.94592937</v>
      </c>
      <c r="C70" s="0" t="n">
        <v>2918271.63979897</v>
      </c>
      <c r="D70" s="0" t="n">
        <v>901602.298082596</v>
      </c>
      <c r="E70" s="0" t="n">
        <v>388089.590906322</v>
      </c>
      <c r="F70" s="0" t="n">
        <v>943214.80347635</v>
      </c>
      <c r="G70" s="0" t="n">
        <v>13705.8468897234</v>
      </c>
      <c r="H70" s="0" t="n">
        <v>113072.899873586</v>
      </c>
      <c r="I70" s="0" t="n">
        <v>22119.2011344599</v>
      </c>
      <c r="J70" s="0" t="n">
        <v>19872.0785824311</v>
      </c>
    </row>
    <row r="71" customFormat="false" ht="12.8" hidden="false" customHeight="false" outlineLevel="0" collapsed="false">
      <c r="A71" s="0" t="n">
        <v>118</v>
      </c>
      <c r="B71" s="0" t="n">
        <v>4341017.19626063</v>
      </c>
      <c r="C71" s="0" t="n">
        <v>2836525.45135758</v>
      </c>
      <c r="D71" s="0" t="n">
        <v>954256.743438915</v>
      </c>
      <c r="E71" s="0" t="n">
        <v>390878.993473006</v>
      </c>
      <c r="F71" s="0" t="n">
        <v>0</v>
      </c>
      <c r="G71" s="0" t="n">
        <v>18156.4831952337</v>
      </c>
      <c r="H71" s="0" t="n">
        <v>104644.230305468</v>
      </c>
      <c r="I71" s="0" t="n">
        <v>24288.5834244931</v>
      </c>
      <c r="J71" s="0" t="n">
        <v>16968.596002406</v>
      </c>
    </row>
    <row r="72" customFormat="false" ht="12.8" hidden="false" customHeight="false" outlineLevel="0" collapsed="false">
      <c r="A72" s="0" t="n">
        <v>119</v>
      </c>
      <c r="B72" s="0" t="n">
        <v>4344689.17590956</v>
      </c>
      <c r="C72" s="0" t="n">
        <v>2778030.82988848</v>
      </c>
      <c r="D72" s="0" t="n">
        <v>984797.691863186</v>
      </c>
      <c r="E72" s="0" t="n">
        <v>394468.382194055</v>
      </c>
      <c r="F72" s="0" t="n">
        <v>0</v>
      </c>
      <c r="G72" s="0" t="n">
        <v>13379.5036536262</v>
      </c>
      <c r="H72" s="0" t="n">
        <v>117187.008269616</v>
      </c>
      <c r="I72" s="0" t="n">
        <v>51385.7259664474</v>
      </c>
      <c r="J72" s="0" t="n">
        <v>17011.2140147394</v>
      </c>
    </row>
    <row r="73" customFormat="false" ht="12.8" hidden="false" customHeight="false" outlineLevel="0" collapsed="false">
      <c r="A73" s="0" t="n">
        <v>120</v>
      </c>
      <c r="B73" s="0" t="n">
        <v>4281490.9260631</v>
      </c>
      <c r="C73" s="0" t="n">
        <v>2769422.99850238</v>
      </c>
      <c r="D73" s="0" t="n">
        <v>960045.11142855</v>
      </c>
      <c r="E73" s="0" t="n">
        <v>398449.389146608</v>
      </c>
      <c r="F73" s="0" t="n">
        <v>0</v>
      </c>
      <c r="G73" s="0" t="n">
        <v>14167.8321712095</v>
      </c>
      <c r="H73" s="0" t="n">
        <v>97310.1850621234</v>
      </c>
      <c r="I73" s="0" t="n">
        <v>37777.5427706413</v>
      </c>
      <c r="J73" s="0" t="n">
        <v>14455.1314028151</v>
      </c>
    </row>
    <row r="74" customFormat="false" ht="12.8" hidden="false" customHeight="false" outlineLevel="0" collapsed="false">
      <c r="A74" s="0" t="n">
        <v>121</v>
      </c>
      <c r="B74" s="0" t="n">
        <v>5245116.83716511</v>
      </c>
      <c r="C74" s="0" t="n">
        <v>2787190.75738866</v>
      </c>
      <c r="D74" s="0" t="n">
        <v>965711.320361366</v>
      </c>
      <c r="E74" s="0" t="n">
        <v>404080.703525846</v>
      </c>
      <c r="F74" s="0" t="n">
        <v>924645.251808437</v>
      </c>
      <c r="G74" s="0" t="n">
        <v>16086.6045624374</v>
      </c>
      <c r="H74" s="0" t="n">
        <v>111670.912155566</v>
      </c>
      <c r="I74" s="0" t="n">
        <v>27795.3339253043</v>
      </c>
      <c r="J74" s="0" t="n">
        <v>17725.8060823794</v>
      </c>
    </row>
    <row r="75" customFormat="false" ht="12.8" hidden="false" customHeight="false" outlineLevel="0" collapsed="false">
      <c r="A75" s="0" t="n">
        <v>122</v>
      </c>
      <c r="B75" s="0" t="n">
        <v>4275420.55362768</v>
      </c>
      <c r="C75" s="0" t="n">
        <v>2755789.95748615</v>
      </c>
      <c r="D75" s="0" t="n">
        <v>938486.159900923</v>
      </c>
      <c r="E75" s="0" t="n">
        <v>402290.127238158</v>
      </c>
      <c r="F75" s="0" t="n">
        <v>0</v>
      </c>
      <c r="G75" s="0" t="n">
        <v>19715.8782024725</v>
      </c>
      <c r="H75" s="0" t="n">
        <v>126797.981823605</v>
      </c>
      <c r="I75" s="0" t="n">
        <v>24279.932081816</v>
      </c>
      <c r="J75" s="0" t="n">
        <v>18686.0941886015</v>
      </c>
    </row>
    <row r="76" customFormat="false" ht="12.8" hidden="false" customHeight="false" outlineLevel="0" collapsed="false">
      <c r="A76" s="0" t="n">
        <v>123</v>
      </c>
      <c r="B76" s="0" t="n">
        <v>4349486.0756672</v>
      </c>
      <c r="C76" s="0" t="n">
        <v>2871058.61392942</v>
      </c>
      <c r="D76" s="0" t="n">
        <v>871582.597343555</v>
      </c>
      <c r="E76" s="0" t="n">
        <v>407619.552777069</v>
      </c>
      <c r="F76" s="0" t="n">
        <v>0</v>
      </c>
      <c r="G76" s="0" t="n">
        <v>16964.6205444216</v>
      </c>
      <c r="H76" s="0" t="n">
        <v>132688.516475055</v>
      </c>
      <c r="I76" s="0" t="n">
        <v>36483.6543239389</v>
      </c>
      <c r="J76" s="0" t="n">
        <v>20134.9500957563</v>
      </c>
    </row>
    <row r="77" customFormat="false" ht="12.8" hidden="false" customHeight="false" outlineLevel="0" collapsed="false">
      <c r="A77" s="0" t="n">
        <v>124</v>
      </c>
      <c r="B77" s="0" t="n">
        <v>4245181.40915231</v>
      </c>
      <c r="C77" s="0" t="n">
        <v>2939507.6376118</v>
      </c>
      <c r="D77" s="0" t="n">
        <v>752206.835592189</v>
      </c>
      <c r="E77" s="0" t="n">
        <v>406009.842278635</v>
      </c>
      <c r="F77" s="0" t="n">
        <v>0</v>
      </c>
      <c r="G77" s="0" t="n">
        <v>17464.8463569462</v>
      </c>
      <c r="H77" s="0" t="n">
        <v>102082.798501762</v>
      </c>
      <c r="I77" s="0" t="n">
        <v>33549.2938211827</v>
      </c>
      <c r="J77" s="0" t="n">
        <v>15346.1083864023</v>
      </c>
    </row>
    <row r="78" customFormat="false" ht="12.8" hidden="false" customHeight="false" outlineLevel="0" collapsed="false">
      <c r="A78" s="0" t="n">
        <v>125</v>
      </c>
      <c r="B78" s="0" t="n">
        <v>5147962.81184908</v>
      </c>
      <c r="C78" s="0" t="n">
        <v>2801510.5217489</v>
      </c>
      <c r="D78" s="0" t="n">
        <v>860473.992414701</v>
      </c>
      <c r="E78" s="0" t="n">
        <v>401079.649154111</v>
      </c>
      <c r="F78" s="0" t="n">
        <v>919294.442362802</v>
      </c>
      <c r="G78" s="0" t="n">
        <v>17861.5228674606</v>
      </c>
      <c r="H78" s="0" t="n">
        <v>107666.680722057</v>
      </c>
      <c r="I78" s="0" t="n">
        <v>46505.9900086164</v>
      </c>
      <c r="J78" s="0" t="n">
        <v>16617.7513098996</v>
      </c>
    </row>
    <row r="79" customFormat="false" ht="12.8" hidden="false" customHeight="false" outlineLevel="0" collapsed="false">
      <c r="A79" s="0" t="n">
        <v>126</v>
      </c>
      <c r="B79" s="0" t="n">
        <v>4229001.34063435</v>
      </c>
      <c r="C79" s="0" t="n">
        <v>2836450.84329547</v>
      </c>
      <c r="D79" s="0" t="n">
        <v>813600.915683195</v>
      </c>
      <c r="E79" s="0" t="n">
        <v>399611.911422869</v>
      </c>
      <c r="F79" s="0" t="n">
        <v>0</v>
      </c>
      <c r="G79" s="0" t="n">
        <v>23549.6273355062</v>
      </c>
      <c r="H79" s="0" t="n">
        <v>114498.413517286</v>
      </c>
      <c r="I79" s="0" t="n">
        <v>39583.9311895357</v>
      </c>
      <c r="J79" s="0" t="n">
        <v>16278.2772085346</v>
      </c>
    </row>
    <row r="80" customFormat="false" ht="12.8" hidden="false" customHeight="false" outlineLevel="0" collapsed="false">
      <c r="A80" s="0" t="n">
        <v>127</v>
      </c>
      <c r="B80" s="0" t="n">
        <v>4175538.2024615</v>
      </c>
      <c r="C80" s="0" t="n">
        <v>2828345.43480513</v>
      </c>
      <c r="D80" s="0" t="n">
        <v>792451.032212501</v>
      </c>
      <c r="E80" s="0" t="n">
        <v>399401.516982201</v>
      </c>
      <c r="F80" s="0" t="n">
        <v>0</v>
      </c>
      <c r="G80" s="0" t="n">
        <v>14520.658613606</v>
      </c>
      <c r="H80" s="0" t="n">
        <v>103589.787888639</v>
      </c>
      <c r="I80" s="0" t="n">
        <v>25692.8044486128</v>
      </c>
      <c r="J80" s="0" t="n">
        <v>17458.9206397626</v>
      </c>
    </row>
    <row r="81" customFormat="false" ht="12.8" hidden="false" customHeight="false" outlineLevel="0" collapsed="false">
      <c r="A81" s="0" t="n">
        <v>128</v>
      </c>
      <c r="B81" s="0" t="n">
        <v>4219693.43229164</v>
      </c>
      <c r="C81" s="0" t="n">
        <v>2906548.20676453</v>
      </c>
      <c r="D81" s="0" t="n">
        <v>783977.613291404</v>
      </c>
      <c r="E81" s="0" t="n">
        <v>401113.598922383</v>
      </c>
      <c r="F81" s="0" t="n">
        <v>0</v>
      </c>
      <c r="G81" s="0" t="n">
        <v>19132.6169240356</v>
      </c>
      <c r="H81" s="0" t="n">
        <v>85746.1297322586</v>
      </c>
      <c r="I81" s="0" t="n">
        <v>22759.8875589001</v>
      </c>
      <c r="J81" s="0" t="n">
        <v>13186.7831034291</v>
      </c>
    </row>
    <row r="82" customFormat="false" ht="12.8" hidden="false" customHeight="false" outlineLevel="0" collapsed="false">
      <c r="A82" s="0" t="n">
        <v>129</v>
      </c>
      <c r="B82" s="0" t="n">
        <v>5232808.77611008</v>
      </c>
      <c r="C82" s="0" t="n">
        <v>2898653.42804326</v>
      </c>
      <c r="D82" s="0" t="n">
        <v>810221.534094323</v>
      </c>
      <c r="E82" s="0" t="n">
        <v>399128.597748361</v>
      </c>
      <c r="F82" s="0" t="n">
        <v>940337.123017951</v>
      </c>
      <c r="G82" s="0" t="n">
        <v>21934.0220971741</v>
      </c>
      <c r="H82" s="0" t="n">
        <v>116230.37469694</v>
      </c>
      <c r="I82" s="0" t="n">
        <v>30952.843561091</v>
      </c>
      <c r="J82" s="0" t="n">
        <v>16552.7978963382</v>
      </c>
    </row>
    <row r="83" customFormat="false" ht="12.8" hidden="false" customHeight="false" outlineLevel="0" collapsed="false">
      <c r="A83" s="0" t="n">
        <v>130</v>
      </c>
      <c r="B83" s="0" t="n">
        <v>4278822.32481268</v>
      </c>
      <c r="C83" s="0" t="n">
        <v>2862847.85657844</v>
      </c>
      <c r="D83" s="0" t="n">
        <v>839894.313982483</v>
      </c>
      <c r="E83" s="0" t="n">
        <v>396023.203960275</v>
      </c>
      <c r="F83" s="0" t="n">
        <v>0</v>
      </c>
      <c r="G83" s="0" t="n">
        <v>20857.66513048</v>
      </c>
      <c r="H83" s="0" t="n">
        <v>124915.526657239</v>
      </c>
      <c r="I83" s="0" t="n">
        <v>30242.1062605021</v>
      </c>
      <c r="J83" s="0" t="n">
        <v>18001.2259753935</v>
      </c>
    </row>
    <row r="84" customFormat="false" ht="12.8" hidden="false" customHeight="false" outlineLevel="0" collapsed="false">
      <c r="A84" s="0" t="n">
        <v>131</v>
      </c>
      <c r="B84" s="0" t="n">
        <v>4252889.94242777</v>
      </c>
      <c r="C84" s="0" t="n">
        <v>2938057.09638463</v>
      </c>
      <c r="D84" s="0" t="n">
        <v>751559.411379299</v>
      </c>
      <c r="E84" s="0" t="n">
        <v>398049.312881138</v>
      </c>
      <c r="F84" s="0" t="n">
        <v>0</v>
      </c>
      <c r="G84" s="0" t="n">
        <v>17233.106358696</v>
      </c>
      <c r="H84" s="0" t="n">
        <v>125465.67606691</v>
      </c>
      <c r="I84" s="0" t="n">
        <v>16432.9913383623</v>
      </c>
      <c r="J84" s="0" t="n">
        <v>19756.5217965247</v>
      </c>
    </row>
    <row r="85" customFormat="false" ht="12.8" hidden="false" customHeight="false" outlineLevel="0" collapsed="false">
      <c r="A85" s="0" t="n">
        <v>132</v>
      </c>
      <c r="B85" s="0" t="n">
        <v>4237620.92535592</v>
      </c>
      <c r="C85" s="0" t="n">
        <v>2932764.03388301</v>
      </c>
      <c r="D85" s="0" t="n">
        <v>752887.987182578</v>
      </c>
      <c r="E85" s="0" t="n">
        <v>398945.315314055</v>
      </c>
      <c r="F85" s="0" t="n">
        <v>0</v>
      </c>
      <c r="G85" s="0" t="n">
        <v>17261.0487520264</v>
      </c>
      <c r="H85" s="0" t="n">
        <v>111955.682993539</v>
      </c>
      <c r="I85" s="0" t="n">
        <v>19800.5311174862</v>
      </c>
      <c r="J85" s="0" t="n">
        <v>18834.9889025112</v>
      </c>
    </row>
    <row r="86" customFormat="false" ht="12.8" hidden="false" customHeight="false" outlineLevel="0" collapsed="false">
      <c r="A86" s="0" t="n">
        <v>133</v>
      </c>
      <c r="B86" s="0" t="n">
        <v>5226357.17978411</v>
      </c>
      <c r="C86" s="0" t="n">
        <v>2930041.58155786</v>
      </c>
      <c r="D86" s="0" t="n">
        <v>777504.202932124</v>
      </c>
      <c r="E86" s="0" t="n">
        <v>398202.12372859</v>
      </c>
      <c r="F86" s="0" t="n">
        <v>950137.451793936</v>
      </c>
      <c r="G86" s="0" t="n">
        <v>23349.5179154806</v>
      </c>
      <c r="H86" s="0" t="n">
        <v>119331.371925043</v>
      </c>
      <c r="I86" s="0" t="n">
        <v>25222.8969716962</v>
      </c>
      <c r="J86" s="0" t="n">
        <v>18478.751014523</v>
      </c>
    </row>
    <row r="87" customFormat="false" ht="12.8" hidden="false" customHeight="false" outlineLevel="0" collapsed="false">
      <c r="A87" s="0" t="n">
        <v>134</v>
      </c>
      <c r="B87" s="0" t="n">
        <v>4239676.42951135</v>
      </c>
      <c r="C87" s="0" t="n">
        <v>2887186.9725251</v>
      </c>
      <c r="D87" s="0" t="n">
        <v>770333.598221904</v>
      </c>
      <c r="E87" s="0" t="n">
        <v>396957.69768085</v>
      </c>
      <c r="F87" s="0" t="n">
        <v>0</v>
      </c>
      <c r="G87" s="0" t="n">
        <v>22382.8701977198</v>
      </c>
      <c r="H87" s="0" t="n">
        <v>130035.248205016</v>
      </c>
      <c r="I87" s="0" t="n">
        <v>22848.3952687636</v>
      </c>
      <c r="J87" s="0" t="n">
        <v>19706.2896078703</v>
      </c>
    </row>
    <row r="88" customFormat="false" ht="12.8" hidden="false" customHeight="false" outlineLevel="0" collapsed="false">
      <c r="A88" s="0" t="n">
        <v>135</v>
      </c>
      <c r="B88" s="0" t="n">
        <v>4228244.41819909</v>
      </c>
      <c r="C88" s="0" t="n">
        <v>2975816.89291767</v>
      </c>
      <c r="D88" s="0" t="n">
        <v>702073.974581312</v>
      </c>
      <c r="E88" s="0" t="n">
        <v>399103.01810968</v>
      </c>
      <c r="F88" s="0" t="n">
        <v>0</v>
      </c>
      <c r="G88" s="0" t="n">
        <v>22259.9991696951</v>
      </c>
      <c r="H88" s="0" t="n">
        <v>104603.453339816</v>
      </c>
      <c r="I88" s="0" t="n">
        <v>21109.8623182594</v>
      </c>
      <c r="J88" s="0" t="n">
        <v>16732.2787848428</v>
      </c>
    </row>
    <row r="89" customFormat="false" ht="12.8" hidden="false" customHeight="false" outlineLevel="0" collapsed="false">
      <c r="A89" s="0" t="n">
        <v>136</v>
      </c>
      <c r="B89" s="0" t="n">
        <v>4191128.27805657</v>
      </c>
      <c r="C89" s="0" t="n">
        <v>2909332.37365038</v>
      </c>
      <c r="D89" s="0" t="n">
        <v>723144.324532495</v>
      </c>
      <c r="E89" s="0" t="n">
        <v>405190.680279546</v>
      </c>
      <c r="F89" s="0" t="n">
        <v>0</v>
      </c>
      <c r="G89" s="0" t="n">
        <v>20621.8977862306</v>
      </c>
      <c r="H89" s="0" t="n">
        <v>106009.894005289</v>
      </c>
      <c r="I89" s="0" t="n">
        <v>20262.2360997707</v>
      </c>
      <c r="J89" s="0" t="n">
        <v>17788.8040588936</v>
      </c>
    </row>
    <row r="90" customFormat="false" ht="12.8" hidden="false" customHeight="false" outlineLevel="0" collapsed="false">
      <c r="A90" s="0" t="n">
        <v>137</v>
      </c>
      <c r="B90" s="0" t="n">
        <v>5143005.07722039</v>
      </c>
      <c r="C90" s="0" t="n">
        <v>2908712.15630621</v>
      </c>
      <c r="D90" s="0" t="n">
        <v>704185.373437133</v>
      </c>
      <c r="E90" s="0" t="n">
        <v>404722.985144681</v>
      </c>
      <c r="F90" s="0" t="n">
        <v>953092.689535818</v>
      </c>
      <c r="G90" s="0" t="n">
        <v>27725.7778806602</v>
      </c>
      <c r="H90" s="0" t="n">
        <v>117378.651814421</v>
      </c>
      <c r="I90" s="0" t="n">
        <v>22655.9700853857</v>
      </c>
      <c r="J90" s="0" t="n">
        <v>19360.2676912121</v>
      </c>
    </row>
    <row r="91" customFormat="false" ht="12.8" hidden="false" customHeight="false" outlineLevel="0" collapsed="false">
      <c r="A91" s="0" t="n">
        <v>138</v>
      </c>
      <c r="B91" s="0" t="n">
        <v>4200915.5699347</v>
      </c>
      <c r="C91" s="0" t="n">
        <v>2780855.86326228</v>
      </c>
      <c r="D91" s="0" t="n">
        <v>802664.734480782</v>
      </c>
      <c r="E91" s="0" t="n">
        <v>407541.698706571</v>
      </c>
      <c r="F91" s="0" t="n">
        <v>0</v>
      </c>
      <c r="G91" s="0" t="n">
        <v>23029.6067720428</v>
      </c>
      <c r="H91" s="0" t="n">
        <v>131681.895833664</v>
      </c>
      <c r="I91" s="0" t="n">
        <v>40368.9367716585</v>
      </c>
      <c r="J91" s="0" t="n">
        <v>22010.0491373633</v>
      </c>
    </row>
    <row r="92" customFormat="false" ht="12.8" hidden="false" customHeight="false" outlineLevel="0" collapsed="false">
      <c r="A92" s="0" t="n">
        <v>139</v>
      </c>
      <c r="B92" s="0" t="n">
        <v>4160479.99271161</v>
      </c>
      <c r="C92" s="0" t="n">
        <v>2832996.27564358</v>
      </c>
      <c r="D92" s="0" t="n">
        <v>751184.036789627</v>
      </c>
      <c r="E92" s="0" t="n">
        <v>409493.965528796</v>
      </c>
      <c r="F92" s="0" t="n">
        <v>0</v>
      </c>
      <c r="G92" s="0" t="n">
        <v>21263.8417663135</v>
      </c>
      <c r="H92" s="0" t="n">
        <v>110859.217968563</v>
      </c>
      <c r="I92" s="0" t="n">
        <v>27830.4715490697</v>
      </c>
      <c r="J92" s="0" t="n">
        <v>17962.8484811631</v>
      </c>
    </row>
    <row r="93" customFormat="false" ht="12.8" hidden="false" customHeight="false" outlineLevel="0" collapsed="false">
      <c r="A93" s="0" t="n">
        <v>140</v>
      </c>
      <c r="B93" s="0" t="n">
        <v>4175757.14657648</v>
      </c>
      <c r="C93" s="0" t="n">
        <v>2883901.70824586</v>
      </c>
      <c r="D93" s="0" t="n">
        <v>724723.178565414</v>
      </c>
      <c r="E93" s="0" t="n">
        <v>408433.180668065</v>
      </c>
      <c r="F93" s="0" t="n">
        <v>0</v>
      </c>
      <c r="G93" s="0" t="n">
        <v>19478.9866934533</v>
      </c>
      <c r="H93" s="0" t="n">
        <v>108617.123530663</v>
      </c>
      <c r="I93" s="0" t="n">
        <v>17904.6276395617</v>
      </c>
      <c r="J93" s="0" t="n">
        <v>20812.7035571942</v>
      </c>
    </row>
    <row r="94" customFormat="false" ht="12.8" hidden="false" customHeight="false" outlineLevel="0" collapsed="false">
      <c r="A94" s="0" t="n">
        <v>141</v>
      </c>
      <c r="B94" s="0" t="n">
        <v>5143631.08395612</v>
      </c>
      <c r="C94" s="0" t="n">
        <v>2856168.18133857</v>
      </c>
      <c r="D94" s="0" t="n">
        <v>750756.015367457</v>
      </c>
      <c r="E94" s="0" t="n">
        <v>411875.281144759</v>
      </c>
      <c r="F94" s="0" t="n">
        <v>956152.833496684</v>
      </c>
      <c r="G94" s="0" t="n">
        <v>20210.7679493413</v>
      </c>
      <c r="H94" s="0" t="n">
        <v>88889.1522872078</v>
      </c>
      <c r="I94" s="0" t="n">
        <v>45577.1385145937</v>
      </c>
      <c r="J94" s="0" t="n">
        <v>13422.8966129872</v>
      </c>
    </row>
    <row r="95" customFormat="false" ht="12.8" hidden="false" customHeight="false" outlineLevel="0" collapsed="false">
      <c r="A95" s="0" t="n">
        <v>142</v>
      </c>
      <c r="B95" s="0" t="n">
        <v>4170767.93756539</v>
      </c>
      <c r="C95" s="0" t="n">
        <v>2812953.55930123</v>
      </c>
      <c r="D95" s="0" t="n">
        <v>789083.423922774</v>
      </c>
      <c r="E95" s="0" t="n">
        <v>415352.928919729</v>
      </c>
      <c r="F95" s="0" t="n">
        <v>0</v>
      </c>
      <c r="G95" s="0" t="n">
        <v>15657.2874130749</v>
      </c>
      <c r="H95" s="0" t="n">
        <v>101452.617772288</v>
      </c>
      <c r="I95" s="0" t="n">
        <v>24509.9788540567</v>
      </c>
      <c r="J95" s="0" t="n">
        <v>17236.2153873368</v>
      </c>
    </row>
    <row r="96" customFormat="false" ht="12.8" hidden="false" customHeight="false" outlineLevel="0" collapsed="false">
      <c r="A96" s="0" t="n">
        <v>143</v>
      </c>
      <c r="B96" s="0" t="n">
        <v>4168189.41657565</v>
      </c>
      <c r="C96" s="0" t="n">
        <v>2897098.61647278</v>
      </c>
      <c r="D96" s="0" t="n">
        <v>671403.025675496</v>
      </c>
      <c r="E96" s="0" t="n">
        <v>414158.519672723</v>
      </c>
      <c r="F96" s="0" t="n">
        <v>0</v>
      </c>
      <c r="G96" s="0" t="n">
        <v>23029.5241148017</v>
      </c>
      <c r="H96" s="0" t="n">
        <v>114599.566249101</v>
      </c>
      <c r="I96" s="0" t="n">
        <v>21781.8055937012</v>
      </c>
      <c r="J96" s="0" t="n">
        <v>19944.9660799273</v>
      </c>
    </row>
    <row r="97" customFormat="false" ht="12.8" hidden="false" customHeight="false" outlineLevel="0" collapsed="false">
      <c r="A97" s="0" t="n">
        <v>144</v>
      </c>
      <c r="B97" s="0" t="n">
        <v>4239103.90612917</v>
      </c>
      <c r="C97" s="0" t="n">
        <v>2996461.80055253</v>
      </c>
      <c r="D97" s="0" t="n">
        <v>631098.979432483</v>
      </c>
      <c r="E97" s="0" t="n">
        <v>419638.799441742</v>
      </c>
      <c r="F97" s="0" t="n">
        <v>0</v>
      </c>
      <c r="G97" s="0" t="n">
        <v>25215.9737946248</v>
      </c>
      <c r="H97" s="0" t="n">
        <v>112999.133860751</v>
      </c>
      <c r="I97" s="0" t="n">
        <v>25746.9326823633</v>
      </c>
      <c r="J97" s="0" t="n">
        <v>17501.8572520529</v>
      </c>
    </row>
    <row r="98" customFormat="false" ht="12.8" hidden="false" customHeight="false" outlineLevel="0" collapsed="false">
      <c r="A98" s="0" t="n">
        <v>145</v>
      </c>
      <c r="B98" s="0" t="n">
        <v>5091142.7838792</v>
      </c>
      <c r="C98" s="0" t="n">
        <v>2945364.04796513</v>
      </c>
      <c r="D98" s="0" t="n">
        <v>618560.119075339</v>
      </c>
      <c r="E98" s="0" t="n">
        <v>421678.572519394</v>
      </c>
      <c r="F98" s="0" t="n">
        <v>952457.500829571</v>
      </c>
      <c r="G98" s="0" t="n">
        <v>16156.0511112695</v>
      </c>
      <c r="H98" s="0" t="n">
        <v>110595.858637161</v>
      </c>
      <c r="I98" s="0" t="n">
        <v>16384.1546772208</v>
      </c>
      <c r="J98" s="0" t="n">
        <v>16807.2803550739</v>
      </c>
    </row>
    <row r="99" customFormat="false" ht="12.8" hidden="false" customHeight="false" outlineLevel="0" collapsed="false">
      <c r="A99" s="0" t="n">
        <v>146</v>
      </c>
      <c r="B99" s="0" t="n">
        <v>4160957.11955764</v>
      </c>
      <c r="C99" s="0" t="n">
        <v>2954205.13712018</v>
      </c>
      <c r="D99" s="0" t="n">
        <v>607530.689446125</v>
      </c>
      <c r="E99" s="0" t="n">
        <v>426681.51766577</v>
      </c>
      <c r="F99" s="0" t="n">
        <v>0</v>
      </c>
      <c r="G99" s="0" t="n">
        <v>25974.0993547992</v>
      </c>
      <c r="H99" s="0" t="n">
        <v>113546.673888286</v>
      </c>
      <c r="I99" s="0" t="n">
        <v>18855.4648958857</v>
      </c>
      <c r="J99" s="0" t="n">
        <v>18816.9181085487</v>
      </c>
    </row>
    <row r="100" customFormat="false" ht="12.8" hidden="false" customHeight="false" outlineLevel="0" collapsed="false">
      <c r="A100" s="0" t="n">
        <v>147</v>
      </c>
      <c r="B100" s="0" t="n">
        <v>4130903.80113017</v>
      </c>
      <c r="C100" s="0" t="n">
        <v>3014232.45555964</v>
      </c>
      <c r="D100" s="0" t="n">
        <v>504008.051941734</v>
      </c>
      <c r="E100" s="0" t="n">
        <v>427945.981406633</v>
      </c>
      <c r="F100" s="0" t="n">
        <v>0</v>
      </c>
      <c r="G100" s="0" t="n">
        <v>16645.1359414933</v>
      </c>
      <c r="H100" s="0" t="n">
        <v>114495.601225174</v>
      </c>
      <c r="I100" s="0" t="n">
        <v>25774.2823197543</v>
      </c>
      <c r="J100" s="0" t="n">
        <v>21238.6755237924</v>
      </c>
    </row>
    <row r="101" customFormat="false" ht="12.8" hidden="false" customHeight="false" outlineLevel="0" collapsed="false">
      <c r="A101" s="0" t="n">
        <v>148</v>
      </c>
      <c r="B101" s="0" t="n">
        <v>4055489.34451258</v>
      </c>
      <c r="C101" s="0" t="n">
        <v>2963353.65858101</v>
      </c>
      <c r="D101" s="0" t="n">
        <v>526103.808414514</v>
      </c>
      <c r="E101" s="0" t="n">
        <v>431504.753168552</v>
      </c>
      <c r="F101" s="0" t="n">
        <v>0</v>
      </c>
      <c r="G101" s="0" t="n">
        <v>18033.5815161545</v>
      </c>
      <c r="H101" s="0" t="n">
        <v>91440.9872354083</v>
      </c>
      <c r="I101" s="0" t="n">
        <v>10761.3921870441</v>
      </c>
      <c r="J101" s="0" t="n">
        <v>17562.9479924163</v>
      </c>
    </row>
    <row r="102" customFormat="false" ht="12.8" hidden="false" customHeight="false" outlineLevel="0" collapsed="false">
      <c r="A102" s="0" t="n">
        <v>149</v>
      </c>
      <c r="B102" s="0" t="n">
        <v>5121525.61011497</v>
      </c>
      <c r="C102" s="0" t="n">
        <v>3046153.91132802</v>
      </c>
      <c r="D102" s="0" t="n">
        <v>496081.899052563</v>
      </c>
      <c r="E102" s="0" t="n">
        <v>433367.506380035</v>
      </c>
      <c r="F102" s="0" t="n">
        <v>957897.263926206</v>
      </c>
      <c r="G102" s="0" t="n">
        <v>18500.3409914662</v>
      </c>
      <c r="H102" s="0" t="n">
        <v>119655.23739751</v>
      </c>
      <c r="I102" s="0" t="n">
        <v>15061.0771206754</v>
      </c>
      <c r="J102" s="0" t="n">
        <v>17917.8706211286</v>
      </c>
    </row>
    <row r="103" customFormat="false" ht="12.8" hidden="false" customHeight="false" outlineLevel="0" collapsed="false">
      <c r="A103" s="0" t="n">
        <v>150</v>
      </c>
      <c r="B103" s="0" t="n">
        <v>4208096.12022001</v>
      </c>
      <c r="C103" s="0" t="n">
        <v>3037281.42303782</v>
      </c>
      <c r="D103" s="0" t="n">
        <v>559890.535444284</v>
      </c>
      <c r="E103" s="0" t="n">
        <v>433703.191979863</v>
      </c>
      <c r="F103" s="0" t="n">
        <v>0</v>
      </c>
      <c r="G103" s="0" t="n">
        <v>18604.592414563</v>
      </c>
      <c r="H103" s="0" t="n">
        <v>115373.842688015</v>
      </c>
      <c r="I103" s="0" t="n">
        <v>30998.3767606809</v>
      </c>
      <c r="J103" s="0" t="n">
        <v>20112.106807774</v>
      </c>
    </row>
    <row r="104" customFormat="false" ht="12.8" hidden="false" customHeight="false" outlineLevel="0" collapsed="false">
      <c r="A104" s="0" t="n">
        <v>151</v>
      </c>
      <c r="B104" s="0" t="n">
        <v>4245623.5888134</v>
      </c>
      <c r="C104" s="0" t="n">
        <v>3117028.41028286</v>
      </c>
      <c r="D104" s="0" t="n">
        <v>493065.375543115</v>
      </c>
      <c r="E104" s="0" t="n">
        <v>441334.630445157</v>
      </c>
      <c r="F104" s="0" t="n">
        <v>0</v>
      </c>
      <c r="G104" s="0" t="n">
        <v>24607.8899718279</v>
      </c>
      <c r="H104" s="0" t="n">
        <v>116677.691625448</v>
      </c>
      <c r="I104" s="0" t="n">
        <v>27010.3288993702</v>
      </c>
      <c r="J104" s="0" t="n">
        <v>20949.3904030672</v>
      </c>
    </row>
    <row r="105" customFormat="false" ht="12.8" hidden="false" customHeight="false" outlineLevel="0" collapsed="false">
      <c r="A105" s="0" t="n">
        <v>152</v>
      </c>
      <c r="B105" s="0" t="n">
        <v>4209182.34189827</v>
      </c>
      <c r="C105" s="0" t="n">
        <v>3124584.82528325</v>
      </c>
      <c r="D105" s="0" t="n">
        <v>486384.820681603</v>
      </c>
      <c r="E105" s="0" t="n">
        <v>437161.138326976</v>
      </c>
      <c r="F105" s="0" t="n">
        <v>0</v>
      </c>
      <c r="G105" s="0" t="n">
        <v>21501.6847532859</v>
      </c>
      <c r="H105" s="0" t="n">
        <v>114162.579191639</v>
      </c>
      <c r="I105" s="0" t="n">
        <v>9756.81275427032</v>
      </c>
      <c r="J105" s="0" t="n">
        <v>19868.9758676036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1" sqref="A1:D105 F29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197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198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17981659.6177891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322478.108124877</v>
      </c>
      <c r="H21" s="0" t="n">
        <v>204660.127476656</v>
      </c>
      <c r="I21" s="0" t="n">
        <v>109757.486777464</v>
      </c>
    </row>
    <row r="22" customFormat="false" ht="12.8" hidden="false" customHeight="false" outlineLevel="0" collapsed="false">
      <c r="A22" s="0" t="n">
        <v>69</v>
      </c>
      <c r="B22" s="0" t="n">
        <v>16350830.2039693</v>
      </c>
      <c r="C22" s="0" t="n">
        <v>15780949.2033318</v>
      </c>
      <c r="D22" s="0" t="n">
        <v>51701148.4791059</v>
      </c>
      <c r="E22" s="0" t="n">
        <v>60742110.445289</v>
      </c>
      <c r="F22" s="0" t="n">
        <v>0</v>
      </c>
      <c r="G22" s="0" t="n">
        <v>287128.604778399</v>
      </c>
      <c r="H22" s="0" t="n">
        <v>204033.322287457</v>
      </c>
      <c r="I22" s="0" t="n">
        <v>112455.819388001</v>
      </c>
    </row>
    <row r="23" customFormat="false" ht="12.8" hidden="false" customHeight="false" outlineLevel="0" collapsed="false">
      <c r="A23" s="0" t="n">
        <v>70</v>
      </c>
      <c r="B23" s="0" t="n">
        <v>18118675.9790896</v>
      </c>
      <c r="C23" s="0" t="n">
        <v>17514044.9750322</v>
      </c>
      <c r="D23" s="0" t="n">
        <v>57346374.8274224</v>
      </c>
      <c r="E23" s="0" t="n">
        <v>57805901.9768171</v>
      </c>
      <c r="F23" s="0" t="n">
        <v>9634316.99613618</v>
      </c>
      <c r="G23" s="0" t="n">
        <v>323009.465323779</v>
      </c>
      <c r="H23" s="0" t="n">
        <v>210436.438216249</v>
      </c>
      <c r="I23" s="0" t="n">
        <v>101693.000739106</v>
      </c>
    </row>
    <row r="24" customFormat="false" ht="12.8" hidden="false" customHeight="false" outlineLevel="0" collapsed="false">
      <c r="A24" s="0" t="n">
        <v>71</v>
      </c>
      <c r="B24" s="0" t="n">
        <v>15296821.5803269</v>
      </c>
      <c r="C24" s="0" t="n">
        <v>14716030.0371216</v>
      </c>
      <c r="D24" s="0" t="n">
        <v>48450757.8649951</v>
      </c>
      <c r="E24" s="0" t="n">
        <v>56208546.3325629</v>
      </c>
      <c r="F24" s="0" t="n">
        <v>0</v>
      </c>
      <c r="G24" s="0" t="n">
        <v>313655.490489986</v>
      </c>
      <c r="H24" s="0" t="n">
        <v>202847.956564416</v>
      </c>
      <c r="I24" s="0" t="n">
        <v>91840.1373584102</v>
      </c>
    </row>
    <row r="25" customFormat="false" ht="12.8" hidden="false" customHeight="false" outlineLevel="0" collapsed="false">
      <c r="A25" s="0" t="n">
        <v>72</v>
      </c>
      <c r="B25" s="0" t="n">
        <v>17737834.9336679</v>
      </c>
      <c r="C25" s="0" t="n">
        <v>17153272.7544254</v>
      </c>
      <c r="D25" s="0" t="n">
        <v>56497968.9470328</v>
      </c>
      <c r="E25" s="0" t="n">
        <v>56115379.1628043</v>
      </c>
      <c r="F25" s="0" t="n">
        <v>9352563.19380072</v>
      </c>
      <c r="G25" s="0" t="n">
        <v>310462.500628088</v>
      </c>
      <c r="H25" s="0" t="n">
        <v>206907.242248764</v>
      </c>
      <c r="I25" s="0" t="n">
        <v>95989.1948081142</v>
      </c>
    </row>
    <row r="26" customFormat="false" ht="12.8" hidden="false" customHeight="false" outlineLevel="0" collapsed="false">
      <c r="A26" s="0" t="n">
        <v>73</v>
      </c>
      <c r="B26" s="0" t="n">
        <v>16073808.4573933</v>
      </c>
      <c r="C26" s="0" t="n">
        <v>15482273.7963043</v>
      </c>
      <c r="D26" s="0" t="n">
        <v>51570241.7364438</v>
      </c>
      <c r="E26" s="0" t="n">
        <v>58202247.6051837</v>
      </c>
      <c r="F26" s="0" t="n">
        <v>0</v>
      </c>
      <c r="G26" s="0" t="n">
        <v>311259.402464581</v>
      </c>
      <c r="H26" s="0" t="n">
        <v>209715.409584803</v>
      </c>
      <c r="I26" s="0" t="n">
        <v>100799.784342294</v>
      </c>
    </row>
    <row r="27" customFormat="false" ht="12.8" hidden="false" customHeight="false" outlineLevel="0" collapsed="false">
      <c r="A27" s="0" t="n">
        <v>74</v>
      </c>
      <c r="B27" s="0" t="n">
        <v>19420622.710068</v>
      </c>
      <c r="C27" s="0" t="n">
        <v>18802977.0147836</v>
      </c>
      <c r="D27" s="0" t="n">
        <v>62605046.4054519</v>
      </c>
      <c r="E27" s="0" t="n">
        <v>60681644.0051958</v>
      </c>
      <c r="F27" s="0" t="n">
        <v>10113607.3341993</v>
      </c>
      <c r="G27" s="0" t="n">
        <v>337193.508933824</v>
      </c>
      <c r="H27" s="0" t="n">
        <v>209829.201168758</v>
      </c>
      <c r="I27" s="0" t="n">
        <v>100889.978831242</v>
      </c>
    </row>
    <row r="28" customFormat="false" ht="12.8" hidden="false" customHeight="false" outlineLevel="0" collapsed="false">
      <c r="A28" s="0" t="n">
        <v>75</v>
      </c>
      <c r="B28" s="0" t="n">
        <v>17295971.0655862</v>
      </c>
      <c r="C28" s="0" t="n">
        <v>16649518.9267492</v>
      </c>
      <c r="D28" s="0" t="n">
        <v>55979738.6184527</v>
      </c>
      <c r="E28" s="0" t="n">
        <v>61810921.4534877</v>
      </c>
      <c r="F28" s="0" t="n">
        <v>0</v>
      </c>
      <c r="G28" s="0" t="n">
        <v>360225.378700723</v>
      </c>
      <c r="H28" s="0" t="n">
        <v>213571.99081279</v>
      </c>
      <c r="I28" s="0" t="n">
        <v>103792.527604924</v>
      </c>
    </row>
    <row r="29" customFormat="false" ht="12.8" hidden="false" customHeight="false" outlineLevel="0" collapsed="false">
      <c r="A29" s="0" t="n">
        <v>76</v>
      </c>
      <c r="B29" s="0" t="n">
        <v>20362220.2072986</v>
      </c>
      <c r="C29" s="0" t="n">
        <v>19709365.9638001</v>
      </c>
      <c r="D29" s="0" t="n">
        <v>66092055.4041247</v>
      </c>
      <c r="E29" s="0" t="n">
        <v>63051825.6557537</v>
      </c>
      <c r="F29" s="0" t="n">
        <v>10508637.6092923</v>
      </c>
      <c r="G29" s="0" t="n">
        <v>360995.650751244</v>
      </c>
      <c r="H29" s="0" t="n">
        <v>219612.521429534</v>
      </c>
      <c r="I29" s="0" t="n">
        <v>103208.673311109</v>
      </c>
    </row>
    <row r="30" customFormat="false" ht="12.8" hidden="false" customHeight="false" outlineLevel="0" collapsed="false">
      <c r="A30" s="0" t="n">
        <v>77</v>
      </c>
      <c r="B30" s="0" t="n">
        <v>18131100.462723</v>
      </c>
      <c r="C30" s="0" t="n">
        <v>17455108.2241229</v>
      </c>
      <c r="D30" s="0" t="n">
        <v>59104519.9910999</v>
      </c>
      <c r="E30" s="0" t="n">
        <v>64197840.5166034</v>
      </c>
      <c r="F30" s="0" t="n">
        <v>0</v>
      </c>
      <c r="G30" s="0" t="n">
        <v>373415.602472616</v>
      </c>
      <c r="H30" s="0" t="n">
        <v>229243.110712617</v>
      </c>
      <c r="I30" s="0" t="n">
        <v>104762.179164065</v>
      </c>
    </row>
    <row r="31" customFormat="false" ht="12.8" hidden="false" customHeight="false" outlineLevel="0" collapsed="false">
      <c r="A31" s="0" t="n">
        <v>78</v>
      </c>
      <c r="B31" s="0" t="n">
        <v>21157968.4316793</v>
      </c>
      <c r="C31" s="0" t="n">
        <v>20463435.1493261</v>
      </c>
      <c r="D31" s="0" t="n">
        <v>68954077.496114</v>
      </c>
      <c r="E31" s="0" t="n">
        <v>64968590.2617797</v>
      </c>
      <c r="F31" s="0" t="n">
        <v>10828098.3769633</v>
      </c>
      <c r="G31" s="0" t="n">
        <v>389377.008561529</v>
      </c>
      <c r="H31" s="0" t="n">
        <v>232428.478628824</v>
      </c>
      <c r="I31" s="0" t="n">
        <v>103896.850232631</v>
      </c>
    </row>
    <row r="32" customFormat="false" ht="12.8" hidden="false" customHeight="false" outlineLevel="0" collapsed="false">
      <c r="A32" s="0" t="n">
        <v>79</v>
      </c>
      <c r="B32" s="0" t="n">
        <v>18515418.5271848</v>
      </c>
      <c r="C32" s="0" t="n">
        <v>17834379.290763</v>
      </c>
      <c r="D32" s="0" t="n">
        <v>60700941.3975277</v>
      </c>
      <c r="E32" s="0" t="n">
        <v>65130164.5485354</v>
      </c>
      <c r="F32" s="0" t="n">
        <v>0</v>
      </c>
      <c r="G32" s="0" t="n">
        <v>362046.93142302</v>
      </c>
      <c r="H32" s="0" t="n">
        <v>242059.992172466</v>
      </c>
      <c r="I32" s="0" t="n">
        <v>109903.304037567</v>
      </c>
    </row>
    <row r="33" customFormat="false" ht="12.8" hidden="false" customHeight="false" outlineLevel="0" collapsed="false">
      <c r="A33" s="0" t="n">
        <v>80</v>
      </c>
      <c r="B33" s="0" t="n">
        <v>21389751.9063942</v>
      </c>
      <c r="C33" s="0" t="n">
        <v>20633762.5089117</v>
      </c>
      <c r="D33" s="0" t="n">
        <v>69812224.5115515</v>
      </c>
      <c r="E33" s="0" t="n">
        <v>65181164.4343619</v>
      </c>
      <c r="F33" s="0" t="n">
        <v>10863527.405727</v>
      </c>
      <c r="G33" s="0" t="n">
        <v>428213.483372767</v>
      </c>
      <c r="H33" s="0" t="n">
        <v>249268.772719441</v>
      </c>
      <c r="I33" s="0" t="n">
        <v>112153.059128976</v>
      </c>
    </row>
    <row r="34" customFormat="false" ht="12.8" hidden="false" customHeight="false" outlineLevel="0" collapsed="false">
      <c r="A34" s="0" t="n">
        <v>81</v>
      </c>
      <c r="B34" s="0" t="n">
        <v>18909670.9030391</v>
      </c>
      <c r="C34" s="0" t="n">
        <v>18137114.1210674</v>
      </c>
      <c r="D34" s="0" t="n">
        <v>61935504.0326372</v>
      </c>
      <c r="E34" s="0" t="n">
        <v>65873438.6710653</v>
      </c>
      <c r="F34" s="0" t="n">
        <v>0</v>
      </c>
      <c r="G34" s="0" t="n">
        <v>441191.529569635</v>
      </c>
      <c r="H34" s="0" t="n">
        <v>254224.007412719</v>
      </c>
      <c r="I34" s="0" t="n">
        <v>110201.778556187</v>
      </c>
    </row>
    <row r="35" customFormat="false" ht="12.8" hidden="false" customHeight="false" outlineLevel="0" collapsed="false">
      <c r="A35" s="0" t="n">
        <v>82</v>
      </c>
      <c r="B35" s="0" t="n">
        <v>21933800.8416908</v>
      </c>
      <c r="C35" s="0" t="n">
        <v>21146433.7658906</v>
      </c>
      <c r="D35" s="0" t="n">
        <v>71755391.0914239</v>
      </c>
      <c r="E35" s="0" t="n">
        <v>66500885.2007194</v>
      </c>
      <c r="F35" s="0" t="n">
        <v>11083480.8667866</v>
      </c>
      <c r="G35" s="0" t="n">
        <v>454461.315253821</v>
      </c>
      <c r="H35" s="0" t="n">
        <v>256077.620786266</v>
      </c>
      <c r="I35" s="0" t="n">
        <v>109754.485371594</v>
      </c>
    </row>
    <row r="36" customFormat="false" ht="12.8" hidden="false" customHeight="false" outlineLevel="0" collapsed="false">
      <c r="A36" s="0" t="n">
        <v>83</v>
      </c>
      <c r="B36" s="0" t="n">
        <v>19475906.5558728</v>
      </c>
      <c r="C36" s="0" t="n">
        <v>18653002.4017614</v>
      </c>
      <c r="D36" s="0" t="n">
        <v>63889777.1624186</v>
      </c>
      <c r="E36" s="0" t="n">
        <v>67432616.0560169</v>
      </c>
      <c r="F36" s="0" t="n">
        <v>0</v>
      </c>
      <c r="G36" s="0" t="n">
        <v>483788.602004488</v>
      </c>
      <c r="H36" s="0" t="n">
        <v>261528.759079372</v>
      </c>
      <c r="I36" s="0" t="n">
        <v>110838.275753699</v>
      </c>
    </row>
    <row r="37" customFormat="false" ht="12.8" hidden="false" customHeight="false" outlineLevel="0" collapsed="false">
      <c r="A37" s="0" t="n">
        <v>84</v>
      </c>
      <c r="B37" s="0" t="n">
        <v>22795444.3269825</v>
      </c>
      <c r="C37" s="0" t="n">
        <v>21994492.6138873</v>
      </c>
      <c r="D37" s="0" t="n">
        <v>74795504.0467206</v>
      </c>
      <c r="E37" s="0" t="n">
        <v>68912943.5640976</v>
      </c>
      <c r="F37" s="0" t="n">
        <v>11485490.5940163</v>
      </c>
      <c r="G37" s="0" t="n">
        <v>460369.611354352</v>
      </c>
      <c r="H37" s="0" t="n">
        <v>262887.25670284</v>
      </c>
      <c r="I37" s="0" t="n">
        <v>110992.635768535</v>
      </c>
    </row>
    <row r="38" customFormat="false" ht="12.8" hidden="false" customHeight="false" outlineLevel="0" collapsed="false">
      <c r="A38" s="0" t="n">
        <v>85</v>
      </c>
      <c r="B38" s="0" t="n">
        <v>20175880.1146544</v>
      </c>
      <c r="C38" s="0" t="n">
        <v>19385423.543242</v>
      </c>
      <c r="D38" s="0" t="n">
        <v>66549136.8872688</v>
      </c>
      <c r="E38" s="0" t="n">
        <v>69794207.6884995</v>
      </c>
      <c r="F38" s="0" t="n">
        <v>0</v>
      </c>
      <c r="G38" s="0" t="n">
        <v>446186.469947593</v>
      </c>
      <c r="H38" s="0" t="n">
        <v>266995.314949373</v>
      </c>
      <c r="I38" s="0" t="n">
        <v>110392.552164954</v>
      </c>
    </row>
    <row r="39" customFormat="false" ht="12.8" hidden="false" customHeight="false" outlineLevel="0" collapsed="false">
      <c r="A39" s="0" t="n">
        <v>86</v>
      </c>
      <c r="B39" s="0" t="n">
        <v>23197296.1589488</v>
      </c>
      <c r="C39" s="0" t="n">
        <v>22376917.6426955</v>
      </c>
      <c r="D39" s="0" t="n">
        <v>76239551.2589991</v>
      </c>
      <c r="E39" s="0" t="n">
        <v>69883305.4692747</v>
      </c>
      <c r="F39" s="0" t="n">
        <v>11647217.5782124</v>
      </c>
      <c r="G39" s="0" t="n">
        <v>462476.446758252</v>
      </c>
      <c r="H39" s="0" t="n">
        <v>276855.013444603</v>
      </c>
      <c r="I39" s="0" t="n">
        <v>115781.508643535</v>
      </c>
    </row>
    <row r="40" customFormat="false" ht="12.8" hidden="false" customHeight="false" outlineLevel="0" collapsed="false">
      <c r="A40" s="0" t="n">
        <v>87</v>
      </c>
      <c r="B40" s="0" t="n">
        <v>20600813.4142767</v>
      </c>
      <c r="C40" s="0" t="n">
        <v>19750464.5545948</v>
      </c>
      <c r="D40" s="0" t="n">
        <v>67937096.2140682</v>
      </c>
      <c r="E40" s="0" t="n">
        <v>70916811.8516847</v>
      </c>
      <c r="F40" s="0" t="n">
        <v>0</v>
      </c>
      <c r="G40" s="0" t="n">
        <v>486361.784089397</v>
      </c>
      <c r="H40" s="0" t="n">
        <v>280860.501372112</v>
      </c>
      <c r="I40" s="0" t="n">
        <v>118752.248886234</v>
      </c>
    </row>
    <row r="41" customFormat="false" ht="12.8" hidden="false" customHeight="false" outlineLevel="0" collapsed="false">
      <c r="A41" s="0" t="n">
        <v>88</v>
      </c>
      <c r="B41" s="0" t="n">
        <v>23796486.5731603</v>
      </c>
      <c r="C41" s="0" t="n">
        <v>22975005.6136794</v>
      </c>
      <c r="D41" s="0" t="n">
        <v>78339069.423266</v>
      </c>
      <c r="E41" s="0" t="n">
        <v>71562437.9480631</v>
      </c>
      <c r="F41" s="0" t="n">
        <v>11927072.9913438</v>
      </c>
      <c r="G41" s="0" t="n">
        <v>449339.893175298</v>
      </c>
      <c r="H41" s="0" t="n">
        <v>288743.953226238</v>
      </c>
      <c r="I41" s="0" t="n">
        <v>119138.732970525</v>
      </c>
    </row>
    <row r="42" customFormat="false" ht="12.8" hidden="false" customHeight="false" outlineLevel="0" collapsed="false">
      <c r="A42" s="0" t="n">
        <v>89</v>
      </c>
      <c r="B42" s="0" t="n">
        <v>21189343.9972857</v>
      </c>
      <c r="C42" s="0" t="n">
        <v>20326470.9766059</v>
      </c>
      <c r="D42" s="0" t="n">
        <v>69996206.8512713</v>
      </c>
      <c r="E42" s="0" t="n">
        <v>72800431.2160108</v>
      </c>
      <c r="F42" s="0" t="n">
        <v>0</v>
      </c>
      <c r="G42" s="0" t="n">
        <v>491048.359401199</v>
      </c>
      <c r="H42" s="0" t="n">
        <v>289010.305694101</v>
      </c>
      <c r="I42" s="0" t="n">
        <v>118306.222263527</v>
      </c>
    </row>
    <row r="43" customFormat="false" ht="12.8" hidden="false" customHeight="false" outlineLevel="0" collapsed="false">
      <c r="A43" s="0" t="n">
        <v>90</v>
      </c>
      <c r="B43" s="0" t="n">
        <v>24461622.1483548</v>
      </c>
      <c r="C43" s="0" t="n">
        <v>23637906.9339553</v>
      </c>
      <c r="D43" s="0" t="n">
        <v>80689291.7054216</v>
      </c>
      <c r="E43" s="0" t="n">
        <v>73463573.3242698</v>
      </c>
      <c r="F43" s="0" t="n">
        <v>12243928.8873783</v>
      </c>
      <c r="G43" s="0" t="n">
        <v>459581.72172786</v>
      </c>
      <c r="H43" s="0" t="n">
        <v>284641.677185133</v>
      </c>
      <c r="I43" s="0" t="n">
        <v>113559.736409319</v>
      </c>
    </row>
    <row r="44" customFormat="false" ht="12.8" hidden="false" customHeight="false" outlineLevel="0" collapsed="false">
      <c r="A44" s="0" t="n">
        <v>91</v>
      </c>
      <c r="B44" s="0" t="n">
        <v>21675168.8147125</v>
      </c>
      <c r="C44" s="0" t="n">
        <v>20832772.9233409</v>
      </c>
      <c r="D44" s="0" t="n">
        <v>71826582.502345</v>
      </c>
      <c r="E44" s="0" t="n">
        <v>74397209.8399621</v>
      </c>
      <c r="F44" s="0" t="n">
        <v>0</v>
      </c>
      <c r="G44" s="0" t="n">
        <v>472764.900116935</v>
      </c>
      <c r="H44" s="0" t="n">
        <v>290058.875037107</v>
      </c>
      <c r="I44" s="0" t="n">
        <v>113674.451739441</v>
      </c>
    </row>
    <row r="45" customFormat="false" ht="12.8" hidden="false" customHeight="false" outlineLevel="0" collapsed="false">
      <c r="A45" s="0" t="n">
        <v>92</v>
      </c>
      <c r="B45" s="0" t="n">
        <v>25052500.3060617</v>
      </c>
      <c r="C45" s="0" t="n">
        <v>24185928.407346</v>
      </c>
      <c r="D45" s="0" t="n">
        <v>82658794.5405919</v>
      </c>
      <c r="E45" s="0" t="n">
        <v>75070791.5893274</v>
      </c>
      <c r="F45" s="0" t="n">
        <v>12511798.5982212</v>
      </c>
      <c r="G45" s="0" t="n">
        <v>503375.474552481</v>
      </c>
      <c r="H45" s="0" t="n">
        <v>283299.170806921</v>
      </c>
      <c r="I45" s="0" t="n">
        <v>114138.933366021</v>
      </c>
    </row>
    <row r="46" customFormat="false" ht="12.8" hidden="false" customHeight="false" outlineLevel="0" collapsed="false">
      <c r="A46" s="0" t="n">
        <v>93</v>
      </c>
      <c r="B46" s="0" t="n">
        <v>22284752.39904</v>
      </c>
      <c r="C46" s="0" t="n">
        <v>21417039.5577707</v>
      </c>
      <c r="D46" s="0" t="n">
        <v>73878729.3398018</v>
      </c>
      <c r="E46" s="0" t="n">
        <v>76399106.7480403</v>
      </c>
      <c r="F46" s="0" t="n">
        <v>0</v>
      </c>
      <c r="G46" s="0" t="n">
        <v>485510.961019389</v>
      </c>
      <c r="H46" s="0" t="n">
        <v>297686.250808156</v>
      </c>
      <c r="I46" s="0" t="n">
        <v>120736.61348823</v>
      </c>
    </row>
    <row r="47" customFormat="false" ht="12.8" hidden="false" customHeight="false" outlineLevel="0" collapsed="false">
      <c r="A47" s="0" t="n">
        <v>94</v>
      </c>
      <c r="B47" s="0" t="n">
        <v>25863005.7290835</v>
      </c>
      <c r="C47" s="0" t="n">
        <v>24977197.5227515</v>
      </c>
      <c r="D47" s="0" t="n">
        <v>85390823.04372</v>
      </c>
      <c r="E47" s="0" t="n">
        <v>77446866.5380723</v>
      </c>
      <c r="F47" s="0" t="n">
        <v>12907811.0896787</v>
      </c>
      <c r="G47" s="0" t="n">
        <v>498212.596137541</v>
      </c>
      <c r="H47" s="0" t="n">
        <v>304173.577257835</v>
      </c>
      <c r="I47" s="0" t="n">
        <v>119174.332766601</v>
      </c>
    </row>
    <row r="48" customFormat="false" ht="12.8" hidden="false" customHeight="false" outlineLevel="0" collapsed="false">
      <c r="A48" s="0" t="n">
        <v>95</v>
      </c>
      <c r="B48" s="0" t="n">
        <v>22818412.4280342</v>
      </c>
      <c r="C48" s="0" t="n">
        <v>21937148.1645449</v>
      </c>
      <c r="D48" s="0" t="n">
        <v>75717658.3700481</v>
      </c>
      <c r="E48" s="0" t="n">
        <v>78187157.8623542</v>
      </c>
      <c r="F48" s="0" t="n">
        <v>0</v>
      </c>
      <c r="G48" s="0" t="n">
        <v>498350.487923778</v>
      </c>
      <c r="H48" s="0" t="n">
        <v>300477.819761648</v>
      </c>
      <c r="I48" s="0" t="n">
        <v>117765.651148394</v>
      </c>
    </row>
    <row r="49" customFormat="false" ht="12.8" hidden="false" customHeight="false" outlineLevel="0" collapsed="false">
      <c r="A49" s="0" t="n">
        <v>96</v>
      </c>
      <c r="B49" s="0" t="n">
        <v>26341350.099576</v>
      </c>
      <c r="C49" s="0" t="n">
        <v>25461776.9314698</v>
      </c>
      <c r="D49" s="0" t="n">
        <v>87125260.8742181</v>
      </c>
      <c r="E49" s="0" t="n">
        <v>78913892.2889</v>
      </c>
      <c r="F49" s="0" t="n">
        <v>13152315.3814833</v>
      </c>
      <c r="G49" s="0" t="n">
        <v>484000.562411105</v>
      </c>
      <c r="H49" s="0" t="n">
        <v>310060.189989382</v>
      </c>
      <c r="I49" s="0" t="n">
        <v>122160.593865278</v>
      </c>
    </row>
    <row r="50" customFormat="false" ht="12.8" hidden="false" customHeight="false" outlineLevel="0" collapsed="false">
      <c r="A50" s="0" t="n">
        <v>97</v>
      </c>
      <c r="B50" s="0" t="n">
        <v>23085502.2323659</v>
      </c>
      <c r="C50" s="0" t="n">
        <v>22189340.2058614</v>
      </c>
      <c r="D50" s="0" t="n">
        <v>76726770.220122</v>
      </c>
      <c r="E50" s="0" t="n">
        <v>79054070.2111816</v>
      </c>
      <c r="F50" s="0" t="n">
        <v>0</v>
      </c>
      <c r="G50" s="0" t="n">
        <v>496988.093301143</v>
      </c>
      <c r="H50" s="0" t="n">
        <v>312604.268859571</v>
      </c>
      <c r="I50" s="0" t="n">
        <v>123670.949062595</v>
      </c>
    </row>
    <row r="51" customFormat="false" ht="12.8" hidden="false" customHeight="false" outlineLevel="0" collapsed="false">
      <c r="A51" s="0" t="n">
        <v>98</v>
      </c>
      <c r="B51" s="0" t="n">
        <v>26411110.1781873</v>
      </c>
      <c r="C51" s="0" t="n">
        <v>25471988.7367011</v>
      </c>
      <c r="D51" s="0" t="n">
        <v>87243802.9626523</v>
      </c>
      <c r="E51" s="0" t="n">
        <v>78916438.9685327</v>
      </c>
      <c r="F51" s="0" t="n">
        <v>13152739.8280888</v>
      </c>
      <c r="G51" s="0" t="n">
        <v>549002.303277553</v>
      </c>
      <c r="H51" s="0" t="n">
        <v>306852.531779011</v>
      </c>
      <c r="I51" s="0" t="n">
        <v>118952.294899487</v>
      </c>
    </row>
    <row r="52" customFormat="false" ht="12.8" hidden="false" customHeight="false" outlineLevel="0" collapsed="false">
      <c r="A52" s="0" t="n">
        <v>99</v>
      </c>
      <c r="B52" s="0" t="n">
        <v>23323012.5447227</v>
      </c>
      <c r="C52" s="0" t="n">
        <v>22363451.3140472</v>
      </c>
      <c r="D52" s="0" t="n">
        <v>77345689.2739395</v>
      </c>
      <c r="E52" s="0" t="n">
        <v>79631756.2567787</v>
      </c>
      <c r="F52" s="0" t="n">
        <v>0</v>
      </c>
      <c r="G52" s="0" t="n">
        <v>573465.490891162</v>
      </c>
      <c r="H52" s="0" t="n">
        <v>304008.610188767</v>
      </c>
      <c r="I52" s="0" t="n">
        <v>117267.327993657</v>
      </c>
    </row>
    <row r="53" customFormat="false" ht="12.8" hidden="false" customHeight="false" outlineLevel="0" collapsed="false">
      <c r="A53" s="0" t="n">
        <v>100</v>
      </c>
      <c r="B53" s="0" t="n">
        <v>26858251.5667162</v>
      </c>
      <c r="C53" s="0" t="n">
        <v>25949810.0919634</v>
      </c>
      <c r="D53" s="0" t="n">
        <v>88920263.7601789</v>
      </c>
      <c r="E53" s="0" t="n">
        <v>80352180.1547537</v>
      </c>
      <c r="F53" s="0" t="n">
        <v>13392030.0257923</v>
      </c>
      <c r="G53" s="0" t="n">
        <v>515200.955498916</v>
      </c>
      <c r="H53" s="0" t="n">
        <v>310350.491723619</v>
      </c>
      <c r="I53" s="0" t="n">
        <v>118414.325043203</v>
      </c>
    </row>
    <row r="54" customFormat="false" ht="12.8" hidden="false" customHeight="false" outlineLevel="0" collapsed="false">
      <c r="A54" s="0" t="n">
        <v>101</v>
      </c>
      <c r="B54" s="0" t="n">
        <v>23593655.2575952</v>
      </c>
      <c r="C54" s="0" t="n">
        <v>22655216.1903443</v>
      </c>
      <c r="D54" s="0" t="n">
        <v>78403342.9716757</v>
      </c>
      <c r="E54" s="0" t="n">
        <v>80636449.5355628</v>
      </c>
      <c r="F54" s="0" t="n">
        <v>0</v>
      </c>
      <c r="G54" s="0" t="n">
        <v>532864.9209737</v>
      </c>
      <c r="H54" s="0" t="n">
        <v>320127.869815698</v>
      </c>
      <c r="I54" s="0" t="n">
        <v>122066.109230718</v>
      </c>
    </row>
    <row r="55" customFormat="false" ht="12.8" hidden="false" customHeight="false" outlineLevel="0" collapsed="false">
      <c r="A55" s="0" t="n">
        <v>102</v>
      </c>
      <c r="B55" s="0" t="n">
        <v>27324533.7226303</v>
      </c>
      <c r="C55" s="0" t="n">
        <v>26389662.5367734</v>
      </c>
      <c r="D55" s="0" t="n">
        <v>90502016.1505305</v>
      </c>
      <c r="E55" s="0" t="n">
        <v>81720437.0528994</v>
      </c>
      <c r="F55" s="0" t="n">
        <v>13620072.8421499</v>
      </c>
      <c r="G55" s="0" t="n">
        <v>525325.438717378</v>
      </c>
      <c r="H55" s="0" t="n">
        <v>322489.808597694</v>
      </c>
      <c r="I55" s="0" t="n">
        <v>124365.626488264</v>
      </c>
    </row>
    <row r="56" customFormat="false" ht="12.8" hidden="false" customHeight="false" outlineLevel="0" collapsed="false">
      <c r="A56" s="0" t="n">
        <v>103</v>
      </c>
      <c r="B56" s="0" t="n">
        <v>24059136.8118313</v>
      </c>
      <c r="C56" s="0" t="n">
        <v>23125825.4349788</v>
      </c>
      <c r="D56" s="0" t="n">
        <v>80092670.4814728</v>
      </c>
      <c r="E56" s="0" t="n">
        <v>82284100.2892902</v>
      </c>
      <c r="F56" s="0" t="n">
        <v>0</v>
      </c>
      <c r="G56" s="0" t="n">
        <v>536286.643930366</v>
      </c>
      <c r="H56" s="0" t="n">
        <v>313693.514932856</v>
      </c>
      <c r="I56" s="0" t="n">
        <v>119044.597127562</v>
      </c>
    </row>
    <row r="57" customFormat="false" ht="12.8" hidden="false" customHeight="false" outlineLevel="0" collapsed="false">
      <c r="A57" s="0" t="n">
        <v>104</v>
      </c>
      <c r="B57" s="0" t="n">
        <v>27646639.3187951</v>
      </c>
      <c r="C57" s="0" t="n">
        <v>26695719.143017</v>
      </c>
      <c r="D57" s="0" t="n">
        <v>91609071.3917952</v>
      </c>
      <c r="E57" s="0" t="n">
        <v>82604146.8050404</v>
      </c>
      <c r="F57" s="0" t="n">
        <v>13767357.8008401</v>
      </c>
      <c r="G57" s="0" t="n">
        <v>553903.557429444</v>
      </c>
      <c r="H57" s="0" t="n">
        <v>314418.912539666</v>
      </c>
      <c r="I57" s="0" t="n">
        <v>117996.722584341</v>
      </c>
    </row>
    <row r="58" customFormat="false" ht="12.8" hidden="false" customHeight="false" outlineLevel="0" collapsed="false">
      <c r="A58" s="0" t="n">
        <v>105</v>
      </c>
      <c r="B58" s="0" t="n">
        <v>24329578.6775657</v>
      </c>
      <c r="C58" s="0" t="n">
        <v>23369525.4314173</v>
      </c>
      <c r="D58" s="0" t="n">
        <v>81013802.3798437</v>
      </c>
      <c r="E58" s="0" t="n">
        <v>83095684.3240879</v>
      </c>
      <c r="F58" s="0" t="n">
        <v>0</v>
      </c>
      <c r="G58" s="0" t="n">
        <v>556852.567648489</v>
      </c>
      <c r="H58" s="0" t="n">
        <v>318152.532419159</v>
      </c>
      <c r="I58" s="0" t="n">
        <v>121497.35154392</v>
      </c>
    </row>
    <row r="59" customFormat="false" ht="12.8" hidden="false" customHeight="false" outlineLevel="0" collapsed="false">
      <c r="A59" s="0" t="n">
        <v>106</v>
      </c>
      <c r="B59" s="0" t="n">
        <v>28020072.7116038</v>
      </c>
      <c r="C59" s="0" t="n">
        <v>27028056.0910543</v>
      </c>
      <c r="D59" s="0" t="n">
        <v>92817196.9850698</v>
      </c>
      <c r="E59" s="0" t="n">
        <v>83562288.2578277</v>
      </c>
      <c r="F59" s="0" t="n">
        <v>13927048.0429713</v>
      </c>
      <c r="G59" s="0" t="n">
        <v>585886.983514313</v>
      </c>
      <c r="H59" s="0" t="n">
        <v>319486.652526439</v>
      </c>
      <c r="I59" s="0" t="n">
        <v>123775.692155345</v>
      </c>
    </row>
    <row r="60" customFormat="false" ht="12.8" hidden="false" customHeight="false" outlineLevel="0" collapsed="false">
      <c r="A60" s="0" t="n">
        <v>107</v>
      </c>
      <c r="B60" s="0" t="n">
        <v>24705743.7453159</v>
      </c>
      <c r="C60" s="0" t="n">
        <v>23700641.6504039</v>
      </c>
      <c r="D60" s="0" t="n">
        <v>82191873.2848552</v>
      </c>
      <c r="E60" s="0" t="n">
        <v>84183082.9338791</v>
      </c>
      <c r="F60" s="0" t="n">
        <v>0</v>
      </c>
      <c r="G60" s="0" t="n">
        <v>584963.883337283</v>
      </c>
      <c r="H60" s="0" t="n">
        <v>331779.041584149</v>
      </c>
      <c r="I60" s="0" t="n">
        <v>126227.385700713</v>
      </c>
    </row>
    <row r="61" customFormat="false" ht="12.8" hidden="false" customHeight="false" outlineLevel="0" collapsed="false">
      <c r="A61" s="0" t="n">
        <v>108</v>
      </c>
      <c r="B61" s="0" t="n">
        <v>28519895.0264634</v>
      </c>
      <c r="C61" s="0" t="n">
        <v>27517201.2505162</v>
      </c>
      <c r="D61" s="0" t="n">
        <v>94535271.8850187</v>
      </c>
      <c r="E61" s="0" t="n">
        <v>85059303.5750114</v>
      </c>
      <c r="F61" s="0" t="n">
        <v>14176550.5958352</v>
      </c>
      <c r="G61" s="0" t="n">
        <v>589104.252700377</v>
      </c>
      <c r="H61" s="0" t="n">
        <v>325442.124621479</v>
      </c>
      <c r="I61" s="0" t="n">
        <v>125924.855179069</v>
      </c>
    </row>
    <row r="62" customFormat="false" ht="12.8" hidden="false" customHeight="false" outlineLevel="0" collapsed="false">
      <c r="A62" s="0" t="n">
        <v>109</v>
      </c>
      <c r="B62" s="0" t="n">
        <v>25257319.8319917</v>
      </c>
      <c r="C62" s="0" t="n">
        <v>24242020.47656</v>
      </c>
      <c r="D62" s="0" t="n">
        <v>84110069.9614857</v>
      </c>
      <c r="E62" s="0" t="n">
        <v>86074074.7371625</v>
      </c>
      <c r="F62" s="0" t="n">
        <v>0</v>
      </c>
      <c r="G62" s="0" t="n">
        <v>603245.997249102</v>
      </c>
      <c r="H62" s="0" t="n">
        <v>325787.596870678</v>
      </c>
      <c r="I62" s="0" t="n">
        <v>123236.80187406</v>
      </c>
    </row>
    <row r="63" customFormat="false" ht="12.8" hidden="false" customHeight="false" outlineLevel="0" collapsed="false">
      <c r="A63" s="0" t="n">
        <v>110</v>
      </c>
      <c r="B63" s="0" t="n">
        <v>28931315.7098663</v>
      </c>
      <c r="C63" s="0" t="n">
        <v>27922929.014465</v>
      </c>
      <c r="D63" s="0" t="n">
        <v>95972858.3859316</v>
      </c>
      <c r="E63" s="0" t="n">
        <v>86262321.3993896</v>
      </c>
      <c r="F63" s="0" t="n">
        <v>14377053.5665649</v>
      </c>
      <c r="G63" s="0" t="n">
        <v>589044.483987377</v>
      </c>
      <c r="H63" s="0" t="n">
        <v>331976.276890951</v>
      </c>
      <c r="I63" s="0" t="n">
        <v>124808.477889947</v>
      </c>
    </row>
    <row r="64" customFormat="false" ht="12.8" hidden="false" customHeight="false" outlineLevel="0" collapsed="false">
      <c r="A64" s="0" t="n">
        <v>111</v>
      </c>
      <c r="B64" s="0" t="n">
        <v>25593479.8241996</v>
      </c>
      <c r="C64" s="0" t="n">
        <v>24584358.701734</v>
      </c>
      <c r="D64" s="0" t="n">
        <v>85338630.1376279</v>
      </c>
      <c r="E64" s="0" t="n">
        <v>87269757.9097099</v>
      </c>
      <c r="F64" s="0" t="n">
        <v>0</v>
      </c>
      <c r="G64" s="0" t="n">
        <v>589388.141573677</v>
      </c>
      <c r="H64" s="0" t="n">
        <v>333821.518931445</v>
      </c>
      <c r="I64" s="0" t="n">
        <v>122730.659943477</v>
      </c>
    </row>
    <row r="65" customFormat="false" ht="12.8" hidden="false" customHeight="false" outlineLevel="0" collapsed="false">
      <c r="A65" s="0" t="n">
        <v>112</v>
      </c>
      <c r="B65" s="0" t="n">
        <v>29324638.1609369</v>
      </c>
      <c r="C65" s="0" t="n">
        <v>28348503.8027073</v>
      </c>
      <c r="D65" s="0" t="n">
        <v>97427204.8170602</v>
      </c>
      <c r="E65" s="0" t="n">
        <v>87495649.6399191</v>
      </c>
      <c r="F65" s="0" t="n">
        <v>14582608.2733198</v>
      </c>
      <c r="G65" s="0" t="n">
        <v>550818.059586134</v>
      </c>
      <c r="H65" s="0" t="n">
        <v>337196.617648043</v>
      </c>
      <c r="I65" s="0" t="n">
        <v>125885.258564896</v>
      </c>
    </row>
    <row r="66" customFormat="false" ht="12.8" hidden="false" customHeight="false" outlineLevel="0" collapsed="false">
      <c r="A66" s="0" t="n">
        <v>113</v>
      </c>
      <c r="B66" s="0" t="n">
        <v>25758738.381402</v>
      </c>
      <c r="C66" s="0" t="n">
        <v>24753135.4720226</v>
      </c>
      <c r="D66" s="0" t="n">
        <v>85920311.5495256</v>
      </c>
      <c r="E66" s="0" t="n">
        <v>87765981.1066265</v>
      </c>
      <c r="F66" s="0" t="n">
        <v>0</v>
      </c>
      <c r="G66" s="0" t="n">
        <v>570696.721050991</v>
      </c>
      <c r="H66" s="0" t="n">
        <v>344410.350111013</v>
      </c>
      <c r="I66" s="0" t="n">
        <v>129279.768882034</v>
      </c>
    </row>
    <row r="67" customFormat="false" ht="12.8" hidden="false" customHeight="false" outlineLevel="0" collapsed="false">
      <c r="A67" s="0" t="n">
        <v>114</v>
      </c>
      <c r="B67" s="0" t="n">
        <v>29981478.5660298</v>
      </c>
      <c r="C67" s="0" t="n">
        <v>28968443.2294343</v>
      </c>
      <c r="D67" s="0" t="n">
        <v>99592731.1301996</v>
      </c>
      <c r="E67" s="0" t="n">
        <v>89392263.2288963</v>
      </c>
      <c r="F67" s="0" t="n">
        <v>14898710.5381494</v>
      </c>
      <c r="G67" s="0" t="n">
        <v>578090.307077196</v>
      </c>
      <c r="H67" s="0" t="n">
        <v>343898.988096516</v>
      </c>
      <c r="I67" s="0" t="n">
        <v>130065.773459683</v>
      </c>
    </row>
    <row r="68" customFormat="false" ht="12.8" hidden="false" customHeight="false" outlineLevel="0" collapsed="false">
      <c r="A68" s="0" t="n">
        <v>115</v>
      </c>
      <c r="B68" s="0" t="n">
        <v>26365583.3075029</v>
      </c>
      <c r="C68" s="0" t="n">
        <v>25334579.4939145</v>
      </c>
      <c r="D68" s="0" t="n">
        <v>87964471.3638079</v>
      </c>
      <c r="E68" s="0" t="n">
        <v>89775561.739903</v>
      </c>
      <c r="F68" s="0" t="n">
        <v>0</v>
      </c>
      <c r="G68" s="0" t="n">
        <v>595231.023561254</v>
      </c>
      <c r="H68" s="0" t="n">
        <v>343291.741229992</v>
      </c>
      <c r="I68" s="0" t="n">
        <v>132115.783995939</v>
      </c>
    </row>
    <row r="69" customFormat="false" ht="12.8" hidden="false" customHeight="false" outlineLevel="0" collapsed="false">
      <c r="A69" s="0" t="n">
        <v>116</v>
      </c>
      <c r="B69" s="0" t="n">
        <v>30369508.1634817</v>
      </c>
      <c r="C69" s="0" t="n">
        <v>29324969.3278474</v>
      </c>
      <c r="D69" s="0" t="n">
        <v>100838883.751046</v>
      </c>
      <c r="E69" s="0" t="n">
        <v>90462347.827502</v>
      </c>
      <c r="F69" s="0" t="n">
        <v>15077057.9712503</v>
      </c>
      <c r="G69" s="0" t="n">
        <v>602927.984929406</v>
      </c>
      <c r="H69" s="0" t="n">
        <v>348988.437023311</v>
      </c>
      <c r="I69" s="0" t="n">
        <v>132317.73383089</v>
      </c>
    </row>
    <row r="70" customFormat="false" ht="12.8" hidden="false" customHeight="false" outlineLevel="0" collapsed="false">
      <c r="A70" s="0" t="n">
        <v>117</v>
      </c>
      <c r="B70" s="0" t="n">
        <v>26737375.7494918</v>
      </c>
      <c r="C70" s="0" t="n">
        <v>25724038.2954588</v>
      </c>
      <c r="D70" s="0" t="n">
        <v>89420830.6237692</v>
      </c>
      <c r="E70" s="0" t="n">
        <v>91157043.1418101</v>
      </c>
      <c r="F70" s="0" t="n">
        <v>0</v>
      </c>
      <c r="G70" s="0" t="n">
        <v>580816.071918165</v>
      </c>
      <c r="H70" s="0" t="n">
        <v>341215.548950708</v>
      </c>
      <c r="I70" s="0" t="n">
        <v>130436.904520132</v>
      </c>
    </row>
    <row r="71" customFormat="false" ht="12.8" hidden="false" customHeight="false" outlineLevel="0" collapsed="false">
      <c r="A71" s="0" t="n">
        <v>118</v>
      </c>
      <c r="B71" s="0" t="n">
        <v>30682803.1870295</v>
      </c>
      <c r="C71" s="0" t="n">
        <v>29653312.2672273</v>
      </c>
      <c r="D71" s="0" t="n">
        <v>102103114.033264</v>
      </c>
      <c r="E71" s="0" t="n">
        <v>91473241.1777158</v>
      </c>
      <c r="F71" s="0" t="n">
        <v>15245540.196286</v>
      </c>
      <c r="G71" s="0" t="n">
        <v>597381.098320619</v>
      </c>
      <c r="H71" s="0" t="n">
        <v>341052.187191305</v>
      </c>
      <c r="I71" s="0" t="n">
        <v>130082.334700406</v>
      </c>
    </row>
    <row r="72" customFormat="false" ht="12.8" hidden="false" customHeight="false" outlineLevel="0" collapsed="false">
      <c r="A72" s="0" t="n">
        <v>119</v>
      </c>
      <c r="B72" s="0" t="n">
        <v>27004899.4970366</v>
      </c>
      <c r="C72" s="0" t="n">
        <v>25965114.6848384</v>
      </c>
      <c r="D72" s="0" t="n">
        <v>90270167.620944</v>
      </c>
      <c r="E72" s="0" t="n">
        <v>91976425.1273831</v>
      </c>
      <c r="F72" s="0" t="n">
        <v>0</v>
      </c>
      <c r="G72" s="0" t="n">
        <v>610640.378674973</v>
      </c>
      <c r="H72" s="0" t="n">
        <v>338125.145108866</v>
      </c>
      <c r="I72" s="0" t="n">
        <v>130027.55487757</v>
      </c>
    </row>
    <row r="73" customFormat="false" ht="12.8" hidden="false" customHeight="false" outlineLevel="0" collapsed="false">
      <c r="A73" s="0" t="n">
        <v>120</v>
      </c>
      <c r="B73" s="0" t="n">
        <v>31256627.8945126</v>
      </c>
      <c r="C73" s="0" t="n">
        <v>30172768.5749516</v>
      </c>
      <c r="D73" s="0" t="n">
        <v>103883787.985958</v>
      </c>
      <c r="E73" s="0" t="n">
        <v>93043716.4383629</v>
      </c>
      <c r="F73" s="0" t="n">
        <v>15507286.0730605</v>
      </c>
      <c r="G73" s="0" t="n">
        <v>647307.666846341</v>
      </c>
      <c r="H73" s="0" t="n">
        <v>344944.90776505</v>
      </c>
      <c r="I73" s="0" t="n">
        <v>130866.778499436</v>
      </c>
    </row>
    <row r="74" customFormat="false" ht="12.8" hidden="false" customHeight="false" outlineLevel="0" collapsed="false">
      <c r="A74" s="0" t="n">
        <v>121</v>
      </c>
      <c r="B74" s="0" t="n">
        <v>27575664.4389578</v>
      </c>
      <c r="C74" s="0" t="n">
        <v>26536957.6088142</v>
      </c>
      <c r="D74" s="0" t="n">
        <v>92298522.5804961</v>
      </c>
      <c r="E74" s="0" t="n">
        <v>93969622.3561865</v>
      </c>
      <c r="F74" s="0" t="n">
        <v>0</v>
      </c>
      <c r="G74" s="0" t="n">
        <v>602734.365982375</v>
      </c>
      <c r="H74" s="0" t="n">
        <v>345323.069935392</v>
      </c>
      <c r="I74" s="0" t="n">
        <v>129499.134608419</v>
      </c>
    </row>
    <row r="75" customFormat="false" ht="12.8" hidden="false" customHeight="false" outlineLevel="0" collapsed="false">
      <c r="A75" s="0" t="n">
        <v>122</v>
      </c>
      <c r="B75" s="0" t="n">
        <v>31609011.0553796</v>
      </c>
      <c r="C75" s="0" t="n">
        <v>30554077.0075981</v>
      </c>
      <c r="D75" s="0" t="n">
        <v>105230409.550197</v>
      </c>
      <c r="E75" s="0" t="n">
        <v>94163210.251891</v>
      </c>
      <c r="F75" s="0" t="n">
        <v>15693868.3753152</v>
      </c>
      <c r="G75" s="0" t="n">
        <v>613460.670290729</v>
      </c>
      <c r="H75" s="0" t="n">
        <v>349732.399917605</v>
      </c>
      <c r="I75" s="0" t="n">
        <v>131058.539390237</v>
      </c>
    </row>
    <row r="76" customFormat="false" ht="12.8" hidden="false" customHeight="false" outlineLevel="0" collapsed="false">
      <c r="A76" s="0" t="n">
        <v>123</v>
      </c>
      <c r="B76" s="0" t="n">
        <v>27740831.4252453</v>
      </c>
      <c r="C76" s="0" t="n">
        <v>26713137.8271131</v>
      </c>
      <c r="D76" s="0" t="n">
        <v>92954457.4225085</v>
      </c>
      <c r="E76" s="0" t="n">
        <v>94547438.789212</v>
      </c>
      <c r="F76" s="0" t="n">
        <v>0</v>
      </c>
      <c r="G76" s="0" t="n">
        <v>586603.209074058</v>
      </c>
      <c r="H76" s="0" t="n">
        <v>348682.656023029</v>
      </c>
      <c r="I76" s="0" t="n">
        <v>132011.047193064</v>
      </c>
    </row>
    <row r="77" customFormat="false" ht="12.8" hidden="false" customHeight="false" outlineLevel="0" collapsed="false">
      <c r="A77" s="0" t="n">
        <v>124</v>
      </c>
      <c r="B77" s="0" t="n">
        <v>32116985.7460877</v>
      </c>
      <c r="C77" s="0" t="n">
        <v>31034332.3253488</v>
      </c>
      <c r="D77" s="0" t="n">
        <v>106939862.341819</v>
      </c>
      <c r="E77" s="0" t="n">
        <v>95619021.3560231</v>
      </c>
      <c r="F77" s="0" t="n">
        <v>15936503.5593372</v>
      </c>
      <c r="G77" s="0" t="n">
        <v>621573.395469851</v>
      </c>
      <c r="H77" s="0" t="n">
        <v>364155.233403344</v>
      </c>
      <c r="I77" s="0" t="n">
        <v>138463.988379583</v>
      </c>
    </row>
    <row r="78" customFormat="false" ht="12.8" hidden="false" customHeight="false" outlineLevel="0" collapsed="false">
      <c r="A78" s="0" t="n">
        <v>125</v>
      </c>
      <c r="B78" s="0" t="n">
        <v>28046792.1079156</v>
      </c>
      <c r="C78" s="0" t="n">
        <v>27021648.7692895</v>
      </c>
      <c r="D78" s="0" t="n">
        <v>94052407.3201222</v>
      </c>
      <c r="E78" s="0" t="n">
        <v>95561680.311286</v>
      </c>
      <c r="F78" s="0" t="n">
        <v>0</v>
      </c>
      <c r="G78" s="0" t="n">
        <v>579649.183109058</v>
      </c>
      <c r="H78" s="0" t="n">
        <v>351139.091709748</v>
      </c>
      <c r="I78" s="0" t="n">
        <v>134792.948296181</v>
      </c>
    </row>
    <row r="79" customFormat="false" ht="12.8" hidden="false" customHeight="false" outlineLevel="0" collapsed="false">
      <c r="A79" s="0" t="n">
        <v>126</v>
      </c>
      <c r="B79" s="0" t="n">
        <v>32379298.2997055</v>
      </c>
      <c r="C79" s="0" t="n">
        <v>31351371.3592638</v>
      </c>
      <c r="D79" s="0" t="n">
        <v>108017472.98446</v>
      </c>
      <c r="E79" s="0" t="n">
        <v>96472460.3543794</v>
      </c>
      <c r="F79" s="0" t="n">
        <v>16078743.3923966</v>
      </c>
      <c r="G79" s="0" t="n">
        <v>585042.214134788</v>
      </c>
      <c r="H79" s="0" t="n">
        <v>349527.879403263</v>
      </c>
      <c r="I79" s="0" t="n">
        <v>133366.924148024</v>
      </c>
    </row>
    <row r="80" customFormat="false" ht="12.8" hidden="false" customHeight="false" outlineLevel="0" collapsed="false">
      <c r="A80" s="0" t="n">
        <v>127</v>
      </c>
      <c r="B80" s="0" t="n">
        <v>28455012.5318027</v>
      </c>
      <c r="C80" s="0" t="n">
        <v>27374667.1397548</v>
      </c>
      <c r="D80" s="0" t="n">
        <v>95341061.6976943</v>
      </c>
      <c r="E80" s="0" t="n">
        <v>96725192.2329152</v>
      </c>
      <c r="F80" s="0" t="n">
        <v>0</v>
      </c>
      <c r="G80" s="0" t="n">
        <v>628851.983320803</v>
      </c>
      <c r="H80" s="0" t="n">
        <v>357439.232047571</v>
      </c>
      <c r="I80" s="0" t="n">
        <v>134363.109542055</v>
      </c>
    </row>
    <row r="81" customFormat="false" ht="12.8" hidden="false" customHeight="false" outlineLevel="0" collapsed="false">
      <c r="A81" s="0" t="n">
        <v>128</v>
      </c>
      <c r="B81" s="0" t="n">
        <v>32783986.5042696</v>
      </c>
      <c r="C81" s="0" t="n">
        <v>31733939.4733364</v>
      </c>
      <c r="D81" s="0" t="n">
        <v>109469704.765206</v>
      </c>
      <c r="E81" s="0" t="n">
        <v>97714374.2049251</v>
      </c>
      <c r="F81" s="0" t="n">
        <v>16285729.0341542</v>
      </c>
      <c r="G81" s="0" t="n">
        <v>599937.898849476</v>
      </c>
      <c r="H81" s="0" t="n">
        <v>355950.493094503</v>
      </c>
      <c r="I81" s="0" t="n">
        <v>134512.341413283</v>
      </c>
    </row>
    <row r="82" customFormat="false" ht="12.8" hidden="false" customHeight="false" outlineLevel="0" collapsed="false">
      <c r="A82" s="0" t="n">
        <v>129</v>
      </c>
      <c r="B82" s="0" t="n">
        <v>28690844.6329318</v>
      </c>
      <c r="C82" s="0" t="n">
        <v>27621966.9203831</v>
      </c>
      <c r="D82" s="0" t="n">
        <v>96217290.2300522</v>
      </c>
      <c r="E82" s="0" t="n">
        <v>97635529.2280419</v>
      </c>
      <c r="F82" s="0" t="n">
        <v>0</v>
      </c>
      <c r="G82" s="0" t="n">
        <v>594564.708212215</v>
      </c>
      <c r="H82" s="0" t="n">
        <v>374716.899930927</v>
      </c>
      <c r="I82" s="0" t="n">
        <v>142280.149150809</v>
      </c>
    </row>
    <row r="83" customFormat="false" ht="12.8" hidden="false" customHeight="false" outlineLevel="0" collapsed="false">
      <c r="A83" s="0" t="n">
        <v>130</v>
      </c>
      <c r="B83" s="0" t="n">
        <v>33105289.4119165</v>
      </c>
      <c r="C83" s="0" t="n">
        <v>32019391.9057119</v>
      </c>
      <c r="D83" s="0" t="n">
        <v>110418837.006154</v>
      </c>
      <c r="E83" s="0" t="n">
        <v>98543515.1925899</v>
      </c>
      <c r="F83" s="0" t="n">
        <v>16423919.198765</v>
      </c>
      <c r="G83" s="0" t="n">
        <v>625663.628520283</v>
      </c>
      <c r="H83" s="0" t="n">
        <v>362797.749359084</v>
      </c>
      <c r="I83" s="0" t="n">
        <v>139194.469036018</v>
      </c>
    </row>
    <row r="84" customFormat="false" ht="12.8" hidden="false" customHeight="false" outlineLevel="0" collapsed="false">
      <c r="A84" s="0" t="n">
        <v>131</v>
      </c>
      <c r="B84" s="0" t="n">
        <v>29001979.0053485</v>
      </c>
      <c r="C84" s="0" t="n">
        <v>27956373.5157943</v>
      </c>
      <c r="D84" s="0" t="n">
        <v>97397893.9419924</v>
      </c>
      <c r="E84" s="0" t="n">
        <v>98816353.6170053</v>
      </c>
      <c r="F84" s="0" t="n">
        <v>0</v>
      </c>
      <c r="G84" s="0" t="n">
        <v>594148.819018254</v>
      </c>
      <c r="H84" s="0" t="n">
        <v>356954.551147293</v>
      </c>
      <c r="I84" s="0" t="n">
        <v>135003.027698029</v>
      </c>
    </row>
    <row r="85" customFormat="false" ht="12.8" hidden="false" customHeight="false" outlineLevel="0" collapsed="false">
      <c r="A85" s="0" t="n">
        <v>132</v>
      </c>
      <c r="B85" s="0" t="n">
        <v>33202011.9765917</v>
      </c>
      <c r="C85" s="0" t="n">
        <v>32122034.3713754</v>
      </c>
      <c r="D85" s="0" t="n">
        <v>110859316.717957</v>
      </c>
      <c r="E85" s="0" t="n">
        <v>98866641.4022399</v>
      </c>
      <c r="F85" s="0" t="n">
        <v>16477773.56704</v>
      </c>
      <c r="G85" s="0" t="n">
        <v>615742.439778232</v>
      </c>
      <c r="H85" s="0" t="n">
        <v>367713.566206398</v>
      </c>
      <c r="I85" s="0" t="n">
        <v>137887.998902375</v>
      </c>
    </row>
    <row r="86" customFormat="false" ht="12.8" hidden="false" customHeight="false" outlineLevel="0" collapsed="false">
      <c r="A86" s="0" t="n">
        <v>133</v>
      </c>
      <c r="B86" s="0" t="n">
        <v>29238730.8896171</v>
      </c>
      <c r="C86" s="0" t="n">
        <v>28163789.4450445</v>
      </c>
      <c r="D86" s="0" t="n">
        <v>98221419.1730195</v>
      </c>
      <c r="E86" s="0" t="n">
        <v>99550970.7877394</v>
      </c>
      <c r="F86" s="0" t="n">
        <v>0</v>
      </c>
      <c r="G86" s="0" t="n">
        <v>605663.830983787</v>
      </c>
      <c r="H86" s="0" t="n">
        <v>372022.217409734</v>
      </c>
      <c r="I86" s="0" t="n">
        <v>138936.280255902</v>
      </c>
    </row>
    <row r="87" customFormat="false" ht="12.8" hidden="false" customHeight="false" outlineLevel="0" collapsed="false">
      <c r="A87" s="0" t="n">
        <v>134</v>
      </c>
      <c r="B87" s="0" t="n">
        <v>33376689.3531559</v>
      </c>
      <c r="C87" s="0" t="n">
        <v>32252426.0712949</v>
      </c>
      <c r="D87" s="0" t="n">
        <v>111307216.261047</v>
      </c>
      <c r="E87" s="0" t="n">
        <v>99225397.9217502</v>
      </c>
      <c r="F87" s="0" t="n">
        <v>16537566.3202917</v>
      </c>
      <c r="G87" s="0" t="n">
        <v>645022.962847885</v>
      </c>
      <c r="H87" s="0" t="n">
        <v>379215.870647376</v>
      </c>
      <c r="I87" s="0" t="n">
        <v>142892.069093915</v>
      </c>
    </row>
    <row r="88" customFormat="false" ht="12.8" hidden="false" customHeight="false" outlineLevel="0" collapsed="false">
      <c r="A88" s="0" t="n">
        <v>135</v>
      </c>
      <c r="B88" s="0" t="n">
        <v>29395709.3585443</v>
      </c>
      <c r="C88" s="0" t="n">
        <v>28293128.912956</v>
      </c>
      <c r="D88" s="0" t="n">
        <v>98691551.5955277</v>
      </c>
      <c r="E88" s="0" t="n">
        <v>99905587.2015883</v>
      </c>
      <c r="F88" s="0" t="n">
        <v>0</v>
      </c>
      <c r="G88" s="0" t="n">
        <v>626381.469468344</v>
      </c>
      <c r="H88" s="0" t="n">
        <v>377204.181715537</v>
      </c>
      <c r="I88" s="0" t="n">
        <v>141421.134863379</v>
      </c>
    </row>
    <row r="89" customFormat="false" ht="12.8" hidden="false" customHeight="false" outlineLevel="0" collapsed="false">
      <c r="A89" s="0" t="n">
        <v>136</v>
      </c>
      <c r="B89" s="0" t="n">
        <v>33793487.1364033</v>
      </c>
      <c r="C89" s="0" t="n">
        <v>32701894.2130846</v>
      </c>
      <c r="D89" s="0" t="n">
        <v>112968300.830259</v>
      </c>
      <c r="E89" s="0" t="n">
        <v>100595497.280405</v>
      </c>
      <c r="F89" s="0" t="n">
        <v>16765916.2134008</v>
      </c>
      <c r="G89" s="0" t="n">
        <v>621631.638420805</v>
      </c>
      <c r="H89" s="0" t="n">
        <v>372081.911981226</v>
      </c>
      <c r="I89" s="0" t="n">
        <v>139827.675595171</v>
      </c>
    </row>
    <row r="90" customFormat="false" ht="12.8" hidden="false" customHeight="false" outlineLevel="0" collapsed="false">
      <c r="A90" s="0" t="n">
        <v>137</v>
      </c>
      <c r="B90" s="0" t="n">
        <v>29959631.7885855</v>
      </c>
      <c r="C90" s="0" t="n">
        <v>28825697.0256749</v>
      </c>
      <c r="D90" s="0" t="n">
        <v>100644648.108958</v>
      </c>
      <c r="E90" s="0" t="n">
        <v>101803889.408865</v>
      </c>
      <c r="F90" s="0" t="n">
        <v>0</v>
      </c>
      <c r="G90" s="0" t="n">
        <v>646687.946977496</v>
      </c>
      <c r="H90" s="0" t="n">
        <v>385855.06478131</v>
      </c>
      <c r="I90" s="0" t="n">
        <v>144845.358788196</v>
      </c>
    </row>
    <row r="91" customFormat="false" ht="12.8" hidden="false" customHeight="false" outlineLevel="0" collapsed="false">
      <c r="A91" s="0" t="n">
        <v>138</v>
      </c>
      <c r="B91" s="0" t="n">
        <v>34342553.7489754</v>
      </c>
      <c r="C91" s="0" t="n">
        <v>33181702.2624357</v>
      </c>
      <c r="D91" s="0" t="n">
        <v>114657333.219215</v>
      </c>
      <c r="E91" s="0" t="n">
        <v>102078272.231137</v>
      </c>
      <c r="F91" s="0" t="n">
        <v>17013045.3718561</v>
      </c>
      <c r="G91" s="0" t="n">
        <v>682028.045950435</v>
      </c>
      <c r="H91" s="0" t="n">
        <v>379640.997791698</v>
      </c>
      <c r="I91" s="0" t="n">
        <v>141689.203996534</v>
      </c>
    </row>
    <row r="92" customFormat="false" ht="12.8" hidden="false" customHeight="false" outlineLevel="0" collapsed="false">
      <c r="A92" s="0" t="n">
        <v>139</v>
      </c>
      <c r="B92" s="0" t="n">
        <v>30281909.745602</v>
      </c>
      <c r="C92" s="0" t="n">
        <v>29137045.8225268</v>
      </c>
      <c r="D92" s="0" t="n">
        <v>101710061.158194</v>
      </c>
      <c r="E92" s="0" t="n">
        <v>102889434.416201</v>
      </c>
      <c r="F92" s="0" t="n">
        <v>0</v>
      </c>
      <c r="G92" s="0" t="n">
        <v>666682.611160161</v>
      </c>
      <c r="H92" s="0" t="n">
        <v>378955.204674457</v>
      </c>
      <c r="I92" s="0" t="n">
        <v>141751.581772325</v>
      </c>
    </row>
    <row r="93" customFormat="false" ht="12.8" hidden="false" customHeight="false" outlineLevel="0" collapsed="false">
      <c r="A93" s="0" t="n">
        <v>140</v>
      </c>
      <c r="B93" s="0" t="n">
        <v>34670115.4408022</v>
      </c>
      <c r="C93" s="0" t="n">
        <v>33505706.5329955</v>
      </c>
      <c r="D93" s="0" t="n">
        <v>115804902.791356</v>
      </c>
      <c r="E93" s="0" t="n">
        <v>103036403.038108</v>
      </c>
      <c r="F93" s="0" t="n">
        <v>17172733.8396847</v>
      </c>
      <c r="G93" s="0" t="n">
        <v>687924.892554683</v>
      </c>
      <c r="H93" s="0" t="n">
        <v>376162.479424656</v>
      </c>
      <c r="I93" s="0" t="n">
        <v>143316.479753414</v>
      </c>
    </row>
    <row r="94" customFormat="false" ht="12.8" hidden="false" customHeight="false" outlineLevel="0" collapsed="false">
      <c r="A94" s="0" t="n">
        <v>141</v>
      </c>
      <c r="B94" s="0" t="n">
        <v>30283388.6650195</v>
      </c>
      <c r="C94" s="0" t="n">
        <v>29160105.9123012</v>
      </c>
      <c r="D94" s="0" t="n">
        <v>101888662.347098</v>
      </c>
      <c r="E94" s="0" t="n">
        <v>102915255.07321</v>
      </c>
      <c r="F94" s="0" t="n">
        <v>0</v>
      </c>
      <c r="G94" s="0" t="n">
        <v>651489.233777215</v>
      </c>
      <c r="H94" s="0" t="n">
        <v>373690.615453059</v>
      </c>
      <c r="I94" s="0" t="n">
        <v>140147.004982791</v>
      </c>
    </row>
    <row r="95" customFormat="false" ht="12.8" hidden="false" customHeight="false" outlineLevel="0" collapsed="false">
      <c r="A95" s="0" t="n">
        <v>142</v>
      </c>
      <c r="B95" s="0" t="n">
        <v>34751842.3806493</v>
      </c>
      <c r="C95" s="0" t="n">
        <v>33634758.8749249</v>
      </c>
      <c r="D95" s="0" t="n">
        <v>116292146.134195</v>
      </c>
      <c r="E95" s="0" t="n">
        <v>103408253.332737</v>
      </c>
      <c r="F95" s="0" t="n">
        <v>17234708.8887894</v>
      </c>
      <c r="G95" s="0" t="n">
        <v>639339.993366586</v>
      </c>
      <c r="H95" s="0" t="n">
        <v>377592.201706233</v>
      </c>
      <c r="I95" s="0" t="n">
        <v>143073.300930861</v>
      </c>
    </row>
    <row r="96" customFormat="false" ht="12.8" hidden="false" customHeight="false" outlineLevel="0" collapsed="false">
      <c r="A96" s="0" t="n">
        <v>143</v>
      </c>
      <c r="B96" s="0" t="n">
        <v>30616557.1795038</v>
      </c>
      <c r="C96" s="0" t="n">
        <v>29472198.7227683</v>
      </c>
      <c r="D96" s="0" t="n">
        <v>102959005.254112</v>
      </c>
      <c r="E96" s="0" t="n">
        <v>104043834.318481</v>
      </c>
      <c r="F96" s="0" t="n">
        <v>0</v>
      </c>
      <c r="G96" s="0" t="n">
        <v>660523.657185315</v>
      </c>
      <c r="H96" s="0" t="n">
        <v>382992.667880128</v>
      </c>
      <c r="I96" s="0" t="n">
        <v>144060.188100148</v>
      </c>
    </row>
    <row r="97" customFormat="false" ht="12.8" hidden="false" customHeight="false" outlineLevel="0" collapsed="false">
      <c r="A97" s="0" t="n">
        <v>144</v>
      </c>
      <c r="B97" s="0" t="n">
        <v>35137749.8724317</v>
      </c>
      <c r="C97" s="0" t="n">
        <v>33977030.4986625</v>
      </c>
      <c r="D97" s="0" t="n">
        <v>117471134.037541</v>
      </c>
      <c r="E97" s="0" t="n">
        <v>104441572.492808</v>
      </c>
      <c r="F97" s="0" t="n">
        <v>17406928.7488013</v>
      </c>
      <c r="G97" s="0" t="n">
        <v>667540.537636275</v>
      </c>
      <c r="H97" s="0" t="n">
        <v>390983.764555876</v>
      </c>
      <c r="I97" s="0" t="n">
        <v>145992.959395763</v>
      </c>
    </row>
    <row r="98" customFormat="false" ht="12.8" hidden="false" customHeight="false" outlineLevel="0" collapsed="false">
      <c r="A98" s="0" t="n">
        <v>145</v>
      </c>
      <c r="B98" s="0" t="n">
        <v>31015948.2686709</v>
      </c>
      <c r="C98" s="0" t="n">
        <v>29861510.3810399</v>
      </c>
      <c r="D98" s="0" t="n">
        <v>104324979.921419</v>
      </c>
      <c r="E98" s="0" t="n">
        <v>105365576.370635</v>
      </c>
      <c r="F98" s="0" t="n">
        <v>0</v>
      </c>
      <c r="G98" s="0" t="n">
        <v>659925.018800632</v>
      </c>
      <c r="H98" s="0" t="n">
        <v>392119.146621984</v>
      </c>
      <c r="I98" s="0" t="n">
        <v>146276.746012048</v>
      </c>
    </row>
    <row r="99" customFormat="false" ht="12.8" hidden="false" customHeight="false" outlineLevel="0" collapsed="false">
      <c r="A99" s="0" t="n">
        <v>146</v>
      </c>
      <c r="B99" s="0" t="n">
        <v>35644743.20635</v>
      </c>
      <c r="C99" s="0" t="n">
        <v>34495207.9315879</v>
      </c>
      <c r="D99" s="0" t="n">
        <v>119279269.569376</v>
      </c>
      <c r="E99" s="0" t="n">
        <v>106036681.183811</v>
      </c>
      <c r="F99" s="0" t="n">
        <v>17672780.1973018</v>
      </c>
      <c r="G99" s="0" t="n">
        <v>659137.747087334</v>
      </c>
      <c r="H99" s="0" t="n">
        <v>389048.420814663</v>
      </c>
      <c r="I99" s="0" t="n">
        <v>144784.438371563</v>
      </c>
    </row>
    <row r="100" customFormat="false" ht="12.8" hidden="false" customHeight="false" outlineLevel="0" collapsed="false">
      <c r="A100" s="0" t="n">
        <v>147</v>
      </c>
      <c r="B100" s="0" t="n">
        <v>31226624.0576483</v>
      </c>
      <c r="C100" s="0" t="n">
        <v>30058146.6866674</v>
      </c>
      <c r="D100" s="0" t="n">
        <v>105092909.765884</v>
      </c>
      <c r="E100" s="0" t="n">
        <v>106036967.958908</v>
      </c>
      <c r="F100" s="0" t="n">
        <v>0</v>
      </c>
      <c r="G100" s="0" t="n">
        <v>661739.429413427</v>
      </c>
      <c r="H100" s="0" t="n">
        <v>401116.062828865</v>
      </c>
      <c r="I100" s="0" t="n">
        <v>150888.398198103</v>
      </c>
    </row>
    <row r="101" customFormat="false" ht="12.8" hidden="false" customHeight="false" outlineLevel="0" collapsed="false">
      <c r="A101" s="0" t="n">
        <v>148</v>
      </c>
      <c r="B101" s="0" t="n">
        <v>35883626.1954151</v>
      </c>
      <c r="C101" s="0" t="n">
        <v>34689832.370204</v>
      </c>
      <c r="D101" s="0" t="n">
        <v>120068475.480991</v>
      </c>
      <c r="E101" s="0" t="n">
        <v>106634119.199768</v>
      </c>
      <c r="F101" s="0" t="n">
        <v>17772353.1999614</v>
      </c>
      <c r="G101" s="0" t="n">
        <v>692008.106036916</v>
      </c>
      <c r="H101" s="0" t="n">
        <v>396801.073320821</v>
      </c>
      <c r="I101" s="0" t="n">
        <v>149978.065504856</v>
      </c>
    </row>
    <row r="102" customFormat="false" ht="12.8" hidden="false" customHeight="false" outlineLevel="0" collapsed="false">
      <c r="A102" s="0" t="n">
        <v>149</v>
      </c>
      <c r="B102" s="0" t="n">
        <v>31564642.9284721</v>
      </c>
      <c r="C102" s="0" t="n">
        <v>30362069.2820255</v>
      </c>
      <c r="D102" s="0" t="n">
        <v>106183948.490217</v>
      </c>
      <c r="E102" s="0" t="n">
        <v>107096572.240092</v>
      </c>
      <c r="F102" s="0" t="n">
        <v>0</v>
      </c>
      <c r="G102" s="0" t="n">
        <v>711679.675447294</v>
      </c>
      <c r="H102" s="0" t="n">
        <v>388478.57802978</v>
      </c>
      <c r="I102" s="0" t="n">
        <v>146307.704242198</v>
      </c>
    </row>
    <row r="103" customFormat="false" ht="12.8" hidden="false" customHeight="false" outlineLevel="0" collapsed="false">
      <c r="A103" s="0" t="n">
        <v>150</v>
      </c>
      <c r="B103" s="0" t="n">
        <v>36318210.730702</v>
      </c>
      <c r="C103" s="0" t="n">
        <v>35070467.6472223</v>
      </c>
      <c r="D103" s="0" t="n">
        <v>121420952.991522</v>
      </c>
      <c r="E103" s="0" t="n">
        <v>107741609.232006</v>
      </c>
      <c r="F103" s="0" t="n">
        <v>17956934.8720009</v>
      </c>
      <c r="G103" s="0" t="n">
        <v>738572.566310033</v>
      </c>
      <c r="H103" s="0" t="n">
        <v>405472.455033857</v>
      </c>
      <c r="I103" s="0" t="n">
        <v>148140.088765419</v>
      </c>
    </row>
    <row r="104" customFormat="false" ht="12.8" hidden="false" customHeight="false" outlineLevel="0" collapsed="false">
      <c r="A104" s="0" t="n">
        <v>151</v>
      </c>
      <c r="B104" s="0" t="n">
        <v>31961034.918786</v>
      </c>
      <c r="C104" s="0" t="n">
        <v>30750803.2023613</v>
      </c>
      <c r="D104" s="0" t="n">
        <v>107594831.304775</v>
      </c>
      <c r="E104" s="0" t="n">
        <v>108383337.951455</v>
      </c>
      <c r="F104" s="0" t="n">
        <v>0</v>
      </c>
      <c r="G104" s="0" t="n">
        <v>705963.802263484</v>
      </c>
      <c r="H104" s="0" t="n">
        <v>401496.684709832</v>
      </c>
      <c r="I104" s="0" t="n">
        <v>146816.042073446</v>
      </c>
    </row>
    <row r="105" customFormat="false" ht="12.8" hidden="false" customHeight="false" outlineLevel="0" collapsed="false">
      <c r="A105" s="0" t="n">
        <v>152</v>
      </c>
      <c r="B105" s="0" t="n">
        <v>36391078.080611</v>
      </c>
      <c r="C105" s="0" t="n">
        <v>35215919.335286</v>
      </c>
      <c r="D105" s="0" t="n">
        <v>121935277.157648</v>
      </c>
      <c r="E105" s="0" t="n">
        <v>108115166.577269</v>
      </c>
      <c r="F105" s="0" t="n">
        <v>18019194.4295448</v>
      </c>
      <c r="G105" s="0" t="n">
        <v>681909.455222393</v>
      </c>
      <c r="H105" s="0" t="n">
        <v>391834.352135496</v>
      </c>
      <c r="I105" s="0" t="n">
        <v>144878.482810204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A1:D10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197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198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17981678.8179021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16350809.0032992</v>
      </c>
      <c r="C22" s="0" t="n">
        <v>15780949.2033318</v>
      </c>
      <c r="D22" s="0" t="n">
        <v>51701148.4791059</v>
      </c>
      <c r="E22" s="0" t="n">
        <v>60742110.445289</v>
      </c>
      <c r="F22" s="0" t="n">
        <v>0</v>
      </c>
      <c r="G22" s="0" t="n">
        <v>286957.566231824</v>
      </c>
      <c r="H22" s="0" t="n">
        <v>204123.666815451</v>
      </c>
      <c r="I22" s="0" t="n">
        <v>112540.809885867</v>
      </c>
    </row>
    <row r="23" customFormat="false" ht="12.8" hidden="false" customHeight="false" outlineLevel="0" collapsed="false">
      <c r="A23" s="0" t="n">
        <v>70</v>
      </c>
      <c r="B23" s="0" t="n">
        <v>18077312.6008064</v>
      </c>
      <c r="C23" s="0" t="n">
        <v>17468575.7646163</v>
      </c>
      <c r="D23" s="0" t="n">
        <v>57191001.1174626</v>
      </c>
      <c r="E23" s="0" t="n">
        <v>57665896.3820652</v>
      </c>
      <c r="F23" s="0" t="n">
        <v>9610982.73034419</v>
      </c>
      <c r="G23" s="0" t="n">
        <v>327653.533781535</v>
      </c>
      <c r="H23" s="0" t="n">
        <v>210350.597494186</v>
      </c>
      <c r="I23" s="0" t="n">
        <v>101046.721306318</v>
      </c>
    </row>
    <row r="24" customFormat="false" ht="12.8" hidden="false" customHeight="false" outlineLevel="0" collapsed="false">
      <c r="A24" s="0" t="n">
        <v>71</v>
      </c>
      <c r="B24" s="0" t="n">
        <v>15024536.1258233</v>
      </c>
      <c r="C24" s="0" t="n">
        <v>14457592.2962327</v>
      </c>
      <c r="D24" s="0" t="n">
        <v>47598337.8806375</v>
      </c>
      <c r="E24" s="0" t="n">
        <v>55220091.4677633</v>
      </c>
      <c r="F24" s="0" t="n">
        <v>0</v>
      </c>
      <c r="G24" s="0" t="n">
        <v>304486.278715431</v>
      </c>
      <c r="H24" s="0" t="n">
        <v>199115.712858083</v>
      </c>
      <c r="I24" s="0" t="n">
        <v>90488.340024513</v>
      </c>
    </row>
    <row r="25" customFormat="false" ht="12.8" hidden="false" customHeight="false" outlineLevel="0" collapsed="false">
      <c r="A25" s="0" t="n">
        <v>72</v>
      </c>
      <c r="B25" s="0" t="n">
        <v>17119290.4428004</v>
      </c>
      <c r="C25" s="0" t="n">
        <v>16549309.5932098</v>
      </c>
      <c r="D25" s="0" t="n">
        <v>54534847.9730997</v>
      </c>
      <c r="E25" s="0" t="n">
        <v>54100243.3580386</v>
      </c>
      <c r="F25" s="0" t="n">
        <v>9016707.22633977</v>
      </c>
      <c r="G25" s="0" t="n">
        <v>304052.107688444</v>
      </c>
      <c r="H25" s="0" t="n">
        <v>201456.154925556</v>
      </c>
      <c r="I25" s="0" t="n">
        <v>92103.6956809626</v>
      </c>
    </row>
    <row r="26" customFormat="false" ht="12.8" hidden="false" customHeight="false" outlineLevel="0" collapsed="false">
      <c r="A26" s="0" t="n">
        <v>73</v>
      </c>
      <c r="B26" s="0" t="n">
        <v>15303084.8345345</v>
      </c>
      <c r="C26" s="0" t="n">
        <v>14728283.0497146</v>
      </c>
      <c r="D26" s="0" t="n">
        <v>49094517.7916536</v>
      </c>
      <c r="E26" s="0" t="n">
        <v>55304474.4299984</v>
      </c>
      <c r="F26" s="0" t="n">
        <v>0</v>
      </c>
      <c r="G26" s="0" t="n">
        <v>307272.328528929</v>
      </c>
      <c r="H26" s="0" t="n">
        <v>201902.496828345</v>
      </c>
      <c r="I26" s="0" t="n">
        <v>93752.7992323338</v>
      </c>
    </row>
    <row r="27" customFormat="false" ht="12.8" hidden="false" customHeight="false" outlineLevel="0" collapsed="false">
      <c r="A27" s="0" t="n">
        <v>74</v>
      </c>
      <c r="B27" s="0" t="n">
        <v>18159174.9810464</v>
      </c>
      <c r="C27" s="0" t="n">
        <v>17564956.3460224</v>
      </c>
      <c r="D27" s="0" t="n">
        <v>58511355.6782072</v>
      </c>
      <c r="E27" s="0" t="n">
        <v>56629641.9803263</v>
      </c>
      <c r="F27" s="0" t="n">
        <v>9438273.66338771</v>
      </c>
      <c r="G27" s="0" t="n">
        <v>328457.244390111</v>
      </c>
      <c r="H27" s="0" t="n">
        <v>201468.658988822</v>
      </c>
      <c r="I27" s="0" t="n">
        <v>91846.7594929559</v>
      </c>
    </row>
    <row r="28" customFormat="false" ht="12.8" hidden="false" customHeight="false" outlineLevel="0" collapsed="false">
      <c r="A28" s="0" t="n">
        <v>75</v>
      </c>
      <c r="B28" s="0" t="n">
        <v>15991741.0569484</v>
      </c>
      <c r="C28" s="0" t="n">
        <v>15368365.0229266</v>
      </c>
      <c r="D28" s="0" t="n">
        <v>51709100.4773691</v>
      </c>
      <c r="E28" s="0" t="n">
        <v>56962899.529167</v>
      </c>
      <c r="F28" s="0" t="n">
        <v>0</v>
      </c>
      <c r="G28" s="0" t="n">
        <v>349982.816222829</v>
      </c>
      <c r="H28" s="0" t="n">
        <v>207299.38240358</v>
      </c>
      <c r="I28" s="0" t="n">
        <v>94419.7648505676</v>
      </c>
    </row>
    <row r="29" customFormat="false" ht="12.8" hidden="false" customHeight="false" outlineLevel="0" collapsed="false">
      <c r="A29" s="0" t="n">
        <v>76</v>
      </c>
      <c r="B29" s="0" t="n">
        <v>18623728.6788182</v>
      </c>
      <c r="C29" s="0" t="n">
        <v>17991793.1448881</v>
      </c>
      <c r="D29" s="0" t="n">
        <v>60363551.5283126</v>
      </c>
      <c r="E29" s="0" t="n">
        <v>57480037.4447229</v>
      </c>
      <c r="F29" s="0" t="n">
        <v>9580006.24078714</v>
      </c>
      <c r="G29" s="0" t="n">
        <v>351256.711399402</v>
      </c>
      <c r="H29" s="0" t="n">
        <v>214292.289529212</v>
      </c>
      <c r="I29" s="0" t="n">
        <v>94837.9042877262</v>
      </c>
    </row>
    <row r="30" customFormat="false" ht="12.8" hidden="false" customHeight="false" outlineLevel="0" collapsed="false">
      <c r="A30" s="0" t="n">
        <v>77</v>
      </c>
      <c r="B30" s="0" t="n">
        <v>16436328.9428966</v>
      </c>
      <c r="C30" s="0" t="n">
        <v>15778860.7015884</v>
      </c>
      <c r="D30" s="0" t="n">
        <v>53488135.3796125</v>
      </c>
      <c r="E30" s="0" t="n">
        <v>57916309.4588703</v>
      </c>
      <c r="F30" s="0" t="n">
        <v>0</v>
      </c>
      <c r="G30" s="0" t="n">
        <v>367142.052947572</v>
      </c>
      <c r="H30" s="0" t="n">
        <v>222908.503677522</v>
      </c>
      <c r="I30" s="0" t="n">
        <v>96310.9781187128</v>
      </c>
    </row>
    <row r="31" customFormat="false" ht="12.8" hidden="false" customHeight="false" outlineLevel="0" collapsed="false">
      <c r="A31" s="0" t="n">
        <v>78</v>
      </c>
      <c r="B31" s="0" t="n">
        <v>19024357.4672939</v>
      </c>
      <c r="C31" s="0" t="n">
        <v>18362457.1979941</v>
      </c>
      <c r="D31" s="0" t="n">
        <v>61931872.1472418</v>
      </c>
      <c r="E31" s="0" t="n">
        <v>58202790.5417735</v>
      </c>
      <c r="F31" s="0" t="n">
        <v>9700465.09029559</v>
      </c>
      <c r="G31" s="0" t="n">
        <v>370005.166581327</v>
      </c>
      <c r="H31" s="0" t="n">
        <v>224265.154194331</v>
      </c>
      <c r="I31" s="0" t="n">
        <v>96614.2121774151</v>
      </c>
    </row>
    <row r="32" customFormat="false" ht="12.8" hidden="false" customHeight="false" outlineLevel="0" collapsed="false">
      <c r="A32" s="0" t="n">
        <v>79</v>
      </c>
      <c r="B32" s="0" t="n">
        <v>16807266.0895117</v>
      </c>
      <c r="C32" s="0" t="n">
        <v>16128001.2183406</v>
      </c>
      <c r="D32" s="0" t="n">
        <v>54967999.1431819</v>
      </c>
      <c r="E32" s="0" t="n">
        <v>58743021.097318</v>
      </c>
      <c r="F32" s="0" t="n">
        <v>0</v>
      </c>
      <c r="G32" s="0" t="n">
        <v>375068.962431959</v>
      </c>
      <c r="H32" s="0" t="n">
        <v>234678.721953811</v>
      </c>
      <c r="I32" s="0" t="n">
        <v>99310.2668361246</v>
      </c>
    </row>
    <row r="33" customFormat="false" ht="12.8" hidden="false" customHeight="false" outlineLevel="0" collapsed="false">
      <c r="A33" s="0" t="n">
        <v>80</v>
      </c>
      <c r="B33" s="0" t="n">
        <v>19451138.6960609</v>
      </c>
      <c r="C33" s="0" t="n">
        <v>18763275.2732737</v>
      </c>
      <c r="D33" s="0" t="n">
        <v>63555513.6275855</v>
      </c>
      <c r="E33" s="0" t="n">
        <v>59098375.0561478</v>
      </c>
      <c r="F33" s="0" t="n">
        <v>9849729.17602463</v>
      </c>
      <c r="G33" s="0" t="n">
        <v>382740.32407432</v>
      </c>
      <c r="H33" s="0" t="n">
        <v>237729.777424103</v>
      </c>
      <c r="I33" s="0" t="n">
        <v>96276.1732696288</v>
      </c>
    </row>
    <row r="34" customFormat="false" ht="12.8" hidden="false" customHeight="false" outlineLevel="0" collapsed="false">
      <c r="A34" s="0" t="n">
        <v>81</v>
      </c>
      <c r="B34" s="0" t="n">
        <v>17150971.7261743</v>
      </c>
      <c r="C34" s="0" t="n">
        <v>16456681.7001974</v>
      </c>
      <c r="D34" s="0" t="n">
        <v>56292490.3675598</v>
      </c>
      <c r="E34" s="0" t="n">
        <v>59574787.3806748</v>
      </c>
      <c r="F34" s="0" t="n">
        <v>0</v>
      </c>
      <c r="G34" s="0" t="n">
        <v>383254.242035183</v>
      </c>
      <c r="H34" s="0" t="n">
        <v>242398.680320351</v>
      </c>
      <c r="I34" s="0" t="n">
        <v>98053.0051733879</v>
      </c>
    </row>
    <row r="35" customFormat="false" ht="12.8" hidden="false" customHeight="false" outlineLevel="0" collapsed="false">
      <c r="A35" s="0" t="n">
        <v>82</v>
      </c>
      <c r="B35" s="0" t="n">
        <v>19726797.6007498</v>
      </c>
      <c r="C35" s="0" t="n">
        <v>19019893.6428377</v>
      </c>
      <c r="D35" s="0" t="n">
        <v>64628898.0334626</v>
      </c>
      <c r="E35" s="0" t="n">
        <v>59642233.4061575</v>
      </c>
      <c r="F35" s="0" t="n">
        <v>9940372.23435958</v>
      </c>
      <c r="G35" s="0" t="n">
        <v>392545.52397038</v>
      </c>
      <c r="H35" s="0" t="n">
        <v>244855.502354887</v>
      </c>
      <c r="I35" s="0" t="n">
        <v>99289.9022669458</v>
      </c>
    </row>
    <row r="36" customFormat="false" ht="12.8" hidden="false" customHeight="false" outlineLevel="0" collapsed="false">
      <c r="A36" s="0" t="n">
        <v>83</v>
      </c>
      <c r="B36" s="0" t="n">
        <v>17565418.8142601</v>
      </c>
      <c r="C36" s="0" t="n">
        <v>16848732.6840324</v>
      </c>
      <c r="D36" s="0" t="n">
        <v>57842540.0520837</v>
      </c>
      <c r="E36" s="0" t="n">
        <v>60705759.7303867</v>
      </c>
      <c r="F36" s="0" t="n">
        <v>0</v>
      </c>
      <c r="G36" s="0" t="n">
        <v>387539.526666456</v>
      </c>
      <c r="H36" s="0" t="n">
        <v>257989.152141702</v>
      </c>
      <c r="I36" s="0" t="n">
        <v>101653.502027814</v>
      </c>
    </row>
    <row r="37" customFormat="false" ht="12.8" hidden="false" customHeight="false" outlineLevel="0" collapsed="false">
      <c r="A37" s="0" t="n">
        <v>84</v>
      </c>
      <c r="B37" s="0" t="n">
        <v>20351546.9867411</v>
      </c>
      <c r="C37" s="0" t="n">
        <v>19627499.5247885</v>
      </c>
      <c r="D37" s="0" t="n">
        <v>66870563.2128617</v>
      </c>
      <c r="E37" s="0" t="n">
        <v>61295852.4750404</v>
      </c>
      <c r="F37" s="0" t="n">
        <v>10215975.4125067</v>
      </c>
      <c r="G37" s="0" t="n">
        <v>395546.168417487</v>
      </c>
      <c r="H37" s="0" t="n">
        <v>257643.08017801</v>
      </c>
      <c r="I37" s="0" t="n">
        <v>101226.019081678</v>
      </c>
    </row>
    <row r="38" customFormat="false" ht="12.8" hidden="false" customHeight="false" outlineLevel="0" collapsed="false">
      <c r="A38" s="0" t="n">
        <v>85</v>
      </c>
      <c r="B38" s="0" t="n">
        <v>18053980.3149845</v>
      </c>
      <c r="C38" s="0" t="n">
        <v>17290965.3053876</v>
      </c>
      <c r="D38" s="0" t="n">
        <v>59526388.5911072</v>
      </c>
      <c r="E38" s="0" t="n">
        <v>61964001.8178006</v>
      </c>
      <c r="F38" s="0" t="n">
        <v>0</v>
      </c>
      <c r="G38" s="0" t="n">
        <v>432019.017276535</v>
      </c>
      <c r="H38" s="0" t="n">
        <v>259302.268167533</v>
      </c>
      <c r="I38" s="0" t="n">
        <v>102419.605932694</v>
      </c>
    </row>
    <row r="39" customFormat="false" ht="12.8" hidden="false" customHeight="false" outlineLevel="0" collapsed="false">
      <c r="A39" s="0" t="n">
        <v>86</v>
      </c>
      <c r="B39" s="0" t="n">
        <v>20883712.2585873</v>
      </c>
      <c r="C39" s="0" t="n">
        <v>20117979.87902</v>
      </c>
      <c r="D39" s="0" t="n">
        <v>68687328.5216686</v>
      </c>
      <c r="E39" s="0" t="n">
        <v>62590866.8142817</v>
      </c>
      <c r="F39" s="0" t="n">
        <v>10431811.1357136</v>
      </c>
      <c r="G39" s="0" t="n">
        <v>427932.666158005</v>
      </c>
      <c r="H39" s="0" t="n">
        <v>265987.005511326</v>
      </c>
      <c r="I39" s="0" t="n">
        <v>102589.582711421</v>
      </c>
    </row>
    <row r="40" customFormat="false" ht="12.8" hidden="false" customHeight="false" outlineLevel="0" collapsed="false">
      <c r="A40" s="0" t="n">
        <v>87</v>
      </c>
      <c r="B40" s="0" t="n">
        <v>18327666.9202195</v>
      </c>
      <c r="C40" s="0" t="n">
        <v>17507166.4904182</v>
      </c>
      <c r="D40" s="0" t="n">
        <v>60378567.2009602</v>
      </c>
      <c r="E40" s="0" t="n">
        <v>62567604.1658206</v>
      </c>
      <c r="F40" s="0" t="n">
        <v>0</v>
      </c>
      <c r="G40" s="0" t="n">
        <v>482027.426937099</v>
      </c>
      <c r="H40" s="0" t="n">
        <v>267133.543624907</v>
      </c>
      <c r="I40" s="0" t="n">
        <v>101913.51319892</v>
      </c>
    </row>
    <row r="41" customFormat="false" ht="12.8" hidden="false" customHeight="false" outlineLevel="0" collapsed="false">
      <c r="A41" s="0" t="n">
        <v>88</v>
      </c>
      <c r="B41" s="0" t="n">
        <v>21278578.7753285</v>
      </c>
      <c r="C41" s="0" t="n">
        <v>20460490.2013958</v>
      </c>
      <c r="D41" s="0" t="n">
        <v>69961822.9168864</v>
      </c>
      <c r="E41" s="0" t="n">
        <v>63491147.8812839</v>
      </c>
      <c r="F41" s="0" t="n">
        <v>10581857.980214</v>
      </c>
      <c r="G41" s="0" t="n">
        <v>476246.898637505</v>
      </c>
      <c r="H41" s="0" t="n">
        <v>269159.900572968</v>
      </c>
      <c r="I41" s="0" t="n">
        <v>103831.106746109</v>
      </c>
    </row>
    <row r="42" customFormat="false" ht="12.8" hidden="false" customHeight="false" outlineLevel="0" collapsed="false">
      <c r="A42" s="0" t="n">
        <v>89</v>
      </c>
      <c r="B42" s="0" t="n">
        <v>18617216.0801819</v>
      </c>
      <c r="C42" s="0" t="n">
        <v>17798853.4589351</v>
      </c>
      <c r="D42" s="0" t="n">
        <v>61488529.3945283</v>
      </c>
      <c r="E42" s="0" t="n">
        <v>63452792.7823464</v>
      </c>
      <c r="F42" s="0" t="n">
        <v>0</v>
      </c>
      <c r="G42" s="0" t="n">
        <v>471231.120254665</v>
      </c>
      <c r="H42" s="0" t="n">
        <v>274282.284027862</v>
      </c>
      <c r="I42" s="0" t="n">
        <v>104070.309948963</v>
      </c>
    </row>
    <row r="43" customFormat="false" ht="12.8" hidden="false" customHeight="false" outlineLevel="0" collapsed="false">
      <c r="A43" s="0" t="n">
        <v>90</v>
      </c>
      <c r="B43" s="0" t="n">
        <v>21509851.8233335</v>
      </c>
      <c r="C43" s="0" t="n">
        <v>20694735.3382818</v>
      </c>
      <c r="D43" s="0" t="n">
        <v>70848722.0111432</v>
      </c>
      <c r="E43" s="0" t="n">
        <v>64114289.6319198</v>
      </c>
      <c r="F43" s="0" t="n">
        <v>10685714.9386533</v>
      </c>
      <c r="G43" s="0" t="n">
        <v>463738.38562937</v>
      </c>
      <c r="H43" s="0" t="n">
        <v>277676.725818114</v>
      </c>
      <c r="I43" s="0" t="n">
        <v>105287.6765774</v>
      </c>
    </row>
    <row r="44" customFormat="false" ht="12.8" hidden="false" customHeight="false" outlineLevel="0" collapsed="false">
      <c r="A44" s="0" t="n">
        <v>91</v>
      </c>
      <c r="B44" s="0" t="n">
        <v>19045390.1048463</v>
      </c>
      <c r="C44" s="0" t="n">
        <v>18163065.5249662</v>
      </c>
      <c r="D44" s="0" t="n">
        <v>62860420.9357128</v>
      </c>
      <c r="E44" s="0" t="n">
        <v>64583228.7509558</v>
      </c>
      <c r="F44" s="0" t="n">
        <v>0</v>
      </c>
      <c r="G44" s="0" t="n">
        <v>528848.91665059</v>
      </c>
      <c r="H44" s="0" t="n">
        <v>280326.898579568</v>
      </c>
      <c r="I44" s="0" t="n">
        <v>104498.235214188</v>
      </c>
    </row>
    <row r="45" customFormat="false" ht="12.8" hidden="false" customHeight="false" outlineLevel="0" collapsed="false">
      <c r="A45" s="0" t="n">
        <v>92</v>
      </c>
      <c r="B45" s="0" t="n">
        <v>22127917.1182707</v>
      </c>
      <c r="C45" s="0" t="n">
        <v>21277582.3314209</v>
      </c>
      <c r="D45" s="0" t="n">
        <v>72917950.0050564</v>
      </c>
      <c r="E45" s="0" t="n">
        <v>65792896.7487236</v>
      </c>
      <c r="F45" s="0" t="n">
        <v>10965482.7914539</v>
      </c>
      <c r="G45" s="0" t="n">
        <v>493195.231453716</v>
      </c>
      <c r="H45" s="0" t="n">
        <v>281530.497318577</v>
      </c>
      <c r="I45" s="0" t="n">
        <v>108012.940110794</v>
      </c>
    </row>
    <row r="46" customFormat="false" ht="12.8" hidden="false" customHeight="false" outlineLevel="0" collapsed="false">
      <c r="A46" s="0" t="n">
        <v>93</v>
      </c>
      <c r="B46" s="0" t="n">
        <v>19592466.9126542</v>
      </c>
      <c r="C46" s="0" t="n">
        <v>18745636.3667583</v>
      </c>
      <c r="D46" s="0" t="n">
        <v>64913550.5923775</v>
      </c>
      <c r="E46" s="0" t="n">
        <v>66549047.3928576</v>
      </c>
      <c r="F46" s="0" t="n">
        <v>0</v>
      </c>
      <c r="G46" s="0" t="n">
        <v>484223.369828362</v>
      </c>
      <c r="H46" s="0" t="n">
        <v>286849.21994982</v>
      </c>
      <c r="I46" s="0" t="n">
        <v>108225.651596793</v>
      </c>
    </row>
    <row r="47" customFormat="false" ht="12.8" hidden="false" customHeight="false" outlineLevel="0" collapsed="false">
      <c r="A47" s="0" t="n">
        <v>94</v>
      </c>
      <c r="B47" s="0" t="n">
        <v>22562323.0721964</v>
      </c>
      <c r="C47" s="0" t="n">
        <v>21685836.4652544</v>
      </c>
      <c r="D47" s="0" t="n">
        <v>74396070.2466785</v>
      </c>
      <c r="E47" s="0" t="n">
        <v>66980956.2816987</v>
      </c>
      <c r="F47" s="0" t="n">
        <v>11163492.7136164</v>
      </c>
      <c r="G47" s="0" t="n">
        <v>516025.11166457</v>
      </c>
      <c r="H47" s="0" t="n">
        <v>286318.613375023</v>
      </c>
      <c r="I47" s="0" t="n">
        <v>105918.402717808</v>
      </c>
    </row>
    <row r="48" customFormat="false" ht="12.8" hidden="false" customHeight="false" outlineLevel="0" collapsed="false">
      <c r="A48" s="0" t="n">
        <v>95</v>
      </c>
      <c r="B48" s="0" t="n">
        <v>19890989.1705739</v>
      </c>
      <c r="C48" s="0" t="n">
        <v>19003772.2124902</v>
      </c>
      <c r="D48" s="0" t="n">
        <v>65848908.6042084</v>
      </c>
      <c r="E48" s="0" t="n">
        <v>67329272.5823313</v>
      </c>
      <c r="F48" s="0" t="n">
        <v>0</v>
      </c>
      <c r="G48" s="0" t="n">
        <v>528205.42210616</v>
      </c>
      <c r="H48" s="0" t="n">
        <v>285316.037840805</v>
      </c>
      <c r="I48" s="0" t="n">
        <v>105279.283052538</v>
      </c>
    </row>
    <row r="49" customFormat="false" ht="12.8" hidden="false" customHeight="false" outlineLevel="0" collapsed="false">
      <c r="A49" s="0" t="n">
        <v>96</v>
      </c>
      <c r="B49" s="0" t="n">
        <v>23085721.8518148</v>
      </c>
      <c r="C49" s="0" t="n">
        <v>22201390.9199218</v>
      </c>
      <c r="D49" s="0" t="n">
        <v>76214263.8373804</v>
      </c>
      <c r="E49" s="0" t="n">
        <v>68443946.65168</v>
      </c>
      <c r="F49" s="0" t="n">
        <v>11407324.4419467</v>
      </c>
      <c r="G49" s="0" t="n">
        <v>503335.735251147</v>
      </c>
      <c r="H49" s="0" t="n">
        <v>302221.491127057</v>
      </c>
      <c r="I49" s="0" t="n">
        <v>112533.86502121</v>
      </c>
    </row>
    <row r="50" customFormat="false" ht="12.8" hidden="false" customHeight="false" outlineLevel="0" collapsed="false">
      <c r="A50" s="0" t="n">
        <v>97</v>
      </c>
      <c r="B50" s="0" t="n">
        <v>20367279.8101308</v>
      </c>
      <c r="C50" s="0" t="n">
        <v>19460427.2339196</v>
      </c>
      <c r="D50" s="0" t="n">
        <v>67504902.1847147</v>
      </c>
      <c r="E50" s="0" t="n">
        <v>68833465.8142278</v>
      </c>
      <c r="F50" s="0" t="n">
        <v>0</v>
      </c>
      <c r="G50" s="0" t="n">
        <v>528486.805603945</v>
      </c>
      <c r="H50" s="0" t="n">
        <v>300797.060719386</v>
      </c>
      <c r="I50" s="0" t="n">
        <v>110812.442696993</v>
      </c>
    </row>
    <row r="51" customFormat="false" ht="12.8" hidden="false" customHeight="false" outlineLevel="0" collapsed="false">
      <c r="A51" s="0" t="n">
        <v>98</v>
      </c>
      <c r="B51" s="0" t="n">
        <v>23676301.9187011</v>
      </c>
      <c r="C51" s="0" t="n">
        <v>22800387.7907143</v>
      </c>
      <c r="D51" s="0" t="n">
        <v>78346782.4927665</v>
      </c>
      <c r="E51" s="0" t="n">
        <v>70232381.9471356</v>
      </c>
      <c r="F51" s="0" t="n">
        <v>11705396.9911893</v>
      </c>
      <c r="G51" s="0" t="n">
        <v>492236.987801726</v>
      </c>
      <c r="H51" s="0" t="n">
        <v>306562.822671386</v>
      </c>
      <c r="I51" s="0" t="n">
        <v>110163.310733814</v>
      </c>
    </row>
    <row r="52" customFormat="false" ht="12.8" hidden="false" customHeight="false" outlineLevel="0" collapsed="false">
      <c r="A52" s="0" t="n">
        <v>99</v>
      </c>
      <c r="B52" s="0" t="n">
        <v>20769432.9633455</v>
      </c>
      <c r="C52" s="0" t="n">
        <v>19854296.5647589</v>
      </c>
      <c r="D52" s="0" t="n">
        <v>68959655.2956574</v>
      </c>
      <c r="E52" s="0" t="n">
        <v>70174617.6458394</v>
      </c>
      <c r="F52" s="0" t="n">
        <v>0</v>
      </c>
      <c r="G52" s="0" t="n">
        <v>526764.740153898</v>
      </c>
      <c r="H52" s="0" t="n">
        <v>309382.126136833</v>
      </c>
      <c r="I52" s="0" t="n">
        <v>112842.18899411</v>
      </c>
    </row>
    <row r="53" customFormat="false" ht="12.8" hidden="false" customHeight="false" outlineLevel="0" collapsed="false">
      <c r="A53" s="0" t="n">
        <v>100</v>
      </c>
      <c r="B53" s="0" t="n">
        <v>23766701.1225098</v>
      </c>
      <c r="C53" s="0" t="n">
        <v>22808633.560482</v>
      </c>
      <c r="D53" s="0" t="n">
        <v>78376602.7079129</v>
      </c>
      <c r="E53" s="0" t="n">
        <v>70202335.3900774</v>
      </c>
      <c r="F53" s="0" t="n">
        <v>11700389.2316796</v>
      </c>
      <c r="G53" s="0" t="n">
        <v>567718.947872277</v>
      </c>
      <c r="H53" s="0" t="n">
        <v>312163.831299814</v>
      </c>
      <c r="I53" s="0" t="n">
        <v>111692.546936826</v>
      </c>
    </row>
    <row r="54" customFormat="false" ht="12.8" hidden="false" customHeight="false" outlineLevel="0" collapsed="false">
      <c r="A54" s="0" t="n">
        <v>101</v>
      </c>
      <c r="B54" s="0" t="n">
        <v>21088301.6981276</v>
      </c>
      <c r="C54" s="0" t="n">
        <v>20135009.1517413</v>
      </c>
      <c r="D54" s="0" t="n">
        <v>69917057.6403834</v>
      </c>
      <c r="E54" s="0" t="n">
        <v>71126286.7558218</v>
      </c>
      <c r="F54" s="0" t="n">
        <v>0</v>
      </c>
      <c r="G54" s="0" t="n">
        <v>563835.567660284</v>
      </c>
      <c r="H54" s="0" t="n">
        <v>312111.418941136</v>
      </c>
      <c r="I54" s="0" t="n">
        <v>110493.656835613</v>
      </c>
    </row>
    <row r="55" customFormat="false" ht="12.8" hidden="false" customHeight="false" outlineLevel="0" collapsed="false">
      <c r="A55" s="0" t="n">
        <v>102</v>
      </c>
      <c r="B55" s="0" t="n">
        <v>23950604.2417385</v>
      </c>
      <c r="C55" s="0" t="n">
        <v>22980108.1417882</v>
      </c>
      <c r="D55" s="0" t="n">
        <v>78998176.3772886</v>
      </c>
      <c r="E55" s="0" t="n">
        <v>70648036.2185753</v>
      </c>
      <c r="F55" s="0" t="n">
        <v>11774672.7030959</v>
      </c>
      <c r="G55" s="0" t="n">
        <v>566057.786058336</v>
      </c>
      <c r="H55" s="0" t="n">
        <v>324094.691449381</v>
      </c>
      <c r="I55" s="0" t="n">
        <v>114776.6034894</v>
      </c>
    </row>
    <row r="56" customFormat="false" ht="12.8" hidden="false" customHeight="false" outlineLevel="0" collapsed="false">
      <c r="A56" s="0" t="n">
        <v>103</v>
      </c>
      <c r="B56" s="0" t="n">
        <v>21034943.7197691</v>
      </c>
      <c r="C56" s="0" t="n">
        <v>20027208.5063303</v>
      </c>
      <c r="D56" s="0" t="n">
        <v>69595648.2221251</v>
      </c>
      <c r="E56" s="0" t="n">
        <v>70637587.9913718</v>
      </c>
      <c r="F56" s="0" t="n">
        <v>0</v>
      </c>
      <c r="G56" s="0" t="n">
        <v>589457.661764175</v>
      </c>
      <c r="H56" s="0" t="n">
        <v>334283.369539077</v>
      </c>
      <c r="I56" s="0" t="n">
        <v>119991.688765152</v>
      </c>
    </row>
    <row r="57" customFormat="false" ht="12.8" hidden="false" customHeight="false" outlineLevel="0" collapsed="false">
      <c r="A57" s="0" t="n">
        <v>104</v>
      </c>
      <c r="B57" s="0" t="n">
        <v>24087486.0354773</v>
      </c>
      <c r="C57" s="0" t="n">
        <v>23064438.1325276</v>
      </c>
      <c r="D57" s="0" t="n">
        <v>79353646.0138952</v>
      </c>
      <c r="E57" s="0" t="n">
        <v>70852542.8612239</v>
      </c>
      <c r="F57" s="0" t="n">
        <v>11808757.1435373</v>
      </c>
      <c r="G57" s="0" t="n">
        <v>605946.425031075</v>
      </c>
      <c r="H57" s="0" t="n">
        <v>333715.055391717</v>
      </c>
      <c r="I57" s="0" t="n">
        <v>119123.460752713</v>
      </c>
    </row>
    <row r="58" customFormat="false" ht="12.8" hidden="false" customHeight="false" outlineLevel="0" collapsed="false">
      <c r="A58" s="0" t="n">
        <v>105</v>
      </c>
      <c r="B58" s="0" t="n">
        <v>21258667.38056</v>
      </c>
      <c r="C58" s="0" t="n">
        <v>20262707.0834425</v>
      </c>
      <c r="D58" s="0" t="n">
        <v>70468166.3738968</v>
      </c>
      <c r="E58" s="0" t="n">
        <v>71437408.2900426</v>
      </c>
      <c r="F58" s="0" t="n">
        <v>0</v>
      </c>
      <c r="G58" s="0" t="n">
        <v>577973.291927337</v>
      </c>
      <c r="H58" s="0" t="n">
        <v>334491.158707802</v>
      </c>
      <c r="I58" s="0" t="n">
        <v>119279.780689065</v>
      </c>
    </row>
    <row r="59" customFormat="false" ht="12.8" hidden="false" customHeight="false" outlineLevel="0" collapsed="false">
      <c r="A59" s="0" t="n">
        <v>106</v>
      </c>
      <c r="B59" s="0" t="n">
        <v>24499802.4124923</v>
      </c>
      <c r="C59" s="0" t="n">
        <v>23493249.3006707</v>
      </c>
      <c r="D59" s="0" t="n">
        <v>80882605.534076</v>
      </c>
      <c r="E59" s="0" t="n">
        <v>72170746.6908579</v>
      </c>
      <c r="F59" s="0" t="n">
        <v>12028457.7818097</v>
      </c>
      <c r="G59" s="0" t="n">
        <v>588659.144361534</v>
      </c>
      <c r="H59" s="0" t="n">
        <v>333484.486139138</v>
      </c>
      <c r="I59" s="0" t="n">
        <v>120584.973315598</v>
      </c>
    </row>
    <row r="60" customFormat="false" ht="12.8" hidden="false" customHeight="false" outlineLevel="0" collapsed="false">
      <c r="A60" s="0" t="n">
        <v>107</v>
      </c>
      <c r="B60" s="0" t="n">
        <v>21589393.4988705</v>
      </c>
      <c r="C60" s="0" t="n">
        <v>20615192.4529461</v>
      </c>
      <c r="D60" s="0" t="n">
        <v>71762248.9941412</v>
      </c>
      <c r="E60" s="0" t="n">
        <v>72694232.2338263</v>
      </c>
      <c r="F60" s="0" t="n">
        <v>0</v>
      </c>
      <c r="G60" s="0" t="n">
        <v>563852.400082372</v>
      </c>
      <c r="H60" s="0" t="n">
        <v>327079.038137651</v>
      </c>
      <c r="I60" s="0" t="n">
        <v>118956.582434862</v>
      </c>
    </row>
    <row r="61" customFormat="false" ht="12.8" hidden="false" customHeight="false" outlineLevel="0" collapsed="false">
      <c r="A61" s="0" t="n">
        <v>108</v>
      </c>
      <c r="B61" s="0" t="n">
        <v>24741281.9260703</v>
      </c>
      <c r="C61" s="0" t="n">
        <v>23815390.5530834</v>
      </c>
      <c r="D61" s="0" t="n">
        <v>82027856.7051897</v>
      </c>
      <c r="E61" s="0" t="n">
        <v>73163209.0144903</v>
      </c>
      <c r="F61" s="0" t="n">
        <v>12193868.1690817</v>
      </c>
      <c r="G61" s="0" t="n">
        <v>512244.218265038</v>
      </c>
      <c r="H61" s="0" t="n">
        <v>329624.935281306</v>
      </c>
      <c r="I61" s="0" t="n">
        <v>120031.742057959</v>
      </c>
    </row>
    <row r="62" customFormat="false" ht="12.8" hidden="false" customHeight="false" outlineLevel="0" collapsed="false">
      <c r="A62" s="0" t="n">
        <v>109</v>
      </c>
      <c r="B62" s="0" t="n">
        <v>21775345.6814935</v>
      </c>
      <c r="C62" s="0" t="n">
        <v>20841846.3324328</v>
      </c>
      <c r="D62" s="0" t="n">
        <v>72560451.0246691</v>
      </c>
      <c r="E62" s="0" t="n">
        <v>73497735.0402591</v>
      </c>
      <c r="F62" s="0" t="n">
        <v>0</v>
      </c>
      <c r="G62" s="0" t="n">
        <v>523804.033347991</v>
      </c>
      <c r="H62" s="0" t="n">
        <v>326272.451271164</v>
      </c>
      <c r="I62" s="0" t="n">
        <v>119175.520630831</v>
      </c>
    </row>
    <row r="63" customFormat="false" ht="12.8" hidden="false" customHeight="false" outlineLevel="0" collapsed="false">
      <c r="A63" s="0" t="n">
        <v>110</v>
      </c>
      <c r="B63" s="0" t="n">
        <v>24948968.9423589</v>
      </c>
      <c r="C63" s="0" t="n">
        <v>24002161.9445499</v>
      </c>
      <c r="D63" s="0" t="n">
        <v>82728789.3384601</v>
      </c>
      <c r="E63" s="0" t="n">
        <v>73753290.3009881</v>
      </c>
      <c r="F63" s="0" t="n">
        <v>12292215.0501647</v>
      </c>
      <c r="G63" s="0" t="n">
        <v>533381.752921566</v>
      </c>
      <c r="H63" s="0" t="n">
        <v>330017.360432017</v>
      </c>
      <c r="I63" s="0" t="n">
        <v>119154.12065062</v>
      </c>
    </row>
    <row r="64" customFormat="false" ht="12.8" hidden="false" customHeight="false" outlineLevel="0" collapsed="false">
      <c r="A64" s="0" t="n">
        <v>111</v>
      </c>
      <c r="B64" s="0" t="n">
        <v>21901227.5571439</v>
      </c>
      <c r="C64" s="0" t="n">
        <v>20959646.3570748</v>
      </c>
      <c r="D64" s="0" t="n">
        <v>73009138.4457014</v>
      </c>
      <c r="E64" s="0" t="n">
        <v>73913508.9612427</v>
      </c>
      <c r="F64" s="0" t="n">
        <v>0</v>
      </c>
      <c r="G64" s="0" t="n">
        <v>527904.193687675</v>
      </c>
      <c r="H64" s="0" t="n">
        <v>330067.446945866</v>
      </c>
      <c r="I64" s="0" t="n">
        <v>119442.227765137</v>
      </c>
    </row>
    <row r="65" customFormat="false" ht="12.8" hidden="false" customHeight="false" outlineLevel="0" collapsed="false">
      <c r="A65" s="0" t="n">
        <v>112</v>
      </c>
      <c r="B65" s="0" t="n">
        <v>24956374.2443346</v>
      </c>
      <c r="C65" s="0" t="n">
        <v>23951953.9445146</v>
      </c>
      <c r="D65" s="0" t="n">
        <v>82582584.9671487</v>
      </c>
      <c r="E65" s="0" t="n">
        <v>73529807.1048834</v>
      </c>
      <c r="F65" s="0" t="n">
        <v>12254967.8508139</v>
      </c>
      <c r="G65" s="0" t="n">
        <v>581989.103742457</v>
      </c>
      <c r="H65" s="0" t="n">
        <v>337323.191673715</v>
      </c>
      <c r="I65" s="0" t="n">
        <v>121582.863433976</v>
      </c>
    </row>
    <row r="66" customFormat="false" ht="12.8" hidden="false" customHeight="false" outlineLevel="0" collapsed="false">
      <c r="A66" s="0" t="n">
        <v>113</v>
      </c>
      <c r="B66" s="0" t="n">
        <v>21979297.2634304</v>
      </c>
      <c r="C66" s="0" t="n">
        <v>20976831.9411714</v>
      </c>
      <c r="D66" s="0" t="n">
        <v>73081326.9531503</v>
      </c>
      <c r="E66" s="0" t="n">
        <v>73881876.9723089</v>
      </c>
      <c r="F66" s="0" t="n">
        <v>0</v>
      </c>
      <c r="G66" s="0" t="n">
        <v>592794.925355999</v>
      </c>
      <c r="H66" s="0" t="n">
        <v>327476.037358861</v>
      </c>
      <c r="I66" s="0" t="n">
        <v>117420.513634426</v>
      </c>
    </row>
    <row r="67" customFormat="false" ht="12.8" hidden="false" customHeight="false" outlineLevel="0" collapsed="false">
      <c r="A67" s="0" t="n">
        <v>114</v>
      </c>
      <c r="B67" s="0" t="n">
        <v>25258370.5904074</v>
      </c>
      <c r="C67" s="0" t="n">
        <v>24232918.3292937</v>
      </c>
      <c r="D67" s="0" t="n">
        <v>83547359.8770654</v>
      </c>
      <c r="E67" s="0" t="n">
        <v>74318247.7867775</v>
      </c>
      <c r="F67" s="0" t="n">
        <v>12386374.6311296</v>
      </c>
      <c r="G67" s="0" t="n">
        <v>620290.658186581</v>
      </c>
      <c r="H67" s="0" t="n">
        <v>323468.239021861</v>
      </c>
      <c r="I67" s="0" t="n">
        <v>116704.805578994</v>
      </c>
    </row>
    <row r="68" customFormat="false" ht="12.8" hidden="false" customHeight="false" outlineLevel="0" collapsed="false">
      <c r="A68" s="0" t="n">
        <v>115</v>
      </c>
      <c r="B68" s="0" t="n">
        <v>22063851.4984817</v>
      </c>
      <c r="C68" s="0" t="n">
        <v>21052809.8435135</v>
      </c>
      <c r="D68" s="0" t="n">
        <v>73359054.8904634</v>
      </c>
      <c r="E68" s="0" t="n">
        <v>74052618.2937201</v>
      </c>
      <c r="F68" s="0" t="n">
        <v>0</v>
      </c>
      <c r="G68" s="0" t="n">
        <v>598894.82216476</v>
      </c>
      <c r="H68" s="0" t="n">
        <v>329592.202110146</v>
      </c>
      <c r="I68" s="0" t="n">
        <v>117935.186704717</v>
      </c>
    </row>
    <row r="69" customFormat="false" ht="12.8" hidden="false" customHeight="false" outlineLevel="0" collapsed="false">
      <c r="A69" s="0" t="n">
        <v>116</v>
      </c>
      <c r="B69" s="0" t="n">
        <v>25153290.2162611</v>
      </c>
      <c r="C69" s="0" t="n">
        <v>24158601.209146</v>
      </c>
      <c r="D69" s="0" t="n">
        <v>83323459.384371</v>
      </c>
      <c r="E69" s="0" t="n">
        <v>74047858.0550085</v>
      </c>
      <c r="F69" s="0" t="n">
        <v>12341309.6758348</v>
      </c>
      <c r="G69" s="0" t="n">
        <v>578914.484180415</v>
      </c>
      <c r="H69" s="0" t="n">
        <v>332199.293175076</v>
      </c>
      <c r="I69" s="0" t="n">
        <v>119393.185370748</v>
      </c>
    </row>
    <row r="70" customFormat="false" ht="12.8" hidden="false" customHeight="false" outlineLevel="0" collapsed="false">
      <c r="A70" s="0" t="n">
        <v>117</v>
      </c>
      <c r="B70" s="0" t="n">
        <v>22190948.4147271</v>
      </c>
      <c r="C70" s="0" t="n">
        <v>21176832.5319336</v>
      </c>
      <c r="D70" s="0" t="n">
        <v>73804792.3697076</v>
      </c>
      <c r="E70" s="0" t="n">
        <v>74498016.9247316</v>
      </c>
      <c r="F70" s="0" t="n">
        <v>0</v>
      </c>
      <c r="G70" s="0" t="n">
        <v>599507.27338893</v>
      </c>
      <c r="H70" s="0" t="n">
        <v>330985.221741722</v>
      </c>
      <c r="I70" s="0" t="n">
        <v>119461.982375562</v>
      </c>
    </row>
    <row r="71" customFormat="false" ht="12.8" hidden="false" customHeight="false" outlineLevel="0" collapsed="false">
      <c r="A71" s="0" t="n">
        <v>118</v>
      </c>
      <c r="B71" s="0" t="n">
        <v>25349427.4607935</v>
      </c>
      <c r="C71" s="0" t="n">
        <v>24340615.6419774</v>
      </c>
      <c r="D71" s="0" t="n">
        <v>83968327.7896117</v>
      </c>
      <c r="E71" s="0" t="n">
        <v>74581188.5624514</v>
      </c>
      <c r="F71" s="0" t="n">
        <v>12430198.0937419</v>
      </c>
      <c r="G71" s="0" t="n">
        <v>590133.547432142</v>
      </c>
      <c r="H71" s="0" t="n">
        <v>333598.419618176</v>
      </c>
      <c r="I71" s="0" t="n">
        <v>121542.645379678</v>
      </c>
    </row>
    <row r="72" customFormat="false" ht="12.8" hidden="false" customHeight="false" outlineLevel="0" collapsed="false">
      <c r="A72" s="0" t="n">
        <v>119</v>
      </c>
      <c r="B72" s="0" t="n">
        <v>22181242.1306101</v>
      </c>
      <c r="C72" s="0" t="n">
        <v>21169600.6820751</v>
      </c>
      <c r="D72" s="0" t="n">
        <v>73784053.865221</v>
      </c>
      <c r="E72" s="0" t="n">
        <v>74416382.9601455</v>
      </c>
      <c r="F72" s="0" t="n">
        <v>0</v>
      </c>
      <c r="G72" s="0" t="n">
        <v>590273.631656516</v>
      </c>
      <c r="H72" s="0" t="n">
        <v>335722.882704482</v>
      </c>
      <c r="I72" s="0" t="n">
        <v>122349.905962947</v>
      </c>
    </row>
    <row r="73" customFormat="false" ht="12.8" hidden="false" customHeight="false" outlineLevel="0" collapsed="false">
      <c r="A73" s="0" t="n">
        <v>120</v>
      </c>
      <c r="B73" s="0" t="n">
        <v>25370212.7885687</v>
      </c>
      <c r="C73" s="0" t="n">
        <v>24341435.0979394</v>
      </c>
      <c r="D73" s="0" t="n">
        <v>83977264.0863028</v>
      </c>
      <c r="E73" s="0" t="n">
        <v>74557315.6737285</v>
      </c>
      <c r="F73" s="0" t="n">
        <v>12426219.2789548</v>
      </c>
      <c r="G73" s="0" t="n">
        <v>598900.793979646</v>
      </c>
      <c r="H73" s="0" t="n">
        <v>342193.721179845</v>
      </c>
      <c r="I73" s="0" t="n">
        <v>125261.67924259</v>
      </c>
    </row>
    <row r="74" customFormat="false" ht="12.8" hidden="false" customHeight="false" outlineLevel="0" collapsed="false">
      <c r="A74" s="0" t="n">
        <v>121</v>
      </c>
      <c r="B74" s="0" t="n">
        <v>22360433.2824812</v>
      </c>
      <c r="C74" s="0" t="n">
        <v>21342642.1167974</v>
      </c>
      <c r="D74" s="0" t="n">
        <v>74437299.9391036</v>
      </c>
      <c r="E74" s="0" t="n">
        <v>74973885.8365671</v>
      </c>
      <c r="F74" s="0" t="n">
        <v>0</v>
      </c>
      <c r="G74" s="0" t="n">
        <v>590240.398268</v>
      </c>
      <c r="H74" s="0" t="n">
        <v>340639.404911221</v>
      </c>
      <c r="I74" s="0" t="n">
        <v>124159.08929231</v>
      </c>
    </row>
    <row r="75" customFormat="false" ht="12.8" hidden="false" customHeight="false" outlineLevel="0" collapsed="false">
      <c r="A75" s="0" t="n">
        <v>122</v>
      </c>
      <c r="B75" s="0" t="n">
        <v>25461868.9757409</v>
      </c>
      <c r="C75" s="0" t="n">
        <v>24396994.4517725</v>
      </c>
      <c r="D75" s="0" t="n">
        <v>84189701.2038122</v>
      </c>
      <c r="E75" s="0" t="n">
        <v>74689744.7814849</v>
      </c>
      <c r="F75" s="0" t="n">
        <v>12448290.7969141</v>
      </c>
      <c r="G75" s="0" t="n">
        <v>631649.066927751</v>
      </c>
      <c r="H75" s="0" t="n">
        <v>345747.027303217</v>
      </c>
      <c r="I75" s="0" t="n">
        <v>124969.185339126</v>
      </c>
    </row>
    <row r="76" customFormat="false" ht="12.8" hidden="false" customHeight="false" outlineLevel="0" collapsed="false">
      <c r="A76" s="0" t="n">
        <v>123</v>
      </c>
      <c r="B76" s="0" t="n">
        <v>22429401.7884153</v>
      </c>
      <c r="C76" s="0" t="n">
        <v>21317605.2314215</v>
      </c>
      <c r="D76" s="0" t="n">
        <v>74366710.0318848</v>
      </c>
      <c r="E76" s="0" t="n">
        <v>74858870.5086986</v>
      </c>
      <c r="F76" s="0" t="n">
        <v>0</v>
      </c>
      <c r="G76" s="0" t="n">
        <v>673938.966170029</v>
      </c>
      <c r="H76" s="0" t="n">
        <v>349029.693249204</v>
      </c>
      <c r="I76" s="0" t="n">
        <v>126896.996535003</v>
      </c>
    </row>
    <row r="77" customFormat="false" ht="12.8" hidden="false" customHeight="false" outlineLevel="0" collapsed="false">
      <c r="A77" s="0" t="n">
        <v>124</v>
      </c>
      <c r="B77" s="0" t="n">
        <v>25908601.4831744</v>
      </c>
      <c r="C77" s="0" t="n">
        <v>24806907.3004991</v>
      </c>
      <c r="D77" s="0" t="n">
        <v>85586008.2343985</v>
      </c>
      <c r="E77" s="0" t="n">
        <v>75887531.177881</v>
      </c>
      <c r="F77" s="0" t="n">
        <v>12647921.8629802</v>
      </c>
      <c r="G77" s="0" t="n">
        <v>667630.764799902</v>
      </c>
      <c r="H77" s="0" t="n">
        <v>347824.814061227</v>
      </c>
      <c r="I77" s="0" t="n">
        <v>123198.005448729</v>
      </c>
    </row>
    <row r="78" customFormat="false" ht="12.8" hidden="false" customHeight="false" outlineLevel="0" collapsed="false">
      <c r="A78" s="0" t="n">
        <v>125</v>
      </c>
      <c r="B78" s="0" t="n">
        <v>22749231.3739348</v>
      </c>
      <c r="C78" s="0" t="n">
        <v>21630969.2211674</v>
      </c>
      <c r="D78" s="0" t="n">
        <v>75454787.3100205</v>
      </c>
      <c r="E78" s="0" t="n">
        <v>75908435.3016144</v>
      </c>
      <c r="F78" s="0" t="n">
        <v>0</v>
      </c>
      <c r="G78" s="0" t="n">
        <v>681864.965505861</v>
      </c>
      <c r="H78" s="0" t="n">
        <v>350013.553655305</v>
      </c>
      <c r="I78" s="0" t="n">
        <v>123405.190866008</v>
      </c>
    </row>
    <row r="79" customFormat="false" ht="12.8" hidden="false" customHeight="false" outlineLevel="0" collapsed="false">
      <c r="A79" s="0" t="n">
        <v>126</v>
      </c>
      <c r="B79" s="0" t="n">
        <v>26088279.9612881</v>
      </c>
      <c r="C79" s="0" t="n">
        <v>25011587.4425284</v>
      </c>
      <c r="D79" s="0" t="n">
        <v>86336932.6493718</v>
      </c>
      <c r="E79" s="0" t="n">
        <v>76502097.9995236</v>
      </c>
      <c r="F79" s="0" t="n">
        <v>12750349.6665873</v>
      </c>
      <c r="G79" s="0" t="n">
        <v>647635.889908681</v>
      </c>
      <c r="H79" s="0" t="n">
        <v>344244.72906416</v>
      </c>
      <c r="I79" s="0" t="n">
        <v>121159.856838395</v>
      </c>
    </row>
    <row r="80" customFormat="false" ht="12.8" hidden="false" customHeight="false" outlineLevel="0" collapsed="false">
      <c r="A80" s="0" t="n">
        <v>127</v>
      </c>
      <c r="B80" s="0" t="n">
        <v>22918531.7129651</v>
      </c>
      <c r="C80" s="0" t="n">
        <v>21865386.1132303</v>
      </c>
      <c r="D80" s="0" t="n">
        <v>76330255.2935323</v>
      </c>
      <c r="E80" s="0" t="n">
        <v>76716163.5019601</v>
      </c>
      <c r="F80" s="0" t="n">
        <v>0</v>
      </c>
      <c r="G80" s="0" t="n">
        <v>619440.199248306</v>
      </c>
      <c r="H80" s="0" t="n">
        <v>347638.02205623</v>
      </c>
      <c r="I80" s="0" t="n">
        <v>122953.397757499</v>
      </c>
    </row>
    <row r="81" customFormat="false" ht="12.8" hidden="false" customHeight="false" outlineLevel="0" collapsed="false">
      <c r="A81" s="0" t="n">
        <v>128</v>
      </c>
      <c r="B81" s="0" t="n">
        <v>26051929.1874737</v>
      </c>
      <c r="C81" s="0" t="n">
        <v>25024435.2751163</v>
      </c>
      <c r="D81" s="0" t="n">
        <v>86414527.1016041</v>
      </c>
      <c r="E81" s="0" t="n">
        <v>76509289.0211849</v>
      </c>
      <c r="F81" s="0" t="n">
        <v>12751548.1701975</v>
      </c>
      <c r="G81" s="0" t="n">
        <v>593509.452637689</v>
      </c>
      <c r="H81" s="0" t="n">
        <v>346989.125813008</v>
      </c>
      <c r="I81" s="0" t="n">
        <v>124279.048438143</v>
      </c>
    </row>
    <row r="82" customFormat="false" ht="12.8" hidden="false" customHeight="false" outlineLevel="0" collapsed="false">
      <c r="A82" s="0" t="n">
        <v>129</v>
      </c>
      <c r="B82" s="0" t="n">
        <v>22938544.7850874</v>
      </c>
      <c r="C82" s="0" t="n">
        <v>21867360.5270138</v>
      </c>
      <c r="D82" s="0" t="n">
        <v>76343145.3148503</v>
      </c>
      <c r="E82" s="0" t="n">
        <v>76714036.1327737</v>
      </c>
      <c r="F82" s="0" t="n">
        <v>0</v>
      </c>
      <c r="G82" s="0" t="n">
        <v>640628.830601335</v>
      </c>
      <c r="H82" s="0" t="n">
        <v>344327.975776306</v>
      </c>
      <c r="I82" s="0" t="n">
        <v>123182.073851317</v>
      </c>
    </row>
    <row r="83" customFormat="false" ht="12.8" hidden="false" customHeight="false" outlineLevel="0" collapsed="false">
      <c r="A83" s="0" t="n">
        <v>130</v>
      </c>
      <c r="B83" s="0" t="n">
        <v>26223964.5865871</v>
      </c>
      <c r="C83" s="0" t="n">
        <v>25168791.4615044</v>
      </c>
      <c r="D83" s="0" t="n">
        <v>86982660.7667765</v>
      </c>
      <c r="E83" s="0" t="n">
        <v>76992602.7004933</v>
      </c>
      <c r="F83" s="0" t="n">
        <v>12832100.4500822</v>
      </c>
      <c r="G83" s="0" t="n">
        <v>607903.68972913</v>
      </c>
      <c r="H83" s="0" t="n">
        <v>358267.804411531</v>
      </c>
      <c r="I83" s="0" t="n">
        <v>127145.187060123</v>
      </c>
    </row>
    <row r="84" customFormat="false" ht="12.8" hidden="false" customHeight="false" outlineLevel="0" collapsed="false">
      <c r="A84" s="0" t="n">
        <v>131</v>
      </c>
      <c r="B84" s="0" t="n">
        <v>22971178.8485552</v>
      </c>
      <c r="C84" s="0" t="n">
        <v>21958107.2704927</v>
      </c>
      <c r="D84" s="0" t="n">
        <v>76690207.5174793</v>
      </c>
      <c r="E84" s="0" t="n">
        <v>77022363.0408259</v>
      </c>
      <c r="F84" s="0" t="n">
        <v>0</v>
      </c>
      <c r="G84" s="0" t="n">
        <v>575508.527980542</v>
      </c>
      <c r="H84" s="0" t="n">
        <v>350140.558627022</v>
      </c>
      <c r="I84" s="0" t="n">
        <v>124889.273507029</v>
      </c>
    </row>
    <row r="85" customFormat="false" ht="12.8" hidden="false" customHeight="false" outlineLevel="0" collapsed="false">
      <c r="A85" s="0" t="n">
        <v>132</v>
      </c>
      <c r="B85" s="0" t="n">
        <v>26393247.1183949</v>
      </c>
      <c r="C85" s="0" t="n">
        <v>25369386.1799501</v>
      </c>
      <c r="D85" s="0" t="n">
        <v>87649661.2363909</v>
      </c>
      <c r="E85" s="0" t="n">
        <v>77540599.846282</v>
      </c>
      <c r="F85" s="0" t="n">
        <v>12923433.3077137</v>
      </c>
      <c r="G85" s="0" t="n">
        <v>583300.950364362</v>
      </c>
      <c r="H85" s="0" t="n">
        <v>352439.04833337</v>
      </c>
      <c r="I85" s="0" t="n">
        <v>125887.056781565</v>
      </c>
    </row>
    <row r="86" customFormat="false" ht="12.8" hidden="false" customHeight="false" outlineLevel="0" collapsed="false">
      <c r="A86" s="0" t="n">
        <v>133</v>
      </c>
      <c r="B86" s="0" t="n">
        <v>23196912.1845991</v>
      </c>
      <c r="C86" s="0" t="n">
        <v>22188309.8224682</v>
      </c>
      <c r="D86" s="0" t="n">
        <v>77492723.5392286</v>
      </c>
      <c r="E86" s="0" t="n">
        <v>77776446.2825981</v>
      </c>
      <c r="F86" s="0" t="n">
        <v>0</v>
      </c>
      <c r="G86" s="0" t="n">
        <v>559129.866352669</v>
      </c>
      <c r="H86" s="0" t="n">
        <v>360697.042882293</v>
      </c>
      <c r="I86" s="0" t="n">
        <v>126822.075565614</v>
      </c>
    </row>
    <row r="87" customFormat="false" ht="12.8" hidden="false" customHeight="false" outlineLevel="0" collapsed="false">
      <c r="A87" s="0" t="n">
        <v>134</v>
      </c>
      <c r="B87" s="0" t="n">
        <v>26450016.7198832</v>
      </c>
      <c r="C87" s="0" t="n">
        <v>25434891.5520878</v>
      </c>
      <c r="D87" s="0" t="n">
        <v>87947683.9743495</v>
      </c>
      <c r="E87" s="0" t="n">
        <v>77748183.648884</v>
      </c>
      <c r="F87" s="0" t="n">
        <v>12958030.6081473</v>
      </c>
      <c r="G87" s="0" t="n">
        <v>565420.383541239</v>
      </c>
      <c r="H87" s="0" t="n">
        <v>359433.081483193</v>
      </c>
      <c r="I87" s="0" t="n">
        <v>128959.575387001</v>
      </c>
    </row>
    <row r="88" customFormat="false" ht="12.8" hidden="false" customHeight="false" outlineLevel="0" collapsed="false">
      <c r="A88" s="0" t="n">
        <v>135</v>
      </c>
      <c r="B88" s="0" t="n">
        <v>23183836.1571383</v>
      </c>
      <c r="C88" s="0" t="n">
        <v>22114250.7002721</v>
      </c>
      <c r="D88" s="0" t="n">
        <v>77300220.7618694</v>
      </c>
      <c r="E88" s="0" t="n">
        <v>77531077.0642376</v>
      </c>
      <c r="F88" s="0" t="n">
        <v>0</v>
      </c>
      <c r="G88" s="0" t="n">
        <v>624893.004699612</v>
      </c>
      <c r="H88" s="0" t="n">
        <v>355046.959767357</v>
      </c>
      <c r="I88" s="0" t="n">
        <v>128064.989141724</v>
      </c>
    </row>
    <row r="89" customFormat="false" ht="12.8" hidden="false" customHeight="false" outlineLevel="0" collapsed="false">
      <c r="A89" s="0" t="n">
        <v>136</v>
      </c>
      <c r="B89" s="0" t="n">
        <v>26552859.3741072</v>
      </c>
      <c r="C89" s="0" t="n">
        <v>25492611.0774006</v>
      </c>
      <c r="D89" s="0" t="n">
        <v>88215824.3928626</v>
      </c>
      <c r="E89" s="0" t="n">
        <v>77953053.9850166</v>
      </c>
      <c r="F89" s="0" t="n">
        <v>12992175.6641694</v>
      </c>
      <c r="G89" s="0" t="n">
        <v>616230.003585039</v>
      </c>
      <c r="H89" s="0" t="n">
        <v>354908.968111335</v>
      </c>
      <c r="I89" s="0" t="n">
        <v>127299.035728803</v>
      </c>
    </row>
    <row r="90" customFormat="false" ht="12.8" hidden="false" customHeight="false" outlineLevel="0" collapsed="false">
      <c r="A90" s="0" t="n">
        <v>137</v>
      </c>
      <c r="B90" s="0" t="n">
        <v>23557830.4160241</v>
      </c>
      <c r="C90" s="0" t="n">
        <v>22488918.341909</v>
      </c>
      <c r="D90" s="0" t="n">
        <v>78680278.298832</v>
      </c>
      <c r="E90" s="0" t="n">
        <v>78844218.0141497</v>
      </c>
      <c r="F90" s="0" t="n">
        <v>0</v>
      </c>
      <c r="G90" s="0" t="n">
        <v>625547.469457754</v>
      </c>
      <c r="H90" s="0" t="n">
        <v>354468.109598286</v>
      </c>
      <c r="I90" s="0" t="n">
        <v>126994.992941569</v>
      </c>
    </row>
    <row r="91" customFormat="false" ht="12.8" hidden="false" customHeight="false" outlineLevel="0" collapsed="false">
      <c r="A91" s="0" t="n">
        <v>138</v>
      </c>
      <c r="B91" s="0" t="n">
        <v>26990068.3347763</v>
      </c>
      <c r="C91" s="0" t="n">
        <v>25941018.3339732</v>
      </c>
      <c r="D91" s="0" t="n">
        <v>89804184.2837995</v>
      </c>
      <c r="E91" s="0" t="n">
        <v>79317000.3736258</v>
      </c>
      <c r="F91" s="0" t="n">
        <v>13219500.062271</v>
      </c>
      <c r="G91" s="0" t="n">
        <v>612950.962390549</v>
      </c>
      <c r="H91" s="0" t="n">
        <v>350011.552466541</v>
      </c>
      <c r="I91" s="0" t="n">
        <v>122982.122779959</v>
      </c>
    </row>
    <row r="92" customFormat="false" ht="12.8" hidden="false" customHeight="false" outlineLevel="0" collapsed="false">
      <c r="A92" s="0" t="n">
        <v>139</v>
      </c>
      <c r="B92" s="0" t="n">
        <v>23596180.1299233</v>
      </c>
      <c r="C92" s="0" t="n">
        <v>22548479.4516026</v>
      </c>
      <c r="D92" s="0" t="n">
        <v>78908989.9449023</v>
      </c>
      <c r="E92" s="0" t="n">
        <v>79029365.3867986</v>
      </c>
      <c r="F92" s="0" t="n">
        <v>0</v>
      </c>
      <c r="G92" s="0" t="n">
        <v>606737.624439964</v>
      </c>
      <c r="H92" s="0" t="n">
        <v>353841.644812406</v>
      </c>
      <c r="I92" s="0" t="n">
        <v>124459.155811829</v>
      </c>
    </row>
    <row r="93" customFormat="false" ht="12.8" hidden="false" customHeight="false" outlineLevel="0" collapsed="false">
      <c r="A93" s="0" t="n">
        <v>140</v>
      </c>
      <c r="B93" s="0" t="n">
        <v>27069378.2284368</v>
      </c>
      <c r="C93" s="0" t="n">
        <v>25971434.7253981</v>
      </c>
      <c r="D93" s="0" t="n">
        <v>89928464.5953925</v>
      </c>
      <c r="E93" s="0" t="n">
        <v>79363215.5146629</v>
      </c>
      <c r="F93" s="0" t="n">
        <v>13227202.5857771</v>
      </c>
      <c r="G93" s="0" t="n">
        <v>652276.052637393</v>
      </c>
      <c r="H93" s="0" t="n">
        <v>358471.94285697</v>
      </c>
      <c r="I93" s="0" t="n">
        <v>124565.010777535</v>
      </c>
    </row>
    <row r="94" customFormat="false" ht="12.8" hidden="false" customHeight="false" outlineLevel="0" collapsed="false">
      <c r="A94" s="0" t="n">
        <v>141</v>
      </c>
      <c r="B94" s="0" t="n">
        <v>23727460.9518485</v>
      </c>
      <c r="C94" s="0" t="n">
        <v>22629553.0797665</v>
      </c>
      <c r="D94" s="0" t="n">
        <v>79188543.4398717</v>
      </c>
      <c r="E94" s="0" t="n">
        <v>79313329.2461548</v>
      </c>
      <c r="F94" s="0" t="n">
        <v>0</v>
      </c>
      <c r="G94" s="0" t="n">
        <v>641445.730368483</v>
      </c>
      <c r="H94" s="0" t="n">
        <v>366395.881658282</v>
      </c>
      <c r="I94" s="0" t="n">
        <v>128666.085793236</v>
      </c>
    </row>
    <row r="95" customFormat="false" ht="12.8" hidden="false" customHeight="false" outlineLevel="0" collapsed="false">
      <c r="A95" s="0" t="n">
        <v>142</v>
      </c>
      <c r="B95" s="0" t="n">
        <v>27089087.0408991</v>
      </c>
      <c r="C95" s="0" t="n">
        <v>26027771.1044397</v>
      </c>
      <c r="D95" s="0" t="n">
        <v>90118828.5304198</v>
      </c>
      <c r="E95" s="0" t="n">
        <v>79513120.0398922</v>
      </c>
      <c r="F95" s="0" t="n">
        <v>13252186.6733154</v>
      </c>
      <c r="G95" s="0" t="n">
        <v>603149.786378767</v>
      </c>
      <c r="H95" s="0" t="n">
        <v>367712.191995808</v>
      </c>
      <c r="I95" s="0" t="n">
        <v>129219.940121135</v>
      </c>
    </row>
    <row r="96" customFormat="false" ht="12.8" hidden="false" customHeight="false" outlineLevel="0" collapsed="false">
      <c r="A96" s="0" t="n">
        <v>143</v>
      </c>
      <c r="B96" s="0" t="n">
        <v>23742005.981113</v>
      </c>
      <c r="C96" s="0" t="n">
        <v>22619892.5970404</v>
      </c>
      <c r="D96" s="0" t="n">
        <v>79189468.4200758</v>
      </c>
      <c r="E96" s="0" t="n">
        <v>79263682.0901675</v>
      </c>
      <c r="F96" s="0" t="n">
        <v>0</v>
      </c>
      <c r="G96" s="0" t="n">
        <v>668575.043439352</v>
      </c>
      <c r="H96" s="0" t="n">
        <v>364385.365722274</v>
      </c>
      <c r="I96" s="0" t="n">
        <v>127361.392730047</v>
      </c>
    </row>
    <row r="97" customFormat="false" ht="12.8" hidden="false" customHeight="false" outlineLevel="0" collapsed="false">
      <c r="A97" s="0" t="n">
        <v>144</v>
      </c>
      <c r="B97" s="0" t="n">
        <v>27094709.904127</v>
      </c>
      <c r="C97" s="0" t="n">
        <v>25998760.2873923</v>
      </c>
      <c r="D97" s="0" t="n">
        <v>90066933.0580408</v>
      </c>
      <c r="E97" s="0" t="n">
        <v>79465302.5211664</v>
      </c>
      <c r="F97" s="0" t="n">
        <v>13244217.0868611</v>
      </c>
      <c r="G97" s="0" t="n">
        <v>648372.619566845</v>
      </c>
      <c r="H97" s="0" t="n">
        <v>359888.930644425</v>
      </c>
      <c r="I97" s="0" t="n">
        <v>125268.666462051</v>
      </c>
    </row>
    <row r="98" customFormat="false" ht="12.8" hidden="false" customHeight="false" outlineLevel="0" collapsed="false">
      <c r="A98" s="0" t="n">
        <v>145</v>
      </c>
      <c r="B98" s="0" t="n">
        <v>23965746.9197232</v>
      </c>
      <c r="C98" s="0" t="n">
        <v>22893349.4595525</v>
      </c>
      <c r="D98" s="0" t="n">
        <v>80138336.0747222</v>
      </c>
      <c r="E98" s="0" t="n">
        <v>80197076.4280486</v>
      </c>
      <c r="F98" s="0" t="n">
        <v>0</v>
      </c>
      <c r="G98" s="0" t="n">
        <v>622247.558770221</v>
      </c>
      <c r="H98" s="0" t="n">
        <v>361415.597769355</v>
      </c>
      <c r="I98" s="0" t="n">
        <v>126763.290901609</v>
      </c>
    </row>
    <row r="99" customFormat="false" ht="12.8" hidden="false" customHeight="false" outlineLevel="0" collapsed="false">
      <c r="A99" s="0" t="n">
        <v>146</v>
      </c>
      <c r="B99" s="0" t="n">
        <v>27139782.9677226</v>
      </c>
      <c r="C99" s="0" t="n">
        <v>26040807.8706869</v>
      </c>
      <c r="D99" s="0" t="n">
        <v>90179447.2182811</v>
      </c>
      <c r="E99" s="0" t="n">
        <v>79498565.1659226</v>
      </c>
      <c r="F99" s="0" t="n">
        <v>13249760.8609871</v>
      </c>
      <c r="G99" s="0" t="n">
        <v>627485.979156775</v>
      </c>
      <c r="H99" s="0" t="n">
        <v>378577.093331635</v>
      </c>
      <c r="I99" s="0" t="n">
        <v>132731.463639061</v>
      </c>
    </row>
    <row r="100" customFormat="false" ht="12.8" hidden="false" customHeight="false" outlineLevel="0" collapsed="false">
      <c r="A100" s="0" t="n">
        <v>147</v>
      </c>
      <c r="B100" s="0" t="n">
        <v>23894257.7653433</v>
      </c>
      <c r="C100" s="0" t="n">
        <v>22783395.0164092</v>
      </c>
      <c r="D100" s="0" t="n">
        <v>79756487.1684835</v>
      </c>
      <c r="E100" s="0" t="n">
        <v>79760223.2488959</v>
      </c>
      <c r="F100" s="0" t="n">
        <v>0</v>
      </c>
      <c r="G100" s="0" t="n">
        <v>654036.437297554</v>
      </c>
      <c r="H100" s="0" t="n">
        <v>366918.885542578</v>
      </c>
      <c r="I100" s="0" t="n">
        <v>128439.180134239</v>
      </c>
    </row>
    <row r="101" customFormat="false" ht="12.8" hidden="false" customHeight="false" outlineLevel="0" collapsed="false">
      <c r="A101" s="0" t="n">
        <v>148</v>
      </c>
      <c r="B101" s="0" t="n">
        <v>27251066.7311503</v>
      </c>
      <c r="C101" s="0" t="n">
        <v>26126331.5832277</v>
      </c>
      <c r="D101" s="0" t="n">
        <v>90480203.8726864</v>
      </c>
      <c r="E101" s="0" t="n">
        <v>79760615.8798889</v>
      </c>
      <c r="F101" s="0" t="n">
        <v>13293435.9799815</v>
      </c>
      <c r="G101" s="0" t="n">
        <v>680568.338302367</v>
      </c>
      <c r="H101" s="0" t="n">
        <v>356603.892386792</v>
      </c>
      <c r="I101" s="0" t="n">
        <v>125089.88176207</v>
      </c>
    </row>
    <row r="102" customFormat="false" ht="12.8" hidden="false" customHeight="false" outlineLevel="0" collapsed="false">
      <c r="A102" s="0" t="n">
        <v>149</v>
      </c>
      <c r="B102" s="0" t="n">
        <v>23854065.8133078</v>
      </c>
      <c r="C102" s="0" t="n">
        <v>22759127.0058834</v>
      </c>
      <c r="D102" s="0" t="n">
        <v>79696435.1867088</v>
      </c>
      <c r="E102" s="0" t="n">
        <v>79637936.685247</v>
      </c>
      <c r="F102" s="0" t="n">
        <v>0</v>
      </c>
      <c r="G102" s="0" t="n">
        <v>637135.867089867</v>
      </c>
      <c r="H102" s="0" t="n">
        <v>366875.406388039</v>
      </c>
      <c r="I102" s="0" t="n">
        <v>129896.477066424</v>
      </c>
    </row>
    <row r="103" customFormat="false" ht="12.8" hidden="false" customHeight="false" outlineLevel="0" collapsed="false">
      <c r="A103" s="0" t="n">
        <v>150</v>
      </c>
      <c r="B103" s="0" t="n">
        <v>27228143.7147348</v>
      </c>
      <c r="C103" s="0" t="n">
        <v>26118331.8594468</v>
      </c>
      <c r="D103" s="0" t="n">
        <v>90467095.3170942</v>
      </c>
      <c r="E103" s="0" t="n">
        <v>79692546.4962295</v>
      </c>
      <c r="F103" s="0" t="n">
        <v>13282091.0827049</v>
      </c>
      <c r="G103" s="0" t="n">
        <v>648095.744196478</v>
      </c>
      <c r="H103" s="0" t="n">
        <v>370598.45043246</v>
      </c>
      <c r="I103" s="0" t="n">
        <v>130168.086655821</v>
      </c>
    </row>
    <row r="104" customFormat="false" ht="12.8" hidden="false" customHeight="false" outlineLevel="0" collapsed="false">
      <c r="A104" s="0" t="n">
        <v>151</v>
      </c>
      <c r="B104" s="0" t="n">
        <v>23938221.1142408</v>
      </c>
      <c r="C104" s="0" t="n">
        <v>22779380.3154328</v>
      </c>
      <c r="D104" s="0" t="n">
        <v>79751828.7137455</v>
      </c>
      <c r="E104" s="0" t="n">
        <v>79643955.1160839</v>
      </c>
      <c r="F104" s="0" t="n">
        <v>0</v>
      </c>
      <c r="G104" s="0" t="n">
        <v>687094.915500641</v>
      </c>
      <c r="H104" s="0" t="n">
        <v>379035.393245927</v>
      </c>
      <c r="I104" s="0" t="n">
        <v>132443.557230638</v>
      </c>
    </row>
    <row r="105" customFormat="false" ht="12.8" hidden="false" customHeight="false" outlineLevel="0" collapsed="false">
      <c r="A105" s="0" t="n">
        <v>152</v>
      </c>
      <c r="B105" s="0" t="n">
        <v>27448706.0653415</v>
      </c>
      <c r="C105" s="0" t="n">
        <v>26315614.5285875</v>
      </c>
      <c r="D105" s="0" t="n">
        <v>91142007.0524698</v>
      </c>
      <c r="E105" s="0" t="n">
        <v>80222153.593948</v>
      </c>
      <c r="F105" s="0" t="n">
        <v>13370358.9323247</v>
      </c>
      <c r="G105" s="0" t="n">
        <v>670676.268450975</v>
      </c>
      <c r="H105" s="0" t="n">
        <v>370837.65612769</v>
      </c>
      <c r="I105" s="0" t="n">
        <v>130825.160250571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D10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197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198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17981870.1214457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16350980.0418458</v>
      </c>
      <c r="C22" s="0" t="n">
        <v>15780949.2033318</v>
      </c>
      <c r="D22" s="0" t="n">
        <v>51701148.4791059</v>
      </c>
      <c r="E22" s="0" t="n">
        <v>60742110.445289</v>
      </c>
      <c r="F22" s="0" t="n">
        <v>0</v>
      </c>
      <c r="G22" s="0" t="n">
        <v>287128.604778399</v>
      </c>
      <c r="H22" s="0" t="n">
        <v>204123.666815451</v>
      </c>
      <c r="I22" s="0" t="n">
        <v>112540.809885867</v>
      </c>
    </row>
    <row r="23" customFormat="false" ht="12.8" hidden="false" customHeight="false" outlineLevel="0" collapsed="false">
      <c r="A23" s="0" t="n">
        <v>70</v>
      </c>
      <c r="B23" s="0" t="n">
        <v>18151197.9005081</v>
      </c>
      <c r="C23" s="0" t="n">
        <v>17541373.1185034</v>
      </c>
      <c r="D23" s="0" t="n">
        <v>57440347.7463087</v>
      </c>
      <c r="E23" s="0" t="n">
        <v>57890567.4290916</v>
      </c>
      <c r="F23" s="0" t="n">
        <v>9648427.90484859</v>
      </c>
      <c r="G23" s="0" t="n">
        <v>327848.373552817</v>
      </c>
      <c r="H23" s="0" t="n">
        <v>210644.069730608</v>
      </c>
      <c r="I23" s="0" t="n">
        <v>101903.341030362</v>
      </c>
    </row>
    <row r="24" customFormat="false" ht="12.8" hidden="false" customHeight="false" outlineLevel="0" collapsed="false">
      <c r="A24" s="0" t="n">
        <v>71</v>
      </c>
      <c r="B24" s="0" t="n">
        <v>15550419.4728916</v>
      </c>
      <c r="C24" s="0" t="n">
        <v>14962444.4114656</v>
      </c>
      <c r="D24" s="0" t="n">
        <v>49266354.0121311</v>
      </c>
      <c r="E24" s="0" t="n">
        <v>57146771.6872075</v>
      </c>
      <c r="F24" s="0" t="n">
        <v>0</v>
      </c>
      <c r="G24" s="0" t="n">
        <v>316119.827271119</v>
      </c>
      <c r="H24" s="0" t="n">
        <v>206462.870288188</v>
      </c>
      <c r="I24" s="0" t="n">
        <v>93417.6626667509</v>
      </c>
    </row>
    <row r="25" customFormat="false" ht="12.8" hidden="false" customHeight="false" outlineLevel="0" collapsed="false">
      <c r="A25" s="0" t="n">
        <v>72</v>
      </c>
      <c r="B25" s="0" t="n">
        <v>18384659.431127</v>
      </c>
      <c r="C25" s="0" t="n">
        <v>17792248.3447497</v>
      </c>
      <c r="D25" s="0" t="n">
        <v>58577088.17328</v>
      </c>
      <c r="E25" s="0" t="n">
        <v>58251297.8761062</v>
      </c>
      <c r="F25" s="0" t="n">
        <v>9708549.64601769</v>
      </c>
      <c r="G25" s="0" t="n">
        <v>311330.107572764</v>
      </c>
      <c r="H25" s="0" t="n">
        <v>211369.052965536</v>
      </c>
      <c r="I25" s="0" t="n">
        <v>99588.4654842905</v>
      </c>
    </row>
    <row r="26" customFormat="false" ht="12.8" hidden="false" customHeight="false" outlineLevel="0" collapsed="false">
      <c r="A26" s="0" t="n">
        <v>73</v>
      </c>
      <c r="B26" s="0" t="n">
        <v>16847105.5931602</v>
      </c>
      <c r="C26" s="0" t="n">
        <v>16244630.6017265</v>
      </c>
      <c r="D26" s="0" t="n">
        <v>54052826.6842358</v>
      </c>
      <c r="E26" s="0" t="n">
        <v>61171299.2886108</v>
      </c>
      <c r="F26" s="0" t="n">
        <v>0</v>
      </c>
      <c r="G26" s="0" t="n">
        <v>316150.634211782</v>
      </c>
      <c r="H26" s="0" t="n">
        <v>212340.754547206</v>
      </c>
      <c r="I26" s="0" t="n">
        <v>105690.860963776</v>
      </c>
    </row>
    <row r="27" customFormat="false" ht="12.8" hidden="false" customHeight="false" outlineLevel="0" collapsed="false">
      <c r="A27" s="0" t="n">
        <v>74</v>
      </c>
      <c r="B27" s="0" t="n">
        <v>20497994.6136764</v>
      </c>
      <c r="C27" s="0" t="n">
        <v>19869892.7956005</v>
      </c>
      <c r="D27" s="0" t="n">
        <v>66081849.7215666</v>
      </c>
      <c r="E27" s="0" t="n">
        <v>64234444.1630401</v>
      </c>
      <c r="F27" s="0" t="n">
        <v>10705740.69384</v>
      </c>
      <c r="G27" s="0" t="n">
        <v>341012.438963746</v>
      </c>
      <c r="H27" s="0" t="n">
        <v>212744.232097232</v>
      </c>
      <c r="I27" s="0" t="n">
        <v>106207.35287848</v>
      </c>
    </row>
    <row r="28" customFormat="false" ht="12.8" hidden="false" customHeight="false" outlineLevel="0" collapsed="false">
      <c r="A28" s="0" t="n">
        <v>75</v>
      </c>
      <c r="B28" s="0" t="n">
        <v>18496520.0293959</v>
      </c>
      <c r="C28" s="0" t="n">
        <v>17827664.8561207</v>
      </c>
      <c r="D28" s="0" t="n">
        <v>59860424.1972124</v>
      </c>
      <c r="E28" s="0" t="n">
        <v>66324880.1695224</v>
      </c>
      <c r="F28" s="0" t="n">
        <v>0</v>
      </c>
      <c r="G28" s="0" t="n">
        <v>369749.794345732</v>
      </c>
      <c r="H28" s="0" t="n">
        <v>220161.424901847</v>
      </c>
      <c r="I28" s="0" t="n">
        <v>112777.077182261</v>
      </c>
    </row>
    <row r="29" customFormat="false" ht="12.8" hidden="false" customHeight="false" outlineLevel="0" collapsed="false">
      <c r="A29" s="0" t="n">
        <v>76</v>
      </c>
      <c r="B29" s="0" t="n">
        <v>22173672.6619869</v>
      </c>
      <c r="C29" s="0" t="n">
        <v>21493784.5761332</v>
      </c>
      <c r="D29" s="0" t="n">
        <v>72009776.8687619</v>
      </c>
      <c r="E29" s="0" t="n">
        <v>68868338.5950541</v>
      </c>
      <c r="F29" s="0" t="n">
        <v>11478056.432509</v>
      </c>
      <c r="G29" s="0" t="n">
        <v>368878.060993069</v>
      </c>
      <c r="H29" s="0" t="n">
        <v>229777.310099563</v>
      </c>
      <c r="I29" s="0" t="n">
        <v>116046.735373035</v>
      </c>
    </row>
    <row r="30" customFormat="false" ht="12.8" hidden="false" customHeight="false" outlineLevel="0" collapsed="false">
      <c r="A30" s="0" t="n">
        <v>77</v>
      </c>
      <c r="B30" s="0" t="n">
        <v>19926083.0838541</v>
      </c>
      <c r="C30" s="0" t="n">
        <v>19236982.7746876</v>
      </c>
      <c r="D30" s="0" t="n">
        <v>65046390.4697564</v>
      </c>
      <c r="E30" s="0" t="n">
        <v>70917698.8846918</v>
      </c>
      <c r="F30" s="0" t="n">
        <v>0</v>
      </c>
      <c r="G30" s="0" t="n">
        <v>368278.453929317</v>
      </c>
      <c r="H30" s="0" t="n">
        <v>238818.049222796</v>
      </c>
      <c r="I30" s="0" t="n">
        <v>117148.29430624</v>
      </c>
    </row>
    <row r="31" customFormat="false" ht="12.8" hidden="false" customHeight="false" outlineLevel="0" collapsed="false">
      <c r="A31" s="0" t="n">
        <v>78</v>
      </c>
      <c r="B31" s="0" t="n">
        <v>23524530.3087178</v>
      </c>
      <c r="C31" s="0" t="n">
        <v>22826758.7640684</v>
      </c>
      <c r="D31" s="0" t="n">
        <v>76815652.9349318</v>
      </c>
      <c r="E31" s="0" t="n">
        <v>72596780.704569</v>
      </c>
      <c r="F31" s="0" t="n">
        <v>12099463.4507615</v>
      </c>
      <c r="G31" s="0" t="n">
        <v>366318.891456873</v>
      </c>
      <c r="H31" s="0" t="n">
        <v>247887.977620164</v>
      </c>
      <c r="I31" s="0" t="n">
        <v>119378.107960511</v>
      </c>
    </row>
    <row r="32" customFormat="false" ht="12.8" hidden="false" customHeight="false" outlineLevel="0" collapsed="false">
      <c r="A32" s="0" t="n">
        <v>79</v>
      </c>
      <c r="B32" s="0" t="n">
        <v>20747311.1848262</v>
      </c>
      <c r="C32" s="0" t="n">
        <v>20020886.2320355</v>
      </c>
      <c r="D32" s="0" t="n">
        <v>67958223.7843194</v>
      </c>
      <c r="E32" s="0" t="n">
        <v>73266841.6155516</v>
      </c>
      <c r="F32" s="0" t="n">
        <v>0</v>
      </c>
      <c r="G32" s="0" t="n">
        <v>400091.772390898</v>
      </c>
      <c r="H32" s="0" t="n">
        <v>246348.325243696</v>
      </c>
      <c r="I32" s="0" t="n">
        <v>114264.078794536</v>
      </c>
    </row>
    <row r="33" customFormat="false" ht="12.8" hidden="false" customHeight="false" outlineLevel="0" collapsed="false">
      <c r="A33" s="0" t="n">
        <v>80</v>
      </c>
      <c r="B33" s="0" t="n">
        <v>24250468.5473825</v>
      </c>
      <c r="C33" s="0" t="n">
        <v>23475687.8374014</v>
      </c>
      <c r="D33" s="0" t="n">
        <v>79189326.0139487</v>
      </c>
      <c r="E33" s="0" t="n">
        <v>74250262.7834995</v>
      </c>
      <c r="F33" s="0" t="n">
        <v>12375043.7972499</v>
      </c>
      <c r="G33" s="0" t="n">
        <v>427358.422901177</v>
      </c>
      <c r="H33" s="0" t="n">
        <v>261234.758792598</v>
      </c>
      <c r="I33" s="0" t="n">
        <v>123125.040410471</v>
      </c>
    </row>
    <row r="34" customFormat="false" ht="12.8" hidden="false" customHeight="false" outlineLevel="0" collapsed="false">
      <c r="A34" s="0" t="n">
        <v>81</v>
      </c>
      <c r="B34" s="0" t="n">
        <v>21422720.9399596</v>
      </c>
      <c r="C34" s="0" t="n">
        <v>20700145.1093389</v>
      </c>
      <c r="D34" s="0" t="n">
        <v>70485071.8149279</v>
      </c>
      <c r="E34" s="0" t="n">
        <v>75431482.7773451</v>
      </c>
      <c r="F34" s="0" t="n">
        <v>0</v>
      </c>
      <c r="G34" s="0" t="n">
        <v>382859.667426124</v>
      </c>
      <c r="H34" s="0" t="n">
        <v>256239.513641302</v>
      </c>
      <c r="I34" s="0" t="n">
        <v>119252.356504647</v>
      </c>
    </row>
    <row r="35" customFormat="false" ht="12.8" hidden="false" customHeight="false" outlineLevel="0" collapsed="false">
      <c r="A35" s="0" t="n">
        <v>82</v>
      </c>
      <c r="B35" s="0" t="n">
        <v>24846816.7215035</v>
      </c>
      <c r="C35" s="0" t="n">
        <v>24068608.5723985</v>
      </c>
      <c r="D35" s="0" t="n">
        <v>81424201.4895548</v>
      </c>
      <c r="E35" s="0" t="n">
        <v>75903805.2390073</v>
      </c>
      <c r="F35" s="0" t="n">
        <v>12650634.2065012</v>
      </c>
      <c r="G35" s="0" t="n">
        <v>422321.453744109</v>
      </c>
      <c r="H35" s="0" t="n">
        <v>269220.19572032</v>
      </c>
      <c r="I35" s="0" t="n">
        <v>123809.285200822</v>
      </c>
    </row>
    <row r="36" customFormat="false" ht="12.8" hidden="false" customHeight="false" outlineLevel="0" collapsed="false">
      <c r="A36" s="0" t="n">
        <v>83</v>
      </c>
      <c r="B36" s="0" t="n">
        <v>21966729.473086</v>
      </c>
      <c r="C36" s="0" t="n">
        <v>21206797.8383915</v>
      </c>
      <c r="D36" s="0" t="n">
        <v>72391566.0183199</v>
      </c>
      <c r="E36" s="0" t="n">
        <v>76952761.6529315</v>
      </c>
      <c r="F36" s="0" t="n">
        <v>0</v>
      </c>
      <c r="G36" s="0" t="n">
        <v>403884.900079978</v>
      </c>
      <c r="H36" s="0" t="n">
        <v>270067.892951089</v>
      </c>
      <c r="I36" s="0" t="n">
        <v>122826.916662127</v>
      </c>
    </row>
    <row r="37" customFormat="false" ht="12.8" hidden="false" customHeight="false" outlineLevel="0" collapsed="false">
      <c r="A37" s="0" t="n">
        <v>84</v>
      </c>
      <c r="B37" s="0" t="n">
        <v>25412605.3742388</v>
      </c>
      <c r="C37" s="0" t="n">
        <v>24608254.6828493</v>
      </c>
      <c r="D37" s="0" t="n">
        <v>83448474.1301114</v>
      </c>
      <c r="E37" s="0" t="n">
        <v>77324760.7662773</v>
      </c>
      <c r="F37" s="0" t="n">
        <v>12887460.1277129</v>
      </c>
      <c r="G37" s="0" t="n">
        <v>448528.980591775</v>
      </c>
      <c r="H37" s="0" t="n">
        <v>269703.718039537</v>
      </c>
      <c r="I37" s="0" t="n">
        <v>123025.70394019</v>
      </c>
    </row>
    <row r="38" customFormat="false" ht="12.8" hidden="false" customHeight="false" outlineLevel="0" collapsed="false">
      <c r="A38" s="0" t="n">
        <v>85</v>
      </c>
      <c r="B38" s="0" t="n">
        <v>22544112.3076453</v>
      </c>
      <c r="C38" s="0" t="n">
        <v>21747722.1076936</v>
      </c>
      <c r="D38" s="0" t="n">
        <v>74421477.9055475</v>
      </c>
      <c r="E38" s="0" t="n">
        <v>78628051.0536398</v>
      </c>
      <c r="F38" s="0" t="n">
        <v>0</v>
      </c>
      <c r="G38" s="0" t="n">
        <v>433660.258202443</v>
      </c>
      <c r="H38" s="0" t="n">
        <v>275805.59230977</v>
      </c>
      <c r="I38" s="0" t="n">
        <v>124177.642056437</v>
      </c>
    </row>
    <row r="39" customFormat="false" ht="12.8" hidden="false" customHeight="false" outlineLevel="0" collapsed="false">
      <c r="A39" s="0" t="n">
        <v>86</v>
      </c>
      <c r="B39" s="0" t="n">
        <v>26138943.7238731</v>
      </c>
      <c r="C39" s="0" t="n">
        <v>25314657.3202386</v>
      </c>
      <c r="D39" s="0" t="n">
        <v>85986152.2425679</v>
      </c>
      <c r="E39" s="0" t="n">
        <v>79335693.2678504</v>
      </c>
      <c r="F39" s="0" t="n">
        <v>13222615.5446417</v>
      </c>
      <c r="G39" s="0" t="n">
        <v>462630.199339451</v>
      </c>
      <c r="H39" s="0" t="n">
        <v>275401.824553827</v>
      </c>
      <c r="I39" s="0" t="n">
        <v>123220.542487513</v>
      </c>
    </row>
    <row r="40" customFormat="false" ht="12.8" hidden="false" customHeight="false" outlineLevel="0" collapsed="false">
      <c r="A40" s="0" t="n">
        <v>87</v>
      </c>
      <c r="B40" s="0" t="n">
        <v>23126282.663084</v>
      </c>
      <c r="C40" s="0" t="n">
        <v>22283126.9920561</v>
      </c>
      <c r="D40" s="0" t="n">
        <v>76345883.2356049</v>
      </c>
      <c r="E40" s="0" t="n">
        <v>80319530.0901565</v>
      </c>
      <c r="F40" s="0" t="n">
        <v>0</v>
      </c>
      <c r="G40" s="0" t="n">
        <v>470128.248323376</v>
      </c>
      <c r="H40" s="0" t="n">
        <v>284537.824455423</v>
      </c>
      <c r="I40" s="0" t="n">
        <v>126413.711784508</v>
      </c>
    </row>
    <row r="41" customFormat="false" ht="12.8" hidden="false" customHeight="false" outlineLevel="0" collapsed="false">
      <c r="A41" s="0" t="n">
        <v>88</v>
      </c>
      <c r="B41" s="0" t="n">
        <v>27074143.7442382</v>
      </c>
      <c r="C41" s="0" t="n">
        <v>26200844.4729062</v>
      </c>
      <c r="D41" s="0" t="n">
        <v>89049837.4151507</v>
      </c>
      <c r="E41" s="0" t="n">
        <v>81943999.2899413</v>
      </c>
      <c r="F41" s="0" t="n">
        <v>13657333.2149902</v>
      </c>
      <c r="G41" s="0" t="n">
        <v>510464.316202404</v>
      </c>
      <c r="H41" s="0" t="n">
        <v>276919.924685305</v>
      </c>
      <c r="I41" s="0" t="n">
        <v>122735.75777744</v>
      </c>
    </row>
    <row r="42" customFormat="false" ht="12.8" hidden="false" customHeight="false" outlineLevel="0" collapsed="false">
      <c r="A42" s="0" t="n">
        <v>89</v>
      </c>
      <c r="B42" s="0" t="n">
        <v>23698179.5917508</v>
      </c>
      <c r="C42" s="0" t="n">
        <v>22834425.1033747</v>
      </c>
      <c r="D42" s="0" t="n">
        <v>78335215.8926457</v>
      </c>
      <c r="E42" s="0" t="n">
        <v>82191704.7228965</v>
      </c>
      <c r="F42" s="0" t="n">
        <v>0</v>
      </c>
      <c r="G42" s="0" t="n">
        <v>491218.726598612</v>
      </c>
      <c r="H42" s="0" t="n">
        <v>284963.766852164</v>
      </c>
      <c r="I42" s="0" t="n">
        <v>125102.849893339</v>
      </c>
    </row>
    <row r="43" customFormat="false" ht="12.8" hidden="false" customHeight="false" outlineLevel="0" collapsed="false">
      <c r="A43" s="0" t="n">
        <v>90</v>
      </c>
      <c r="B43" s="0" t="n">
        <v>27437605.7641744</v>
      </c>
      <c r="C43" s="0" t="n">
        <v>26546038.5763846</v>
      </c>
      <c r="D43" s="0" t="n">
        <v>90358674.9302643</v>
      </c>
      <c r="E43" s="0" t="n">
        <v>82880557.1305227</v>
      </c>
      <c r="F43" s="0" t="n">
        <v>13813426.1884204</v>
      </c>
      <c r="G43" s="0" t="n">
        <v>511393.360717735</v>
      </c>
      <c r="H43" s="0" t="n">
        <v>292077.833644657</v>
      </c>
      <c r="I43" s="0" t="n">
        <v>125851.419182097</v>
      </c>
    </row>
    <row r="44" customFormat="false" ht="12.8" hidden="false" customHeight="false" outlineLevel="0" collapsed="false">
      <c r="A44" s="0" t="n">
        <v>91</v>
      </c>
      <c r="B44" s="0" t="n">
        <v>24109227.5094786</v>
      </c>
      <c r="C44" s="0" t="n">
        <v>23214987.8157216</v>
      </c>
      <c r="D44" s="0" t="n">
        <v>79763535.0731178</v>
      </c>
      <c r="E44" s="0" t="n">
        <v>83399255.7739025</v>
      </c>
      <c r="F44" s="0" t="n">
        <v>0</v>
      </c>
      <c r="G44" s="0" t="n">
        <v>503574.318814424</v>
      </c>
      <c r="H44" s="0" t="n">
        <v>300723.491392265</v>
      </c>
      <c r="I44" s="0" t="n">
        <v>128488.405071869</v>
      </c>
    </row>
    <row r="45" customFormat="false" ht="12.8" hidden="false" customHeight="false" outlineLevel="0" collapsed="false">
      <c r="A45" s="0" t="n">
        <v>92</v>
      </c>
      <c r="B45" s="0" t="n">
        <v>27910490.2459256</v>
      </c>
      <c r="C45" s="0" t="n">
        <v>27031335.5194835</v>
      </c>
      <c r="D45" s="0" t="n">
        <v>92093145.5682309</v>
      </c>
      <c r="E45" s="0" t="n">
        <v>84282120.9830044</v>
      </c>
      <c r="F45" s="0" t="n">
        <v>14047020.1638341</v>
      </c>
      <c r="G45" s="0" t="n">
        <v>494468.128767584</v>
      </c>
      <c r="H45" s="0" t="n">
        <v>295959.364734727</v>
      </c>
      <c r="I45" s="0" t="n">
        <v>126753.189914011</v>
      </c>
    </row>
    <row r="46" customFormat="false" ht="12.8" hidden="false" customHeight="false" outlineLevel="0" collapsed="false">
      <c r="A46" s="0" t="n">
        <v>93</v>
      </c>
      <c r="B46" s="0" t="n">
        <v>24528203.0792925</v>
      </c>
      <c r="C46" s="0" t="n">
        <v>23647901.5865441</v>
      </c>
      <c r="D46" s="0" t="n">
        <v>81285715.1706516</v>
      </c>
      <c r="E46" s="0" t="n">
        <v>84811648.4290253</v>
      </c>
      <c r="F46" s="0" t="n">
        <v>0</v>
      </c>
      <c r="G46" s="0" t="n">
        <v>486547.19527319</v>
      </c>
      <c r="H46" s="0" t="n">
        <v>303823.732691225</v>
      </c>
      <c r="I46" s="0" t="n">
        <v>128472.235405622</v>
      </c>
    </row>
    <row r="47" customFormat="false" ht="12.8" hidden="false" customHeight="false" outlineLevel="0" collapsed="false">
      <c r="A47" s="0" t="n">
        <v>94</v>
      </c>
      <c r="B47" s="0" t="n">
        <v>28448243.5820723</v>
      </c>
      <c r="C47" s="0" t="n">
        <v>27586621.8976013</v>
      </c>
      <c r="D47" s="0" t="n">
        <v>94074003.3450274</v>
      </c>
      <c r="E47" s="0" t="n">
        <v>85934028.0488176</v>
      </c>
      <c r="F47" s="0" t="n">
        <v>14322338.0081363</v>
      </c>
      <c r="G47" s="0" t="n">
        <v>458986.926530199</v>
      </c>
      <c r="H47" s="0" t="n">
        <v>312613.073843049</v>
      </c>
      <c r="I47" s="0" t="n">
        <v>128602.405853901</v>
      </c>
    </row>
    <row r="48" customFormat="false" ht="12.8" hidden="false" customHeight="false" outlineLevel="0" collapsed="false">
      <c r="A48" s="0" t="n">
        <v>95</v>
      </c>
      <c r="B48" s="0" t="n">
        <v>25419117.2676416</v>
      </c>
      <c r="C48" s="0" t="n">
        <v>24501905.1834976</v>
      </c>
      <c r="D48" s="0" t="n">
        <v>84307175.0835522</v>
      </c>
      <c r="E48" s="0" t="n">
        <v>87792067.3330697</v>
      </c>
      <c r="F48" s="0" t="n">
        <v>0</v>
      </c>
      <c r="G48" s="0" t="n">
        <v>515292.823260639</v>
      </c>
      <c r="H48" s="0" t="n">
        <v>313707.313124853</v>
      </c>
      <c r="I48" s="0" t="n">
        <v>126017.068226483</v>
      </c>
    </row>
    <row r="49" customFormat="false" ht="12.8" hidden="false" customHeight="false" outlineLevel="0" collapsed="false">
      <c r="A49" s="0" t="n">
        <v>96</v>
      </c>
      <c r="B49" s="0" t="n">
        <v>29117121.7565536</v>
      </c>
      <c r="C49" s="0" t="n">
        <v>28150036.4382244</v>
      </c>
      <c r="D49" s="0" t="n">
        <v>96051641.8598695</v>
      </c>
      <c r="E49" s="0" t="n">
        <v>87621850.803455</v>
      </c>
      <c r="F49" s="0" t="n">
        <v>14603641.8005758</v>
      </c>
      <c r="G49" s="0" t="n">
        <v>562868.322477122</v>
      </c>
      <c r="H49" s="0" t="n">
        <v>313724.576357786</v>
      </c>
      <c r="I49" s="0" t="n">
        <v>129274.88499181</v>
      </c>
    </row>
    <row r="50" customFormat="false" ht="12.8" hidden="false" customHeight="false" outlineLevel="0" collapsed="false">
      <c r="A50" s="0" t="n">
        <v>97</v>
      </c>
      <c r="B50" s="0" t="n">
        <v>25710869.9804697</v>
      </c>
      <c r="C50" s="0" t="n">
        <v>24744860.7737117</v>
      </c>
      <c r="D50" s="0" t="n">
        <v>85226241.4996663</v>
      </c>
      <c r="E50" s="0" t="n">
        <v>88658742.7591908</v>
      </c>
      <c r="F50" s="0" t="n">
        <v>0</v>
      </c>
      <c r="G50" s="0" t="n">
        <v>569652.920311157</v>
      </c>
      <c r="H50" s="0" t="n">
        <v>308870.406085288</v>
      </c>
      <c r="I50" s="0" t="n">
        <v>124979.829087852</v>
      </c>
    </row>
    <row r="51" customFormat="false" ht="12.8" hidden="false" customHeight="false" outlineLevel="0" collapsed="false">
      <c r="A51" s="0" t="n">
        <v>98</v>
      </c>
      <c r="B51" s="0" t="n">
        <v>29470384.9486015</v>
      </c>
      <c r="C51" s="0" t="n">
        <v>28504449.3176033</v>
      </c>
      <c r="D51" s="0" t="n">
        <v>97303527.7614947</v>
      </c>
      <c r="E51" s="0" t="n">
        <v>88727649.6532994</v>
      </c>
      <c r="F51" s="0" t="n">
        <v>14787941.6088832</v>
      </c>
      <c r="G51" s="0" t="n">
        <v>549737.784757644</v>
      </c>
      <c r="H51" s="0" t="n">
        <v>325192.894833232</v>
      </c>
      <c r="I51" s="0" t="n">
        <v>130007.073438999</v>
      </c>
    </row>
    <row r="52" customFormat="false" ht="12.8" hidden="false" customHeight="false" outlineLevel="0" collapsed="false">
      <c r="A52" s="0" t="n">
        <v>99</v>
      </c>
      <c r="B52" s="0" t="n">
        <v>26019212.7654772</v>
      </c>
      <c r="C52" s="0" t="n">
        <v>25011866.3804323</v>
      </c>
      <c r="D52" s="0" t="n">
        <v>86148140.3988449</v>
      </c>
      <c r="E52" s="0" t="n">
        <v>89574101.9607677</v>
      </c>
      <c r="F52" s="0" t="n">
        <v>0</v>
      </c>
      <c r="G52" s="0" t="n">
        <v>582933.256895275</v>
      </c>
      <c r="H52" s="0" t="n">
        <v>331677.250586374</v>
      </c>
      <c r="I52" s="0" t="n">
        <v>132479.825090342</v>
      </c>
    </row>
    <row r="53" customFormat="false" ht="12.8" hidden="false" customHeight="false" outlineLevel="0" collapsed="false">
      <c r="A53" s="0" t="n">
        <v>100</v>
      </c>
      <c r="B53" s="0" t="n">
        <v>30392185.2899479</v>
      </c>
      <c r="C53" s="0" t="n">
        <v>29397579.5198205</v>
      </c>
      <c r="D53" s="0" t="n">
        <v>100385978.819994</v>
      </c>
      <c r="E53" s="0" t="n">
        <v>91437140.240227</v>
      </c>
      <c r="F53" s="0" t="n">
        <v>15239523.3733712</v>
      </c>
      <c r="G53" s="0" t="n">
        <v>579221.634026209</v>
      </c>
      <c r="H53" s="0" t="n">
        <v>325718.257798159</v>
      </c>
      <c r="I53" s="0" t="n">
        <v>128094.111861444</v>
      </c>
    </row>
    <row r="54" customFormat="false" ht="12.8" hidden="false" customHeight="false" outlineLevel="0" collapsed="false">
      <c r="A54" s="0" t="n">
        <v>101</v>
      </c>
      <c r="B54" s="0" t="n">
        <v>26794814.6615532</v>
      </c>
      <c r="C54" s="0" t="n">
        <v>25788661.8145462</v>
      </c>
      <c r="D54" s="0" t="n">
        <v>88865828.5623501</v>
      </c>
      <c r="E54" s="0" t="n">
        <v>92233566.8208993</v>
      </c>
      <c r="F54" s="0" t="n">
        <v>0</v>
      </c>
      <c r="G54" s="0" t="n">
        <v>589070.297487173</v>
      </c>
      <c r="H54" s="0" t="n">
        <v>326625.632322401</v>
      </c>
      <c r="I54" s="0" t="n">
        <v>129224.167424929</v>
      </c>
    </row>
    <row r="55" customFormat="false" ht="12.8" hidden="false" customHeight="false" outlineLevel="0" collapsed="false">
      <c r="A55" s="0" t="n">
        <v>102</v>
      </c>
      <c r="B55" s="0" t="n">
        <v>31138761.4199287</v>
      </c>
      <c r="C55" s="0" t="n">
        <v>30121542.3462216</v>
      </c>
      <c r="D55" s="0" t="n">
        <v>102861557.591722</v>
      </c>
      <c r="E55" s="0" t="n">
        <v>93612847.6879977</v>
      </c>
      <c r="F55" s="0" t="n">
        <v>15602141.2813329</v>
      </c>
      <c r="G55" s="0" t="n">
        <v>604330.777885938</v>
      </c>
      <c r="H55" s="0" t="n">
        <v>323788.905046288</v>
      </c>
      <c r="I55" s="0" t="n">
        <v>127284.843964137</v>
      </c>
    </row>
    <row r="56" customFormat="false" ht="12.8" hidden="false" customHeight="false" outlineLevel="0" collapsed="false">
      <c r="A56" s="0" t="n">
        <v>103</v>
      </c>
      <c r="B56" s="0" t="n">
        <v>27495736.4654929</v>
      </c>
      <c r="C56" s="0" t="n">
        <v>26551103.6504655</v>
      </c>
      <c r="D56" s="0" t="n">
        <v>91523819.2010333</v>
      </c>
      <c r="E56" s="0" t="n">
        <v>94919623.4076105</v>
      </c>
      <c r="F56" s="0" t="n">
        <v>0</v>
      </c>
      <c r="G56" s="0" t="n">
        <v>528942.404780769</v>
      </c>
      <c r="H56" s="0" t="n">
        <v>325713.18089344</v>
      </c>
      <c r="I56" s="0" t="n">
        <v>128538.899075864</v>
      </c>
    </row>
    <row r="57" customFormat="false" ht="12.8" hidden="false" customHeight="false" outlineLevel="0" collapsed="false">
      <c r="A57" s="0" t="n">
        <v>104</v>
      </c>
      <c r="B57" s="0" t="n">
        <v>31853805.0673119</v>
      </c>
      <c r="C57" s="0" t="n">
        <v>30895031.3925943</v>
      </c>
      <c r="D57" s="0" t="n">
        <v>105510717.464538</v>
      </c>
      <c r="E57" s="0" t="n">
        <v>95962798.7443886</v>
      </c>
      <c r="F57" s="0" t="n">
        <v>15993799.7907314</v>
      </c>
      <c r="G57" s="0" t="n">
        <v>536420.207616153</v>
      </c>
      <c r="H57" s="0" t="n">
        <v>329680.414424592</v>
      </c>
      <c r="I57" s="0" t="n">
        <v>132390.07525271</v>
      </c>
    </row>
    <row r="58" customFormat="false" ht="12.8" hidden="false" customHeight="false" outlineLevel="0" collapsed="false">
      <c r="A58" s="0" t="n">
        <v>105</v>
      </c>
      <c r="B58" s="0" t="n">
        <v>28313381.9453708</v>
      </c>
      <c r="C58" s="0" t="n">
        <v>27337404.4186735</v>
      </c>
      <c r="D58" s="0" t="n">
        <v>94272747.9499246</v>
      </c>
      <c r="E58" s="0" t="n">
        <v>97674781.672447</v>
      </c>
      <c r="F58" s="0" t="n">
        <v>0</v>
      </c>
      <c r="G58" s="0" t="n">
        <v>553808.969460797</v>
      </c>
      <c r="H58" s="0" t="n">
        <v>330537.450618121</v>
      </c>
      <c r="I58" s="0" t="n">
        <v>130901.580883355</v>
      </c>
    </row>
    <row r="59" customFormat="false" ht="12.8" hidden="false" customHeight="false" outlineLevel="0" collapsed="false">
      <c r="A59" s="0" t="n">
        <v>106</v>
      </c>
      <c r="B59" s="0" t="n">
        <v>32688705.9024403</v>
      </c>
      <c r="C59" s="0" t="n">
        <v>31713101.9057076</v>
      </c>
      <c r="D59" s="0" t="n">
        <v>108447154.923835</v>
      </c>
      <c r="E59" s="0" t="n">
        <v>98516580.4124011</v>
      </c>
      <c r="F59" s="0" t="n">
        <v>16419430.0687335</v>
      </c>
      <c r="G59" s="0" t="n">
        <v>556172.589095016</v>
      </c>
      <c r="H59" s="0" t="n">
        <v>329256.943062175</v>
      </c>
      <c r="I59" s="0" t="n">
        <v>128820.663679333</v>
      </c>
    </row>
    <row r="60" customFormat="false" ht="12.8" hidden="false" customHeight="false" outlineLevel="0" collapsed="false">
      <c r="A60" s="0" t="n">
        <v>107</v>
      </c>
      <c r="B60" s="0" t="n">
        <v>28793379.5782663</v>
      </c>
      <c r="C60" s="0" t="n">
        <v>27792126.6047832</v>
      </c>
      <c r="D60" s="0" t="n">
        <v>95933401.3174813</v>
      </c>
      <c r="E60" s="0" t="n">
        <v>99279039.4676367</v>
      </c>
      <c r="F60" s="0" t="n">
        <v>0</v>
      </c>
      <c r="G60" s="0" t="n">
        <v>577321.093837174</v>
      </c>
      <c r="H60" s="0" t="n">
        <v>333869.111842607</v>
      </c>
      <c r="I60" s="0" t="n">
        <v>128661.096861791</v>
      </c>
    </row>
    <row r="61" customFormat="false" ht="12.8" hidden="false" customHeight="false" outlineLevel="0" collapsed="false">
      <c r="A61" s="0" t="n">
        <v>108</v>
      </c>
      <c r="B61" s="0" t="n">
        <v>33453867.4127071</v>
      </c>
      <c r="C61" s="0" t="n">
        <v>32412243.6267012</v>
      </c>
      <c r="D61" s="0" t="n">
        <v>110861734.297492</v>
      </c>
      <c r="E61" s="0" t="n">
        <v>100648774.657673</v>
      </c>
      <c r="F61" s="0" t="n">
        <v>16774795.7762789</v>
      </c>
      <c r="G61" s="0" t="n">
        <v>616745.14814984</v>
      </c>
      <c r="H61" s="0" t="n">
        <v>333651.927690695</v>
      </c>
      <c r="I61" s="0" t="n">
        <v>130323.871664899</v>
      </c>
    </row>
    <row r="62" customFormat="false" ht="12.8" hidden="false" customHeight="false" outlineLevel="0" collapsed="false">
      <c r="A62" s="0" t="n">
        <v>109</v>
      </c>
      <c r="B62" s="0" t="n">
        <v>29538744.6182005</v>
      </c>
      <c r="C62" s="0" t="n">
        <v>28502930.3377126</v>
      </c>
      <c r="D62" s="0" t="n">
        <v>98409344.925403</v>
      </c>
      <c r="E62" s="0" t="n">
        <v>101739888.831484</v>
      </c>
      <c r="F62" s="0" t="n">
        <v>0</v>
      </c>
      <c r="G62" s="0" t="n">
        <v>607732.97297479</v>
      </c>
      <c r="H62" s="0" t="n">
        <v>336630.289764337</v>
      </c>
      <c r="I62" s="0" t="n">
        <v>130644.311069715</v>
      </c>
    </row>
    <row r="63" customFormat="false" ht="12.8" hidden="false" customHeight="false" outlineLevel="0" collapsed="false">
      <c r="A63" s="0" t="n">
        <v>110</v>
      </c>
      <c r="B63" s="0" t="n">
        <v>34048815.8546614</v>
      </c>
      <c r="C63" s="0" t="n">
        <v>33065366.6482418</v>
      </c>
      <c r="D63" s="0" t="n">
        <v>113156160.513738</v>
      </c>
      <c r="E63" s="0" t="n">
        <v>102597821.806052</v>
      </c>
      <c r="F63" s="0" t="n">
        <v>17099636.9676753</v>
      </c>
      <c r="G63" s="0" t="n">
        <v>548085.089801237</v>
      </c>
      <c r="H63" s="0" t="n">
        <v>340680.464235322</v>
      </c>
      <c r="I63" s="0" t="n">
        <v>135262.360547072</v>
      </c>
    </row>
    <row r="64" customFormat="false" ht="12.8" hidden="false" customHeight="false" outlineLevel="0" collapsed="false">
      <c r="A64" s="0" t="n">
        <v>111</v>
      </c>
      <c r="B64" s="0" t="n">
        <v>29970733.2583891</v>
      </c>
      <c r="C64" s="0" t="n">
        <v>28933936.465285</v>
      </c>
      <c r="D64" s="0" t="n">
        <v>99949248.7050661</v>
      </c>
      <c r="E64" s="0" t="n">
        <v>103220068.798434</v>
      </c>
      <c r="F64" s="0" t="n">
        <v>0</v>
      </c>
      <c r="G64" s="0" t="n">
        <v>596720.900933613</v>
      </c>
      <c r="H64" s="0" t="n">
        <v>346161.289771138</v>
      </c>
      <c r="I64" s="0" t="n">
        <v>134163.717713353</v>
      </c>
    </row>
    <row r="65" customFormat="false" ht="12.8" hidden="false" customHeight="false" outlineLevel="0" collapsed="false">
      <c r="A65" s="0" t="n">
        <v>112</v>
      </c>
      <c r="B65" s="0" t="n">
        <v>34619161.3855149</v>
      </c>
      <c r="C65" s="0" t="n">
        <v>33590459.9598924</v>
      </c>
      <c r="D65" s="0" t="n">
        <v>114988464.991283</v>
      </c>
      <c r="E65" s="0" t="n">
        <v>104181109.192888</v>
      </c>
      <c r="F65" s="0" t="n">
        <v>17363518.1988147</v>
      </c>
      <c r="G65" s="0" t="n">
        <v>590081.693549987</v>
      </c>
      <c r="H65" s="0" t="n">
        <v>344103.89131345</v>
      </c>
      <c r="I65" s="0" t="n">
        <v>135022.629655754</v>
      </c>
    </row>
    <row r="66" customFormat="false" ht="12.8" hidden="false" customHeight="false" outlineLevel="0" collapsed="false">
      <c r="A66" s="0" t="n">
        <v>113</v>
      </c>
      <c r="B66" s="0" t="n">
        <v>30424728.5789273</v>
      </c>
      <c r="C66" s="0" t="n">
        <v>29437326.182326</v>
      </c>
      <c r="D66" s="0" t="n">
        <v>101708664.558584</v>
      </c>
      <c r="E66" s="0" t="n">
        <v>104973636.808357</v>
      </c>
      <c r="F66" s="0" t="n">
        <v>0</v>
      </c>
      <c r="G66" s="0" t="n">
        <v>554144.101671696</v>
      </c>
      <c r="H66" s="0" t="n">
        <v>338338.298477278</v>
      </c>
      <c r="I66" s="0" t="n">
        <v>135599.994931938</v>
      </c>
    </row>
    <row r="67" customFormat="false" ht="12.8" hidden="false" customHeight="false" outlineLevel="0" collapsed="false">
      <c r="A67" s="0" t="n">
        <v>114</v>
      </c>
      <c r="B67" s="0" t="n">
        <v>35013275.105893</v>
      </c>
      <c r="C67" s="0" t="n">
        <v>34012901.8818174</v>
      </c>
      <c r="D67" s="0" t="n">
        <v>116472769.477491</v>
      </c>
      <c r="E67" s="0" t="n">
        <v>105468438.69448</v>
      </c>
      <c r="F67" s="0" t="n">
        <v>17578073.1157467</v>
      </c>
      <c r="G67" s="0" t="n">
        <v>561646.576332112</v>
      </c>
      <c r="H67" s="0" t="n">
        <v>343376.254032045</v>
      </c>
      <c r="I67" s="0" t="n">
        <v>136214.848159234</v>
      </c>
    </row>
    <row r="68" customFormat="false" ht="12.8" hidden="false" customHeight="false" outlineLevel="0" collapsed="false">
      <c r="A68" s="0" t="n">
        <v>115</v>
      </c>
      <c r="B68" s="0" t="n">
        <v>30768238.9282957</v>
      </c>
      <c r="C68" s="0" t="n">
        <v>29806898.4565941</v>
      </c>
      <c r="D68" s="0" t="n">
        <v>103017419.482127</v>
      </c>
      <c r="E68" s="0" t="n">
        <v>106249820.647943</v>
      </c>
      <c r="F68" s="0" t="n">
        <v>0</v>
      </c>
      <c r="G68" s="0" t="n">
        <v>510823.09037368</v>
      </c>
      <c r="H68" s="0" t="n">
        <v>351346.216487574</v>
      </c>
      <c r="I68" s="0" t="n">
        <v>141673.092628997</v>
      </c>
    </row>
    <row r="69" customFormat="false" ht="12.8" hidden="false" customHeight="false" outlineLevel="0" collapsed="false">
      <c r="A69" s="0" t="n">
        <v>116</v>
      </c>
      <c r="B69" s="0" t="n">
        <v>35714707.6315568</v>
      </c>
      <c r="C69" s="0" t="n">
        <v>34727082.2810744</v>
      </c>
      <c r="D69" s="0" t="n">
        <v>118975218.251867</v>
      </c>
      <c r="E69" s="0" t="n">
        <v>107651575.547121</v>
      </c>
      <c r="F69" s="0" t="n">
        <v>17941929.2578536</v>
      </c>
      <c r="G69" s="0" t="n">
        <v>532179.714033789</v>
      </c>
      <c r="H69" s="0" t="n">
        <v>357427.711751018</v>
      </c>
      <c r="I69" s="0" t="n">
        <v>140025.606710872</v>
      </c>
    </row>
    <row r="70" customFormat="false" ht="12.8" hidden="false" customHeight="false" outlineLevel="0" collapsed="false">
      <c r="A70" s="0" t="n">
        <v>117</v>
      </c>
      <c r="B70" s="0" t="n">
        <v>31409500.5948918</v>
      </c>
      <c r="C70" s="0" t="n">
        <v>30380242.3745419</v>
      </c>
      <c r="D70" s="0" t="n">
        <v>105086626.013923</v>
      </c>
      <c r="E70" s="0" t="n">
        <v>108225523.533547</v>
      </c>
      <c r="F70" s="0" t="n">
        <v>0</v>
      </c>
      <c r="G70" s="0" t="n">
        <v>584793.373213147</v>
      </c>
      <c r="H70" s="0" t="n">
        <v>348293.253428925</v>
      </c>
      <c r="I70" s="0" t="n">
        <v>137387.991011061</v>
      </c>
    </row>
    <row r="71" customFormat="false" ht="12.8" hidden="false" customHeight="false" outlineLevel="0" collapsed="false">
      <c r="A71" s="0" t="n">
        <v>118</v>
      </c>
      <c r="B71" s="0" t="n">
        <v>36108058.7239176</v>
      </c>
      <c r="C71" s="0" t="n">
        <v>35050793.3127626</v>
      </c>
      <c r="D71" s="0" t="n">
        <v>120152469.761517</v>
      </c>
      <c r="E71" s="0" t="n">
        <v>108587936.129283</v>
      </c>
      <c r="F71" s="0" t="n">
        <v>18097989.3548805</v>
      </c>
      <c r="G71" s="0" t="n">
        <v>601447.335020686</v>
      </c>
      <c r="H71" s="0" t="n">
        <v>356323.243221119</v>
      </c>
      <c r="I71" s="0" t="n">
        <v>142135.475590377</v>
      </c>
    </row>
    <row r="72" customFormat="false" ht="12.8" hidden="false" customHeight="false" outlineLevel="0" collapsed="false">
      <c r="A72" s="0" t="n">
        <v>119</v>
      </c>
      <c r="B72" s="0" t="n">
        <v>31790989.4312103</v>
      </c>
      <c r="C72" s="0" t="n">
        <v>30737817.904895</v>
      </c>
      <c r="D72" s="0" t="n">
        <v>106390913.290133</v>
      </c>
      <c r="E72" s="0" t="n">
        <v>109460666.138822</v>
      </c>
      <c r="F72" s="0" t="n">
        <v>0</v>
      </c>
      <c r="G72" s="0" t="n">
        <v>597644.941453774</v>
      </c>
      <c r="H72" s="0" t="n">
        <v>356859.890225659</v>
      </c>
      <c r="I72" s="0" t="n">
        <v>140952.42090842</v>
      </c>
    </row>
    <row r="73" customFormat="false" ht="12.8" hidden="false" customHeight="false" outlineLevel="0" collapsed="false">
      <c r="A73" s="0" t="n">
        <v>120</v>
      </c>
      <c r="B73" s="0" t="n">
        <v>36663117.9462875</v>
      </c>
      <c r="C73" s="0" t="n">
        <v>35586951.3292857</v>
      </c>
      <c r="D73" s="0" t="n">
        <v>122036753.640331</v>
      </c>
      <c r="E73" s="0" t="n">
        <v>110263446.699188</v>
      </c>
      <c r="F73" s="0" t="n">
        <v>18377241.1165313</v>
      </c>
      <c r="G73" s="0" t="n">
        <v>617676.254282311</v>
      </c>
      <c r="H73" s="0" t="n">
        <v>359454.229623653</v>
      </c>
      <c r="I73" s="0" t="n">
        <v>141480.190136811</v>
      </c>
    </row>
    <row r="74" customFormat="false" ht="12.8" hidden="false" customHeight="false" outlineLevel="0" collapsed="false">
      <c r="A74" s="0" t="n">
        <v>121</v>
      </c>
      <c r="B74" s="0" t="n">
        <v>32133440.4551421</v>
      </c>
      <c r="C74" s="0" t="n">
        <v>31066358.5937013</v>
      </c>
      <c r="D74" s="0" t="n">
        <v>107551111.625364</v>
      </c>
      <c r="E74" s="0" t="n">
        <v>110619156.826503</v>
      </c>
      <c r="F74" s="0" t="n">
        <v>0</v>
      </c>
      <c r="G74" s="0" t="n">
        <v>608274.208427989</v>
      </c>
      <c r="H74" s="0" t="n">
        <v>360929.437733649</v>
      </c>
      <c r="I74" s="0" t="n">
        <v>139826.021827397</v>
      </c>
    </row>
    <row r="75" customFormat="false" ht="12.8" hidden="false" customHeight="false" outlineLevel="0" collapsed="false">
      <c r="A75" s="0" t="n">
        <v>122</v>
      </c>
      <c r="B75" s="0" t="n">
        <v>37162263.3850427</v>
      </c>
      <c r="C75" s="0" t="n">
        <v>36142227.7753486</v>
      </c>
      <c r="D75" s="0" t="n">
        <v>123975993.516295</v>
      </c>
      <c r="E75" s="0" t="n">
        <v>111916051.293566</v>
      </c>
      <c r="F75" s="0" t="n">
        <v>18652675.2155943</v>
      </c>
      <c r="G75" s="0" t="n">
        <v>566738.608500748</v>
      </c>
      <c r="H75" s="0" t="n">
        <v>356307.331265926</v>
      </c>
      <c r="I75" s="0" t="n">
        <v>138556.67132487</v>
      </c>
    </row>
    <row r="76" customFormat="false" ht="12.8" hidden="false" customHeight="false" outlineLevel="0" collapsed="false">
      <c r="A76" s="0" t="n">
        <v>123</v>
      </c>
      <c r="B76" s="0" t="n">
        <v>32705446.9502523</v>
      </c>
      <c r="C76" s="0" t="n">
        <v>31636844.6914296</v>
      </c>
      <c r="D76" s="0" t="n">
        <v>109596797.795927</v>
      </c>
      <c r="E76" s="0" t="n">
        <v>112618740.242188</v>
      </c>
      <c r="F76" s="0" t="n">
        <v>0</v>
      </c>
      <c r="G76" s="0" t="n">
        <v>610503.832337867</v>
      </c>
      <c r="H76" s="0" t="n">
        <v>360750.19664781</v>
      </c>
      <c r="I76" s="0" t="n">
        <v>139068.899767224</v>
      </c>
    </row>
    <row r="77" customFormat="false" ht="12.8" hidden="false" customHeight="false" outlineLevel="0" collapsed="false">
      <c r="A77" s="0" t="n">
        <v>124</v>
      </c>
      <c r="B77" s="0" t="n">
        <v>37660657.0865208</v>
      </c>
      <c r="C77" s="0" t="n">
        <v>36543993.4502281</v>
      </c>
      <c r="D77" s="0" t="n">
        <v>125402756.134153</v>
      </c>
      <c r="E77" s="0" t="n">
        <v>113101920.49647</v>
      </c>
      <c r="F77" s="0" t="n">
        <v>18850320.082745</v>
      </c>
      <c r="G77" s="0" t="n">
        <v>653991.85908705</v>
      </c>
      <c r="H77" s="0" t="n">
        <v>364172.099624875</v>
      </c>
      <c r="I77" s="0" t="n">
        <v>140713.825115394</v>
      </c>
    </row>
    <row r="78" customFormat="false" ht="12.8" hidden="false" customHeight="false" outlineLevel="0" collapsed="false">
      <c r="A78" s="0" t="n">
        <v>125</v>
      </c>
      <c r="B78" s="0" t="n">
        <v>33201426.4889479</v>
      </c>
      <c r="C78" s="0" t="n">
        <v>32143911.1841699</v>
      </c>
      <c r="D78" s="0" t="n">
        <v>111364358.658817</v>
      </c>
      <c r="E78" s="0" t="n">
        <v>114354537.583192</v>
      </c>
      <c r="F78" s="0" t="n">
        <v>0</v>
      </c>
      <c r="G78" s="0" t="n">
        <v>578614.537886191</v>
      </c>
      <c r="H78" s="0" t="n">
        <v>377469.769661902</v>
      </c>
      <c r="I78" s="0" t="n">
        <v>144901.424614145</v>
      </c>
    </row>
    <row r="79" customFormat="false" ht="12.8" hidden="false" customHeight="false" outlineLevel="0" collapsed="false">
      <c r="A79" s="0" t="n">
        <v>126</v>
      </c>
      <c r="B79" s="0" t="n">
        <v>38525027.8102362</v>
      </c>
      <c r="C79" s="0" t="n">
        <v>37460700.2051379</v>
      </c>
      <c r="D79" s="0" t="n">
        <v>128621819.965824</v>
      </c>
      <c r="E79" s="0" t="n">
        <v>115979935.382262</v>
      </c>
      <c r="F79" s="0" t="n">
        <v>19329989.230377</v>
      </c>
      <c r="G79" s="0" t="n">
        <v>605056.981299975</v>
      </c>
      <c r="H79" s="0" t="n">
        <v>360878.374931029</v>
      </c>
      <c r="I79" s="0" t="n">
        <v>140560.355524645</v>
      </c>
    </row>
    <row r="80" customFormat="false" ht="12.8" hidden="false" customHeight="false" outlineLevel="0" collapsed="false">
      <c r="A80" s="0" t="n">
        <v>127</v>
      </c>
      <c r="B80" s="0" t="n">
        <v>33930826.5050711</v>
      </c>
      <c r="C80" s="0" t="n">
        <v>32784848.8895792</v>
      </c>
      <c r="D80" s="0" t="n">
        <v>113699140.238129</v>
      </c>
      <c r="E80" s="0" t="n">
        <v>116674620.296763</v>
      </c>
      <c r="F80" s="0" t="n">
        <v>0</v>
      </c>
      <c r="G80" s="0" t="n">
        <v>677838.406413274</v>
      </c>
      <c r="H80" s="0" t="n">
        <v>369035.13560524</v>
      </c>
      <c r="I80" s="0" t="n">
        <v>141577.247819117</v>
      </c>
    </row>
    <row r="81" customFormat="false" ht="12.8" hidden="false" customHeight="false" outlineLevel="0" collapsed="false">
      <c r="A81" s="0" t="n">
        <v>128</v>
      </c>
      <c r="B81" s="0" t="n">
        <v>38832250.9801936</v>
      </c>
      <c r="C81" s="0" t="n">
        <v>37702971.4344899</v>
      </c>
      <c r="D81" s="0" t="n">
        <v>129477866.49623</v>
      </c>
      <c r="E81" s="0" t="n">
        <v>116664524.358734</v>
      </c>
      <c r="F81" s="0" t="n">
        <v>19444087.3931224</v>
      </c>
      <c r="G81" s="0" t="n">
        <v>646484.495275863</v>
      </c>
      <c r="H81" s="0" t="n">
        <v>378617.056292279</v>
      </c>
      <c r="I81" s="0" t="n">
        <v>148825.705907903</v>
      </c>
    </row>
    <row r="82" customFormat="false" ht="12.8" hidden="false" customHeight="false" outlineLevel="0" collapsed="false">
      <c r="A82" s="0" t="n">
        <v>129</v>
      </c>
      <c r="B82" s="0" t="n">
        <v>34245628.63549</v>
      </c>
      <c r="C82" s="0" t="n">
        <v>33135326.2675624</v>
      </c>
      <c r="D82" s="0" t="n">
        <v>114918779.952977</v>
      </c>
      <c r="E82" s="0" t="n">
        <v>117853118.559607</v>
      </c>
      <c r="F82" s="0" t="n">
        <v>0</v>
      </c>
      <c r="G82" s="0" t="n">
        <v>638345.031414462</v>
      </c>
      <c r="H82" s="0" t="n">
        <v>369487.664714754</v>
      </c>
      <c r="I82" s="0" t="n">
        <v>146385.2454262</v>
      </c>
    </row>
    <row r="83" customFormat="false" ht="12.8" hidden="false" customHeight="false" outlineLevel="0" collapsed="false">
      <c r="A83" s="0" t="n">
        <v>130</v>
      </c>
      <c r="B83" s="0" t="n">
        <v>39575183.0351707</v>
      </c>
      <c r="C83" s="0" t="n">
        <v>38482869.0005621</v>
      </c>
      <c r="D83" s="0" t="n">
        <v>132196785.691828</v>
      </c>
      <c r="E83" s="0" t="n">
        <v>119027126.699729</v>
      </c>
      <c r="F83" s="0" t="n">
        <v>19837854.4499548</v>
      </c>
      <c r="G83" s="0" t="n">
        <v>618348.337302404</v>
      </c>
      <c r="H83" s="0" t="n">
        <v>374445.51221589</v>
      </c>
      <c r="I83" s="0" t="n">
        <v>142171.692986041</v>
      </c>
    </row>
    <row r="84" customFormat="false" ht="12.8" hidden="false" customHeight="false" outlineLevel="0" collapsed="false">
      <c r="A84" s="0" t="n">
        <v>131</v>
      </c>
      <c r="B84" s="0" t="n">
        <v>35128246.7174236</v>
      </c>
      <c r="C84" s="0" t="n">
        <v>34002206.9147937</v>
      </c>
      <c r="D84" s="0" t="n">
        <v>118012173.633605</v>
      </c>
      <c r="E84" s="0" t="n">
        <v>120897789.677357</v>
      </c>
      <c r="F84" s="0" t="n">
        <v>0</v>
      </c>
      <c r="G84" s="0" t="n">
        <v>651920.231325753</v>
      </c>
      <c r="H84" s="0" t="n">
        <v>375427.132488434</v>
      </c>
      <c r="I84" s="0" t="n">
        <v>140989.198308123</v>
      </c>
    </row>
    <row r="85" customFormat="false" ht="12.8" hidden="false" customHeight="false" outlineLevel="0" collapsed="false">
      <c r="A85" s="0" t="n">
        <v>132</v>
      </c>
      <c r="B85" s="0" t="n">
        <v>40664125.1140157</v>
      </c>
      <c r="C85" s="0" t="n">
        <v>39529488.7171656</v>
      </c>
      <c r="D85" s="0" t="n">
        <v>135887321.744541</v>
      </c>
      <c r="E85" s="0" t="n">
        <v>122280453.147114</v>
      </c>
      <c r="F85" s="0" t="n">
        <v>20380075.5245189</v>
      </c>
      <c r="G85" s="0" t="n">
        <v>659930.737596445</v>
      </c>
      <c r="H85" s="0" t="n">
        <v>376041.226396416</v>
      </c>
      <c r="I85" s="0" t="n">
        <v>140949.189796167</v>
      </c>
    </row>
    <row r="86" customFormat="false" ht="12.8" hidden="false" customHeight="false" outlineLevel="0" collapsed="false">
      <c r="A86" s="0" t="n">
        <v>133</v>
      </c>
      <c r="B86" s="0" t="n">
        <v>35667989.7742059</v>
      </c>
      <c r="C86" s="0" t="n">
        <v>34546113.4962554</v>
      </c>
      <c r="D86" s="0" t="n">
        <v>119883191.889981</v>
      </c>
      <c r="E86" s="0" t="n">
        <v>122789335.305172</v>
      </c>
      <c r="F86" s="0" t="n">
        <v>0</v>
      </c>
      <c r="G86" s="0" t="n">
        <v>639239.770550947</v>
      </c>
      <c r="H86" s="0" t="n">
        <v>381961.507029854</v>
      </c>
      <c r="I86" s="0" t="n">
        <v>143821.42909956</v>
      </c>
    </row>
    <row r="87" customFormat="false" ht="12.8" hidden="false" customHeight="false" outlineLevel="0" collapsed="false">
      <c r="A87" s="0" t="n">
        <v>134</v>
      </c>
      <c r="B87" s="0" t="n">
        <v>41330297.6689451</v>
      </c>
      <c r="C87" s="0" t="n">
        <v>40199033.1344634</v>
      </c>
      <c r="D87" s="0" t="n">
        <v>138211657.884024</v>
      </c>
      <c r="E87" s="0" t="n">
        <v>124321324.856842</v>
      </c>
      <c r="F87" s="0" t="n">
        <v>20720220.8094736</v>
      </c>
      <c r="G87" s="0" t="n">
        <v>645228.062918841</v>
      </c>
      <c r="H87" s="0" t="n">
        <v>383159.754409254</v>
      </c>
      <c r="I87" s="0" t="n">
        <v>146966.738790859</v>
      </c>
    </row>
    <row r="88" customFormat="false" ht="12.8" hidden="false" customHeight="false" outlineLevel="0" collapsed="false">
      <c r="A88" s="0" t="n">
        <v>135</v>
      </c>
      <c r="B88" s="0" t="n">
        <v>36468806.8066803</v>
      </c>
      <c r="C88" s="0" t="n">
        <v>35330442.8904378</v>
      </c>
      <c r="D88" s="0" t="n">
        <v>122671685.972272</v>
      </c>
      <c r="E88" s="0" t="n">
        <v>125588850.598515</v>
      </c>
      <c r="F88" s="0" t="n">
        <v>0</v>
      </c>
      <c r="G88" s="0" t="n">
        <v>647144.666836128</v>
      </c>
      <c r="H88" s="0" t="n">
        <v>387102.8732308</v>
      </c>
      <c r="I88" s="0" t="n">
        <v>148737.680250855</v>
      </c>
    </row>
    <row r="89" customFormat="false" ht="12.8" hidden="false" customHeight="false" outlineLevel="0" collapsed="false">
      <c r="A89" s="0" t="n">
        <v>136</v>
      </c>
      <c r="B89" s="0" t="n">
        <v>41830783.4046936</v>
      </c>
      <c r="C89" s="0" t="n">
        <v>40672919.3523946</v>
      </c>
      <c r="D89" s="0" t="n">
        <v>139903098.931378</v>
      </c>
      <c r="E89" s="0" t="n">
        <v>125760117.128531</v>
      </c>
      <c r="F89" s="0" t="n">
        <v>20960019.5214218</v>
      </c>
      <c r="G89" s="0" t="n">
        <v>678362.891677281</v>
      </c>
      <c r="H89" s="0" t="n">
        <v>379564.485892264</v>
      </c>
      <c r="I89" s="0" t="n">
        <v>142766.678184951</v>
      </c>
    </row>
    <row r="90" customFormat="false" ht="12.8" hidden="false" customHeight="false" outlineLevel="0" collapsed="false">
      <c r="A90" s="0" t="n">
        <v>137</v>
      </c>
      <c r="B90" s="0" t="n">
        <v>36465705.9263741</v>
      </c>
      <c r="C90" s="0" t="n">
        <v>35326146.6456376</v>
      </c>
      <c r="D90" s="0" t="n">
        <v>122695396.951642</v>
      </c>
      <c r="E90" s="0" t="n">
        <v>125487130.088462</v>
      </c>
      <c r="F90" s="0" t="n">
        <v>0</v>
      </c>
      <c r="G90" s="0" t="n">
        <v>637963.723035932</v>
      </c>
      <c r="H90" s="0" t="n">
        <v>395733.518809321</v>
      </c>
      <c r="I90" s="0" t="n">
        <v>151231.484130407</v>
      </c>
    </row>
    <row r="91" customFormat="false" ht="12.8" hidden="false" customHeight="false" outlineLevel="0" collapsed="false">
      <c r="A91" s="0" t="n">
        <v>138</v>
      </c>
      <c r="B91" s="0" t="n">
        <v>42012365.9020256</v>
      </c>
      <c r="C91" s="0" t="n">
        <v>40882955.2528106</v>
      </c>
      <c r="D91" s="0" t="n">
        <v>140624062.764046</v>
      </c>
      <c r="E91" s="0" t="n">
        <v>126354379.268917</v>
      </c>
      <c r="F91" s="0" t="n">
        <v>21059063.2114862</v>
      </c>
      <c r="G91" s="0" t="n">
        <v>621120.626553891</v>
      </c>
      <c r="H91" s="0" t="n">
        <v>400894.581270239</v>
      </c>
      <c r="I91" s="0" t="n">
        <v>153422.059129773</v>
      </c>
    </row>
    <row r="92" customFormat="false" ht="12.8" hidden="false" customHeight="false" outlineLevel="0" collapsed="false">
      <c r="A92" s="0" t="n">
        <v>139</v>
      </c>
      <c r="B92" s="0" t="n">
        <v>36932901.5458448</v>
      </c>
      <c r="C92" s="0" t="n">
        <v>35758342.1296098</v>
      </c>
      <c r="D92" s="0" t="n">
        <v>124207611.137913</v>
      </c>
      <c r="E92" s="0" t="n">
        <v>126958723.012605</v>
      </c>
      <c r="F92" s="0" t="n">
        <v>0</v>
      </c>
      <c r="G92" s="0" t="n">
        <v>662047.924706083</v>
      </c>
      <c r="H92" s="0" t="n">
        <v>401941.595593867</v>
      </c>
      <c r="I92" s="0" t="n">
        <v>157956.994192936</v>
      </c>
    </row>
    <row r="93" customFormat="false" ht="12.8" hidden="false" customHeight="false" outlineLevel="0" collapsed="false">
      <c r="A93" s="0" t="n">
        <v>140</v>
      </c>
      <c r="B93" s="0" t="n">
        <v>42462474.1526034</v>
      </c>
      <c r="C93" s="0" t="n">
        <v>41282961.309848</v>
      </c>
      <c r="D93" s="0" t="n">
        <v>142027452.215412</v>
      </c>
      <c r="E93" s="0" t="n">
        <v>127543382.574041</v>
      </c>
      <c r="F93" s="0" t="n">
        <v>21257230.4290068</v>
      </c>
      <c r="G93" s="0" t="n">
        <v>662201.401206015</v>
      </c>
      <c r="H93" s="0" t="n">
        <v>408818.73332268</v>
      </c>
      <c r="I93" s="0" t="n">
        <v>154989.583180939</v>
      </c>
    </row>
    <row r="94" customFormat="false" ht="12.8" hidden="false" customHeight="false" outlineLevel="0" collapsed="false">
      <c r="A94" s="0" t="n">
        <v>141</v>
      </c>
      <c r="B94" s="0" t="n">
        <v>37492999.7489242</v>
      </c>
      <c r="C94" s="0" t="n">
        <v>36344621.0045236</v>
      </c>
      <c r="D94" s="0" t="n">
        <v>126238219.997501</v>
      </c>
      <c r="E94" s="0" t="n">
        <v>128972519.835319</v>
      </c>
      <c r="F94" s="0" t="n">
        <v>0</v>
      </c>
      <c r="G94" s="0" t="n">
        <v>634113.034561296</v>
      </c>
      <c r="H94" s="0" t="n">
        <v>407419.501120205</v>
      </c>
      <c r="I94" s="0" t="n">
        <v>152637.441027332</v>
      </c>
    </row>
    <row r="95" customFormat="false" ht="12.8" hidden="false" customHeight="false" outlineLevel="0" collapsed="false">
      <c r="A95" s="0" t="n">
        <v>142</v>
      </c>
      <c r="B95" s="0" t="n">
        <v>43150693.1091093</v>
      </c>
      <c r="C95" s="0" t="n">
        <v>41986533.786138</v>
      </c>
      <c r="D95" s="0" t="n">
        <v>144492491.797925</v>
      </c>
      <c r="E95" s="0" t="n">
        <v>129685473.968349</v>
      </c>
      <c r="F95" s="0" t="n">
        <v>21614245.6613915</v>
      </c>
      <c r="G95" s="0" t="n">
        <v>649421.997340738</v>
      </c>
      <c r="H95" s="0" t="n">
        <v>407877.506731694</v>
      </c>
      <c r="I95" s="0" t="n">
        <v>152656.88414116</v>
      </c>
    </row>
    <row r="96" customFormat="false" ht="12.8" hidden="false" customHeight="false" outlineLevel="0" collapsed="false">
      <c r="A96" s="0" t="n">
        <v>143</v>
      </c>
      <c r="B96" s="0" t="n">
        <v>37871226.2849552</v>
      </c>
      <c r="C96" s="0" t="n">
        <v>36714436.7015655</v>
      </c>
      <c r="D96" s="0" t="n">
        <v>127594876.91889</v>
      </c>
      <c r="E96" s="0" t="n">
        <v>130233925.033356</v>
      </c>
      <c r="F96" s="0" t="n">
        <v>0</v>
      </c>
      <c r="G96" s="0" t="n">
        <v>639551.283638801</v>
      </c>
      <c r="H96" s="0" t="n">
        <v>410958.301233811</v>
      </c>
      <c r="I96" s="0" t="n">
        <v>151828.569310145</v>
      </c>
    </row>
    <row r="97" customFormat="false" ht="12.8" hidden="false" customHeight="false" outlineLevel="0" collapsed="false">
      <c r="A97" s="0" t="n">
        <v>144</v>
      </c>
      <c r="B97" s="0" t="n">
        <v>43445056.7278223</v>
      </c>
      <c r="C97" s="0" t="n">
        <v>42262565.6468504</v>
      </c>
      <c r="D97" s="0" t="n">
        <v>145499206.358011</v>
      </c>
      <c r="E97" s="0" t="n">
        <v>130485158.436106</v>
      </c>
      <c r="F97" s="0" t="n">
        <v>21747526.4060177</v>
      </c>
      <c r="G97" s="0" t="n">
        <v>671805.83755696</v>
      </c>
      <c r="H97" s="0" t="n">
        <v>406127.030351362</v>
      </c>
      <c r="I97" s="0" t="n">
        <v>149368.875805091</v>
      </c>
    </row>
    <row r="98" customFormat="false" ht="12.8" hidden="false" customHeight="false" outlineLevel="0" collapsed="false">
      <c r="A98" s="0" t="n">
        <v>145</v>
      </c>
      <c r="B98" s="0" t="n">
        <v>38245096.7098558</v>
      </c>
      <c r="C98" s="0" t="n">
        <v>37088242.090542</v>
      </c>
      <c r="D98" s="0" t="n">
        <v>128970210.270181</v>
      </c>
      <c r="E98" s="0" t="n">
        <v>131568498.830187</v>
      </c>
      <c r="F98" s="0" t="n">
        <v>0</v>
      </c>
      <c r="G98" s="0" t="n">
        <v>638791.149924859</v>
      </c>
      <c r="H98" s="0" t="n">
        <v>411868.665492678</v>
      </c>
      <c r="I98" s="0" t="n">
        <v>151706.862708967</v>
      </c>
    </row>
    <row r="99" customFormat="false" ht="12.8" hidden="false" customHeight="false" outlineLevel="0" collapsed="false">
      <c r="A99" s="0" t="n">
        <v>146</v>
      </c>
      <c r="B99" s="0" t="n">
        <v>44504393.6329819</v>
      </c>
      <c r="C99" s="0" t="n">
        <v>43309649.5278426</v>
      </c>
      <c r="D99" s="0" t="n">
        <v>149177795.459648</v>
      </c>
      <c r="E99" s="0" t="n">
        <v>133736860.456531</v>
      </c>
      <c r="F99" s="0" t="n">
        <v>22289476.7427551</v>
      </c>
      <c r="G99" s="0" t="n">
        <v>690382.85162131</v>
      </c>
      <c r="H99" s="0" t="n">
        <v>401048.118001453</v>
      </c>
      <c r="I99" s="0" t="n">
        <v>147590.193595109</v>
      </c>
    </row>
    <row r="100" customFormat="false" ht="12.8" hidden="false" customHeight="false" outlineLevel="0" collapsed="false">
      <c r="A100" s="0" t="n">
        <v>147</v>
      </c>
      <c r="B100" s="0" t="n">
        <v>39232384.4891486</v>
      </c>
      <c r="C100" s="0" t="n">
        <v>38034878.6018911</v>
      </c>
      <c r="D100" s="0" t="n">
        <v>132367414.868511</v>
      </c>
      <c r="E100" s="0" t="n">
        <v>134906279.016291</v>
      </c>
      <c r="F100" s="0" t="n">
        <v>0</v>
      </c>
      <c r="G100" s="0" t="n">
        <v>674689.281704728</v>
      </c>
      <c r="H100" s="0" t="n">
        <v>416249.655681259</v>
      </c>
      <c r="I100" s="0" t="n">
        <v>152238.499816511</v>
      </c>
    </row>
    <row r="101" customFormat="false" ht="12.8" hidden="false" customHeight="false" outlineLevel="0" collapsed="false">
      <c r="A101" s="0" t="n">
        <v>148</v>
      </c>
      <c r="B101" s="0" t="n">
        <v>45427645.5070535</v>
      </c>
      <c r="C101" s="0" t="n">
        <v>44224446.0103412</v>
      </c>
      <c r="D101" s="0" t="n">
        <v>152419620.573832</v>
      </c>
      <c r="E101" s="0" t="n">
        <v>136562684.944121</v>
      </c>
      <c r="F101" s="0" t="n">
        <v>22760447.4906869</v>
      </c>
      <c r="G101" s="0" t="n">
        <v>700420.872445819</v>
      </c>
      <c r="H101" s="0" t="n">
        <v>398814.345302102</v>
      </c>
      <c r="I101" s="0" t="n">
        <v>148520.398520549</v>
      </c>
    </row>
    <row r="102" customFormat="false" ht="12.8" hidden="false" customHeight="false" outlineLevel="0" collapsed="false">
      <c r="A102" s="0" t="n">
        <v>149</v>
      </c>
      <c r="B102" s="0" t="n">
        <v>39833152.5414723</v>
      </c>
      <c r="C102" s="0" t="n">
        <v>38577402.5332656</v>
      </c>
      <c r="D102" s="0" t="n">
        <v>134250670.692373</v>
      </c>
      <c r="E102" s="0" t="n">
        <v>136837803.125034</v>
      </c>
      <c r="F102" s="0" t="n">
        <v>0</v>
      </c>
      <c r="G102" s="0" t="n">
        <v>737975.520569861</v>
      </c>
      <c r="H102" s="0" t="n">
        <v>412005.789858902</v>
      </c>
      <c r="I102" s="0" t="n">
        <v>151098.139682726</v>
      </c>
    </row>
    <row r="103" customFormat="false" ht="12.8" hidden="false" customHeight="false" outlineLevel="0" collapsed="false">
      <c r="A103" s="0" t="n">
        <v>150</v>
      </c>
      <c r="B103" s="0" t="n">
        <v>45875774.8409235</v>
      </c>
      <c r="C103" s="0" t="n">
        <v>44662519.6563548</v>
      </c>
      <c r="D103" s="0" t="n">
        <v>153942645.421721</v>
      </c>
      <c r="E103" s="0" t="n">
        <v>137855853.636144</v>
      </c>
      <c r="F103" s="0" t="n">
        <v>22975975.606024</v>
      </c>
      <c r="G103" s="0" t="n">
        <v>709065.264380759</v>
      </c>
      <c r="H103" s="0" t="n">
        <v>401149.322052938</v>
      </c>
      <c r="I103" s="0" t="n">
        <v>147200.854478539</v>
      </c>
    </row>
    <row r="104" customFormat="false" ht="12.8" hidden="false" customHeight="false" outlineLevel="0" collapsed="false">
      <c r="A104" s="0" t="n">
        <v>151</v>
      </c>
      <c r="B104" s="0" t="n">
        <v>40309939.3834153</v>
      </c>
      <c r="C104" s="0" t="n">
        <v>39160968.5147214</v>
      </c>
      <c r="D104" s="0" t="n">
        <v>136349924.935755</v>
      </c>
      <c r="E104" s="0" t="n">
        <v>138857941.792614</v>
      </c>
      <c r="F104" s="0" t="n">
        <v>0</v>
      </c>
      <c r="G104" s="0" t="n">
        <v>633755.873942977</v>
      </c>
      <c r="H104" s="0" t="n">
        <v>409417.514344755</v>
      </c>
      <c r="I104" s="0" t="n">
        <v>151139.257723031</v>
      </c>
    </row>
    <row r="105" customFormat="false" ht="12.8" hidden="false" customHeight="false" outlineLevel="0" collapsed="false">
      <c r="A105" s="0" t="n">
        <v>152</v>
      </c>
      <c r="B105" s="0" t="n">
        <v>46392696.5998127</v>
      </c>
      <c r="C105" s="0" t="n">
        <v>45204965.0497565</v>
      </c>
      <c r="D105" s="0" t="n">
        <v>155886773.49448</v>
      </c>
      <c r="E105" s="0" t="n">
        <v>139520883.927027</v>
      </c>
      <c r="F105" s="0" t="n">
        <v>23253480.6545045</v>
      </c>
      <c r="G105" s="0" t="n">
        <v>663952.296125767</v>
      </c>
      <c r="H105" s="0" t="n">
        <v>417487.886880938</v>
      </c>
      <c r="I105" s="0" t="n">
        <v>151844.810070834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D105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248</v>
      </c>
      <c r="C1" s="0" t="s">
        <v>249</v>
      </c>
      <c r="D1" s="0" t="s">
        <v>250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2050847.36651592</v>
      </c>
      <c r="C22" s="0" t="n">
        <v>714325.073422867</v>
      </c>
      <c r="D22" s="0" t="n">
        <v>1336732.42533305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pane xSplit="2" ySplit="0" topLeftCell="AS22" activePane="topRight" state="frozen"/>
      <selection pane="topLeft" activeCell="A22" activeCellId="0" sqref="A22"/>
      <selection pane="topRight" activeCell="AW51" activeCellId="1" sqref="A1:D105 AW51"/>
    </sheetView>
  </sheetViews>
  <sheetFormatPr defaultColWidth="9.06640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57</v>
      </c>
      <c r="D1" s="40"/>
      <c r="E1" s="40" t="s">
        <v>58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 t="s">
        <v>71</v>
      </c>
      <c r="AF1" s="1" t="s">
        <v>72</v>
      </c>
      <c r="AG1" s="1" t="s">
        <v>2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 t="s">
        <v>81</v>
      </c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">
        <v>85</v>
      </c>
      <c r="BC1" s="1" t="s">
        <v>86</v>
      </c>
      <c r="BD1" s="1" t="s">
        <v>87</v>
      </c>
      <c r="BE1" s="1"/>
      <c r="BF1" s="1" t="s">
        <v>88</v>
      </c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94</v>
      </c>
      <c r="BP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"/>
      <c r="AV2" s="2" t="s">
        <v>99</v>
      </c>
      <c r="AW2" s="48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101</v>
      </c>
      <c r="AR3" s="52" t="s">
        <v>102</v>
      </c>
      <c r="AS3" s="52" t="s">
        <v>101</v>
      </c>
      <c r="AT3" s="52" t="s">
        <v>102</v>
      </c>
      <c r="AU3" s="31"/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0.106168675143338</v>
      </c>
      <c r="AT4" s="53" t="n">
        <f aca="false">AR4/AG17</f>
        <v>0.106168675143338</v>
      </c>
      <c r="AU4" s="31"/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0.104276181437413</v>
      </c>
      <c r="AT5" s="53" t="n">
        <f aca="false">AR5/AG21</f>
        <v>0.104276181437413</v>
      </c>
      <c r="AU5" s="31"/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0.0788429090203559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0.109829947742841</v>
      </c>
      <c r="AT6" s="53" t="n">
        <f aca="false">AR6/AG25</f>
        <v>0.109829947742841</v>
      </c>
      <c r="AU6" s="31"/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1" t="n">
        <f aca="false">BM6+BN6</f>
        <v>0.0814041954669323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-0.0364739405503579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-0.0256535187698723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0.0175882201816179</v>
      </c>
      <c r="BM7" s="51" t="n">
        <f aca="false">SUM(D26:D29)/AVERAGE(AG26:AG29)</f>
        <v>0.077889237499974</v>
      </c>
      <c r="BN7" s="51" t="n">
        <f aca="false">(SUM(H26:H29)+SUM(J26:J29))/AVERAGE(AG26:AG29)</f>
        <v>0.000951174085141823</v>
      </c>
      <c r="BO7" s="52" t="n">
        <f aca="false">AL7-BN7</f>
        <v>-0.0374251146354998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7" t="n">
        <f aca="false">AK7+1</f>
        <v>2019</v>
      </c>
      <c r="AL8" s="52" t="n">
        <f aca="false">SUM(AB30:AB33)/AVERAGE(AG30:AG33)</f>
        <v>-0.0381144041741324</v>
      </c>
      <c r="AM8" s="4" t="n">
        <v>19740259.6575456</v>
      </c>
      <c r="AN8" s="52" t="n">
        <f aca="false">AM8/AVERAGE(AG30:AG33)</f>
        <v>0.00390404760908646</v>
      </c>
      <c r="AO8" s="52" t="n">
        <f aca="false">AVERAGE(AG30:AG33)/AVERAGE(AG26:AG29)-1</f>
        <v>-0.0208801486349116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U8" s="31"/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0.0513659715196705</v>
      </c>
      <c r="BL8" s="51" t="n">
        <f aca="false">SUM(P30:P33)/AVERAGE(AG30:AG33)</f>
        <v>0.016660781165881</v>
      </c>
      <c r="BM8" s="51" t="n">
        <f aca="false">SUM(D30:D33)/AVERAGE(AG30:AG33)</f>
        <v>0.0728195945279219</v>
      </c>
      <c r="BN8" s="51" t="n">
        <f aca="false">(SUM(H30:H33)+SUM(J30:J33))/AVERAGE(AG30:AG33)</f>
        <v>0.00086516503452115</v>
      </c>
      <c r="BO8" s="52" t="n">
        <f aca="false">AL8-BN8</f>
        <v>-0.0389795692086536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-0.0515029926946884</v>
      </c>
      <c r="AM9" s="4" t="n">
        <v>18862810.403066</v>
      </c>
      <c r="AN9" s="52" t="n">
        <f aca="false">AM9/AVERAGE(AG34:AG37)</f>
        <v>0.00425719625354158</v>
      </c>
      <c r="AO9" s="52" t="n">
        <f aca="false">AVERAGE(AG34:AG37)/AVERAGE(AG30:AG33)-1</f>
        <v>-0.12371581755656</v>
      </c>
      <c r="AP9" s="55" t="n">
        <f aca="false">((((((AP8*((1+AO9)^(1/12))-AM9/12)*((1+AO9)^(1/12))-AM9/12)*((1+AO9)^(1/12))-AM9/12)*((1+AO9)^(1/12))-AM9/12)*((1+AO9)^(1/12))-AM9/12)*((1+AO9)^(1/12))-AM9/12)*((1+AO9)^(1/12))-AM9/12</f>
        <v>-1066093.41188291</v>
      </c>
      <c r="AQ9" s="4" t="n">
        <f aca="false">AQ8*(1+AO9)</f>
        <v>365620237.983978</v>
      </c>
      <c r="AR9" s="4" t="n">
        <f aca="false">((((((AQ8*((1+AO9)^(6/12)))*((1+AO9)^(1/12))+AP9)*((1+AO9)^(1/12))-AM9/12)*((1+AO9)^(1/12))-AM9/12)*((1+AO9)^(1/12))-AM9/12)*((1+AO9)^(1/12))-AM9/12)*((1+AO9)^(1/12))-AM9/12</f>
        <v>356921892.12567</v>
      </c>
      <c r="AS9" s="53" t="n">
        <f aca="false">AQ9/AG37</f>
        <v>0.0799938135109275</v>
      </c>
      <c r="AT9" s="53" t="n">
        <f aca="false">AR9/AG37</f>
        <v>0.078090708091272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0.0580102405862457</v>
      </c>
      <c r="BL9" s="51" t="n">
        <f aca="false">SUM(P34:P37)/AVERAGE(AG34:AG37)</f>
        <v>0.0196482540656673</v>
      </c>
      <c r="BM9" s="51" t="n">
        <f aca="false">SUM(D34:D37)/AVERAGE(AG34:AG37)</f>
        <v>0.0898649792152668</v>
      </c>
      <c r="BN9" s="51" t="n">
        <f aca="false">(SUM(H34:H37)+SUM(J34:J37))/AVERAGE(AG34:AG37)</f>
        <v>0.00138744954682177</v>
      </c>
      <c r="BO9" s="52" t="n">
        <f aca="false">AL9-BN9</f>
        <v>-0.0528904422415102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-0.0443172094897414</v>
      </c>
      <c r="AM10" s="4" t="n">
        <v>17835539.214349</v>
      </c>
      <c r="AN10" s="52" t="n">
        <f aca="false">AM10/AVERAGE(AG38:AG41)</f>
        <v>0.00363151575799373</v>
      </c>
      <c r="AO10" s="52" t="n">
        <f aca="false">AVERAGE(AG38:AG41)/AVERAGE(AG34:AG37)-1</f>
        <v>0.108448659425643</v>
      </c>
      <c r="AP10" s="52"/>
      <c r="AQ10" s="4" t="n">
        <f aca="false">AQ9*(1+AO10)</f>
        <v>405271262.652225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376924004.651178</v>
      </c>
      <c r="AS10" s="53" t="n">
        <f aca="false">AQ10/AG41</f>
        <v>0.0822996472298711</v>
      </c>
      <c r="AT10" s="53" t="n">
        <f aca="false">AR10/AG41</f>
        <v>0.0765430847779653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0.0567284306043999</v>
      </c>
      <c r="BL10" s="51" t="n">
        <f aca="false">SUM(P38:P41)/AVERAGE(AG38:AG41)</f>
        <v>0.018138068824355</v>
      </c>
      <c r="BM10" s="51" t="n">
        <f aca="false">SUM(D38:D41)/AVERAGE(AG38:AG41)</f>
        <v>0.0829075712697863</v>
      </c>
      <c r="BN10" s="51" t="n">
        <f aca="false">(SUM(H38:H41)+SUM(J38:J41))/AVERAGE(AG38:AG41)</f>
        <v>0.00174544258598421</v>
      </c>
      <c r="BO10" s="52" t="n">
        <f aca="false">AL10-BN10</f>
        <v>-0.0460626520757256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-0.0498873900758824</v>
      </c>
      <c r="AM11" s="4" t="n">
        <v>16827143.6015023</v>
      </c>
      <c r="AN11" s="52" t="n">
        <f aca="false">AM11/AVERAGE(AG42:AG45)</f>
        <v>0.00325926337191383</v>
      </c>
      <c r="AO11" s="52" t="n">
        <f aca="false">AVERAGE(AG42:AG45)/AVERAGE(AG38:AG41)-1</f>
        <v>0.0512176261987731</v>
      </c>
      <c r="AP11" s="52"/>
      <c r="AQ11" s="4" t="n">
        <f aca="false">AQ10*(1+AO11)</f>
        <v>426028294.691851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379010563.226316</v>
      </c>
      <c r="AS11" s="53" t="n">
        <f aca="false">AQ11/AG45</f>
        <v>0.0827978157608859</v>
      </c>
      <c r="AT11" s="53" t="n">
        <f aca="false">AR11/AG45</f>
        <v>0.0736600060992202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0.0584274625608938</v>
      </c>
      <c r="BL11" s="51" t="n">
        <f aca="false">SUM(P42:P45)/AVERAGE(AG42:AG45)</f>
        <v>0.0195185366052433</v>
      </c>
      <c r="BM11" s="51" t="n">
        <f aca="false">SUM(D42:D45)/AVERAGE(AG42:AG45)</f>
        <v>0.0887963160315328</v>
      </c>
      <c r="BN11" s="51" t="n">
        <f aca="false">(SUM(H42:H45)+SUM(J42:J45))/AVERAGE(AG42:AG45)</f>
        <v>0.00225380940707749</v>
      </c>
      <c r="BO11" s="52" t="n">
        <f aca="false">AL11-BN11</f>
        <v>-0.0521411994829598</v>
      </c>
      <c r="BP11" s="31" t="n">
        <f aca="false">BM11+BN11</f>
        <v>0.0910501254386103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-0.0523893283978457</v>
      </c>
      <c r="AM12" s="4" t="n">
        <v>15842663.6881786</v>
      </c>
      <c r="AN12" s="52" t="n">
        <f aca="false">AM12/AVERAGE(AG46:AG49)</f>
        <v>0.0029510963484117</v>
      </c>
      <c r="AO12" s="52" t="n">
        <f aca="false">AVERAGE(AG46:AG49)/AVERAGE(AG42:AG45)-1</f>
        <v>0.0398097115008853</v>
      </c>
      <c r="AP12" s="52"/>
      <c r="AQ12" s="4" t="n">
        <f aca="false">AQ11*(1+AO12)</f>
        <v>442988358.194748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377969171.039666</v>
      </c>
      <c r="AS12" s="53" t="n">
        <f aca="false">AQ12/AG49</f>
        <v>0.0831119588235135</v>
      </c>
      <c r="AT12" s="53" t="n">
        <f aca="false">AR12/AG49</f>
        <v>0.0709132815770207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0.0589774083290736</v>
      </c>
      <c r="BL12" s="51" t="n">
        <f aca="false">SUM(P46:P49)/AVERAGE(AG46:AG49)</f>
        <v>0.0199638031250201</v>
      </c>
      <c r="BM12" s="51" t="n">
        <f aca="false">SUM(D46:D49)/AVERAGE(AG46:AG49)</f>
        <v>0.0914029336018991</v>
      </c>
      <c r="BN12" s="51" t="n">
        <f aca="false">(SUM(H46:H49)+SUM(J46:J49))/AVERAGE(AG46:AG49)</f>
        <v>0.00262063445768165</v>
      </c>
      <c r="BO12" s="52" t="n">
        <f aca="false">AL12-BN12</f>
        <v>-0.0550099628555273</v>
      </c>
      <c r="BP12" s="31" t="n">
        <f aca="false">BM12+BN12</f>
        <v>0.0940235680595808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-0.0540289646694307</v>
      </c>
      <c r="AM13" s="13" t="n">
        <v>14900507.1403892</v>
      </c>
      <c r="AN13" s="59" t="n">
        <f aca="false">AM13/AVERAGE(AG50:AG53)</f>
        <v>0.002689982981713</v>
      </c>
      <c r="AO13" s="59" t="n">
        <f aca="false">'GDP evolution by scenario'!G49</f>
        <v>0.031826561119259</v>
      </c>
      <c r="AP13" s="59"/>
      <c r="AQ13" s="13" t="n">
        <f aca="false">AQ12*(1+AO13)</f>
        <v>457087154.251953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374881996.079747</v>
      </c>
      <c r="AS13" s="60" t="n">
        <f aca="false">AQ13/AG53</f>
        <v>0.0831586820827359</v>
      </c>
      <c r="AT13" s="60" t="n">
        <f aca="false">AR13/AG53</f>
        <v>0.0682029508826521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0.0603611542826401</v>
      </c>
      <c r="BL13" s="31" t="n">
        <f aca="false">SUM(P50:P53)/AVERAGE(AG50:AG53)</f>
        <v>0.0203591953631347</v>
      </c>
      <c r="BM13" s="31" t="n">
        <f aca="false">SUM(D50:D53)/AVERAGE(AG50:AG53)</f>
        <v>0.0940309235889361</v>
      </c>
      <c r="BN13" s="31" t="n">
        <f aca="false">(SUM(H50:H53)+SUM(J50:J53))/AVERAGE(AG50:AG53)</f>
        <v>0.00311909587885298</v>
      </c>
      <c r="BO13" s="59" t="n">
        <f aca="false">AL13-BN13</f>
        <v>-0.0571480605482837</v>
      </c>
      <c r="BP13" s="31" t="n">
        <f aca="false">BM13+BN13</f>
        <v>0.0971500194677891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-0.0665549052074536</v>
      </c>
      <c r="AM14" s="6" t="n">
        <v>13946867.9480024</v>
      </c>
      <c r="AN14" s="63" t="n">
        <f aca="false">AM14/AVERAGE(AG54:AG57)</f>
        <v>0.00297244924333817</v>
      </c>
      <c r="AO14" s="63" t="n">
        <f aca="false">'GDP evolution by scenario'!G53</f>
        <v>-0.15294672883424</v>
      </c>
      <c r="AP14" s="63"/>
      <c r="AQ14" s="6" t="n">
        <f aca="false">AQ13*(1+AO14)</f>
        <v>387177169.216965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304605125.063986</v>
      </c>
      <c r="AS14" s="64" t="n">
        <f aca="false">AQ14/AG57</f>
        <v>0.0812725877814355</v>
      </c>
      <c r="AT14" s="64" t="n">
        <f aca="false">AR14/AG57</f>
        <v>0.0639398413276927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0.0750178915332391</v>
      </c>
      <c r="BL14" s="61" t="n">
        <f aca="false">SUM(P54:P57)/AVERAGE(AG54:AG57)</f>
        <v>0.0251035196488278</v>
      </c>
      <c r="BM14" s="61" t="n">
        <f aca="false">SUM(D54:D57)/AVERAGE(AG54:AG57)</f>
        <v>0.116469277091865</v>
      </c>
      <c r="BN14" s="61" t="n">
        <f aca="false">(SUM(H54:H57)+SUM(J54:J57))/AVERAGE(AG54:AG57)</f>
        <v>0.00536915878787686</v>
      </c>
      <c r="BO14" s="63" t="n">
        <f aca="false">AL14-BN14</f>
        <v>-0.0719240639953304</v>
      </c>
      <c r="BP14" s="31" t="n">
        <f aca="false">BM14+BN14</f>
        <v>0.121838435879742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-0.065934086042525</v>
      </c>
      <c r="AM15" s="9" t="n">
        <v>13032040.9288315</v>
      </c>
      <c r="AN15" s="69" t="n">
        <f aca="false">AM15/AVERAGE(AG58:AG61)</f>
        <v>0.00266417151514431</v>
      </c>
      <c r="AO15" s="69" t="n">
        <f aca="false">'GDP evolution by scenario'!G57</f>
        <v>0.0425286846779318</v>
      </c>
      <c r="AP15" s="69"/>
      <c r="AQ15" s="9" t="n">
        <f aca="false">AQ14*(1+AO15)</f>
        <v>403643304.961088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304275425.026635</v>
      </c>
      <c r="AS15" s="70" t="n">
        <f aca="false">AQ15/AG61</f>
        <v>0.0815826925235842</v>
      </c>
      <c r="AT15" s="70" t="n">
        <f aca="false">AR15/AG61</f>
        <v>0.0614988732312157</v>
      </c>
      <c r="AU15" s="7"/>
      <c r="AV15" s="7"/>
      <c r="AW15" s="71" t="n">
        <f aca="false">workers_and_wage_central!C3</f>
        <v>11021763</v>
      </c>
      <c r="AX15" s="7"/>
      <c r="AY15" s="39" t="n">
        <f aca="false">(AW15-AW14)/AW14</f>
        <v>0.00983700612713592</v>
      </c>
      <c r="AZ15" s="38" t="n">
        <f aca="false">workers_and_wage_central!B3</f>
        <v>6778.90225184158</v>
      </c>
      <c r="BA15" s="39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0.0757993359301396</v>
      </c>
      <c r="BL15" s="39" t="n">
        <f aca="false">SUM(P58:P61)/AVERAGE(AG58:AG61)</f>
        <v>0.025076012734309</v>
      </c>
      <c r="BM15" s="39" t="n">
        <f aca="false">SUM(D58:D61)/AVERAGE(AG58:AG61)</f>
        <v>0.116657409238356</v>
      </c>
      <c r="BN15" s="39" t="n">
        <f aca="false">(SUM(H58:H61)+SUM(J58:J61))/AVERAGE(AG58:AG61)</f>
        <v>0.00710638921613723</v>
      </c>
      <c r="BO15" s="69" t="n">
        <f aca="false">AL15-BN15</f>
        <v>-0.0730404752586622</v>
      </c>
      <c r="BP15" s="31" t="n">
        <f aca="false">BM15+BN15</f>
        <v>0.123763798454493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39" t="n">
        <f aca="false">AB16/AG16</f>
        <v>-0.00899357230223519</v>
      </c>
      <c r="AK16" s="68" t="n">
        <f aca="false">AK15+1</f>
        <v>2027</v>
      </c>
      <c r="AL16" s="69" t="n">
        <f aca="false">SUM(AB62:AB65)/AVERAGE(AG62:AG65)</f>
        <v>-0.0661439005928112</v>
      </c>
      <c r="AM16" s="9" t="n">
        <v>12139889.4651339</v>
      </c>
      <c r="AN16" s="69" t="n">
        <f aca="false">AM16/AVERAGE(AG62:AG65)</f>
        <v>0.00243259134788102</v>
      </c>
      <c r="AO16" s="69" t="n">
        <f aca="false">'GDP evolution by scenario'!G61</f>
        <v>0.020223493275497</v>
      </c>
      <c r="AP16" s="69"/>
      <c r="AQ16" s="9" t="n">
        <f aca="false">AQ15*(1+AO16)</f>
        <v>411806382.624668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298176928.492648</v>
      </c>
      <c r="AS16" s="70" t="n">
        <f aca="false">AQ16/AG65</f>
        <v>0.0818782017350869</v>
      </c>
      <c r="AT16" s="70" t="n">
        <f aca="false">AR16/AG65</f>
        <v>0.0592856054057847</v>
      </c>
      <c r="AU16" s="7"/>
      <c r="AV16" s="7"/>
      <c r="AW16" s="71" t="n">
        <f aca="false">workers_and_wage_central!C4</f>
        <v>11059493</v>
      </c>
      <c r="AX16" s="7"/>
      <c r="AY16" s="39" t="n">
        <f aca="false">(AW16-AW15)/AW15</f>
        <v>0.00342322730038742</v>
      </c>
      <c r="AZ16" s="38" t="n">
        <f aca="false">workers_and_wage_central!B4</f>
        <v>7092.02100217064</v>
      </c>
      <c r="BA16" s="39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0.0761137134714529</v>
      </c>
      <c r="BL16" s="39" t="n">
        <f aca="false">SUM(P62:P65)/AVERAGE(AG62:AG65)</f>
        <v>0.025027171715094</v>
      </c>
      <c r="BM16" s="39" t="n">
        <f aca="false">SUM(D62:D65)/AVERAGE(AG62:AG65)</f>
        <v>0.11723044234917</v>
      </c>
      <c r="BN16" s="39" t="n">
        <f aca="false">(SUM(H62:H65)+SUM(J62:J65))/AVERAGE(AG62:AG65)</f>
        <v>0.00852247678097945</v>
      </c>
      <c r="BO16" s="69" t="n">
        <f aca="false">AL16-BN16</f>
        <v>-0.0746663773737907</v>
      </c>
      <c r="BP16" s="31" t="n">
        <f aca="false">BM16+BN16</f>
        <v>0.12575291913015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39" t="n">
        <f aca="false">AB17/AG17</f>
        <v>-0.00816640800500322</v>
      </c>
      <c r="AK17" s="68" t="n">
        <f aca="false">AK16+1</f>
        <v>2028</v>
      </c>
      <c r="AL17" s="69" t="n">
        <f aca="false">SUM(AB66:AB69)/AVERAGE(AG66:AG69)</f>
        <v>-0.0640701044782401</v>
      </c>
      <c r="AM17" s="9" t="n">
        <v>11273018.6820578</v>
      </c>
      <c r="AN17" s="69" t="n">
        <f aca="false">AM17/AVERAGE(AG66:AG69)</f>
        <v>0.00220761180882908</v>
      </c>
      <c r="AO17" s="69" t="n">
        <f aca="false">'GDP evolution by scenario'!G65</f>
        <v>0.0232268871440306</v>
      </c>
      <c r="AP17" s="69"/>
      <c r="AQ17" s="9" t="n">
        <f aca="false">AQ16*(1+AO17)</f>
        <v>421371362.999082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293710120.517145</v>
      </c>
      <c r="AS17" s="70" t="n">
        <f aca="false">AQ17/AG69</f>
        <v>0.0821590787302475</v>
      </c>
      <c r="AT17" s="70" t="n">
        <f aca="false">AR17/AG69</f>
        <v>0.0572676622912582</v>
      </c>
      <c r="AU17" s="7"/>
      <c r="AV17" s="7"/>
      <c r="AW17" s="71" t="n">
        <f aca="false">workers_and_wage_central!C5</f>
        <v>11048388</v>
      </c>
      <c r="AX17" s="7"/>
      <c r="AY17" s="39" t="n">
        <f aca="false">(AW17-AW16)/AW16</f>
        <v>-0.00100411474558553</v>
      </c>
      <c r="AZ17" s="38" t="n">
        <f aca="false">workers_and_wage_central!B5</f>
        <v>7113.98164433727</v>
      </c>
      <c r="BA17" s="39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0.0765892184015943</v>
      </c>
      <c r="BL17" s="39" t="n">
        <f aca="false">SUM(P66:P69)/AVERAGE(AG66:AG69)</f>
        <v>0.0243788390980115</v>
      </c>
      <c r="BM17" s="39" t="n">
        <f aca="false">SUM(D66:D69)/AVERAGE(AG66:AG69)</f>
        <v>0.116280483781823</v>
      </c>
      <c r="BN17" s="39" t="n">
        <f aca="false">(SUM(H66:H69)+SUM(J66:J69))/AVERAGE(AG66:AG69)</f>
        <v>0.00987193891576055</v>
      </c>
      <c r="BO17" s="69" t="n">
        <f aca="false">AL17-BN17</f>
        <v>-0.0739420433940006</v>
      </c>
      <c r="BP17" s="31" t="n">
        <f aca="false">BM17+BN17</f>
        <v>0.126152422697583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61" t="n">
        <f aca="false">AB18/AG18</f>
        <v>-0.00898690728728057</v>
      </c>
      <c r="AK18" s="62" t="n">
        <f aca="false">AK17+1</f>
        <v>2029</v>
      </c>
      <c r="AL18" s="63" t="n">
        <f aca="false">SUM(AB70:AB73)/AVERAGE(AG70:AG73)</f>
        <v>-0.062601825010995</v>
      </c>
      <c r="AM18" s="6" t="n">
        <v>10452476.7322336</v>
      </c>
      <c r="AN18" s="63" t="n">
        <f aca="false">AM18/AVERAGE(AG70:AG73)</f>
        <v>0.00199809737432811</v>
      </c>
      <c r="AO18" s="63" t="n">
        <f aca="false">'GDP evolution by scenario'!G69</f>
        <v>0.0244364962886083</v>
      </c>
      <c r="AP18" s="63"/>
      <c r="AQ18" s="6" t="n">
        <f aca="false">AQ17*(1+AO18)</f>
        <v>431668202.747135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290318331.98759</v>
      </c>
      <c r="AS18" s="64" t="n">
        <f aca="false">AQ18/AG73</f>
        <v>0.0816682848272672</v>
      </c>
      <c r="AT18" s="64" t="n">
        <f aca="false">AR18/AG73</f>
        <v>0.0549259826794064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0.0176042663491791</v>
      </c>
      <c r="BJ18" s="5" t="n">
        <f aca="false">BJ17+1</f>
        <v>2029</v>
      </c>
      <c r="BK18" s="61" t="n">
        <f aca="false">SUM(T70:T73)/AVERAGE(AG70:AG73)</f>
        <v>0.0769123266494728</v>
      </c>
      <c r="BL18" s="61" t="n">
        <f aca="false">SUM(P70:P73)/AVERAGE(AG70:AG73)</f>
        <v>0.0241451524240263</v>
      </c>
      <c r="BM18" s="61" t="n">
        <f aca="false">SUM(D70:D73)/AVERAGE(AG70:AG73)</f>
        <v>0.115368999236441</v>
      </c>
      <c r="BN18" s="61" t="n">
        <f aca="false">(SUM(H70:H73)+SUM(J70:J73))/AVERAGE(AG70:AG73)</f>
        <v>0.0112146722223004</v>
      </c>
      <c r="BO18" s="63" t="n">
        <f aca="false">AL18-BN18</f>
        <v>-0.0738164972332954</v>
      </c>
      <c r="BP18" s="31" t="n">
        <f aca="false">BM18+BN18</f>
        <v>0.126583671458742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39" t="n">
        <f aca="false">AB19/AG19</f>
        <v>-0.00674467449494273</v>
      </c>
      <c r="AK19" s="68" t="n">
        <f aca="false">AK18+1</f>
        <v>2030</v>
      </c>
      <c r="AL19" s="69" t="n">
        <f aca="false">SUM(AB74:AB77)/AVERAGE(AG74:AG77)</f>
        <v>-0.0600713720748678</v>
      </c>
      <c r="AM19" s="9" t="n">
        <v>9649081.86791266</v>
      </c>
      <c r="AN19" s="69" t="n">
        <f aca="false">AM19/AVERAGE(AG74:AG77)</f>
        <v>0.00179736767047096</v>
      </c>
      <c r="AO19" s="69" t="n">
        <f aca="false">'GDP evolution by scenario'!G73</f>
        <v>0.0262342505794204</v>
      </c>
      <c r="AP19" s="69"/>
      <c r="AQ19" s="9" t="n">
        <f aca="false">AQ18*(1+AO19)</f>
        <v>442992694.545172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288170055.593882</v>
      </c>
      <c r="AS19" s="70" t="n">
        <f aca="false">AQ19/AG77</f>
        <v>0.0819299720358609</v>
      </c>
      <c r="AT19" s="70" t="n">
        <f aca="false">AR19/AG77</f>
        <v>0.0532960585741031</v>
      </c>
      <c r="AU19" s="7"/>
      <c r="AV19" s="7"/>
      <c r="AW19" s="71" t="n">
        <f aca="false">workers_and_wage_central!C7</f>
        <v>11128156</v>
      </c>
      <c r="AX19" s="7"/>
      <c r="AY19" s="39" t="n">
        <f aca="false">(AW19-AW18)/AW18</f>
        <v>0.0057534472647062</v>
      </c>
      <c r="AZ19" s="38" t="n">
        <f aca="false">workers_and_wage_central!B7</f>
        <v>6521.17321865806</v>
      </c>
      <c r="BA19" s="39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0.0144356291833057</v>
      </c>
      <c r="BJ19" s="7" t="n">
        <f aca="false">BJ18+1</f>
        <v>2030</v>
      </c>
      <c r="BK19" s="39" t="n">
        <f aca="false">SUM(T74:T77)/AVERAGE(AG74:AG77)</f>
        <v>0.0774617744719386</v>
      </c>
      <c r="BL19" s="39" t="n">
        <f aca="false">SUM(P74:P77)/AVERAGE(AG74:AG77)</f>
        <v>0.0234386798214584</v>
      </c>
      <c r="BM19" s="39" t="n">
        <f aca="false">SUM(D74:D77)/AVERAGE(AG74:AG77)</f>
        <v>0.114094466725348</v>
      </c>
      <c r="BN19" s="39" t="n">
        <f aca="false">(SUM(H74:H77)+SUM(J74:J77))/AVERAGE(AG74:AG77)</f>
        <v>0.0121389646737009</v>
      </c>
      <c r="BO19" s="69" t="n">
        <f aca="false">AL19-BN19</f>
        <v>-0.0722103367485688</v>
      </c>
      <c r="BP19" s="31" t="n">
        <f aca="false">BM19+BN19</f>
        <v>0.126233431399049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39" t="n">
        <f aca="false">AB20/AG20</f>
        <v>-0.00819850228449363</v>
      </c>
      <c r="AK20" s="68" t="n">
        <f aca="false">AK19+1</f>
        <v>2031</v>
      </c>
      <c r="AL20" s="69" t="n">
        <f aca="false">SUM(AB78:AB81)/AVERAGE(AG78:AG81)</f>
        <v>-0.0580375125661844</v>
      </c>
      <c r="AM20" s="9" t="n">
        <v>8873587.4679367</v>
      </c>
      <c r="AN20" s="69" t="n">
        <f aca="false">AM20/AVERAGE(AG78:AG81)</f>
        <v>0.0016134721083555</v>
      </c>
      <c r="AO20" s="69" t="n">
        <f aca="false">'GDP evolution by scenario'!G77</f>
        <v>0.0244451406877102</v>
      </c>
      <c r="AP20" s="69"/>
      <c r="AQ20" s="9" t="n">
        <f aca="false">AQ19*(1+AO20)</f>
        <v>453821713.286956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286241839.328784</v>
      </c>
      <c r="AS20" s="70" t="n">
        <f aca="false">AQ20/AG81</f>
        <v>0.081869712912262</v>
      </c>
      <c r="AT20" s="70" t="n">
        <f aca="false">AR20/AG81</f>
        <v>0.0516382017942527</v>
      </c>
      <c r="AU20" s="7"/>
      <c r="AV20" s="7"/>
      <c r="AW20" s="71" t="n">
        <f aca="false">workers_and_wage_central!C8</f>
        <v>11235296</v>
      </c>
      <c r="AX20" s="7"/>
      <c r="AY20" s="39" t="n">
        <f aca="false">(AW20-AW19)/AW19</f>
        <v>0.00962783052286471</v>
      </c>
      <c r="AZ20" s="38" t="n">
        <f aca="false">workers_and_wage_central!B8</f>
        <v>6554.01964535573</v>
      </c>
      <c r="BA20" s="39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0.07794214262068</v>
      </c>
      <c r="BL20" s="39" t="n">
        <f aca="false">SUM(P78:P81)/AVERAGE(AG78:AG81)</f>
        <v>0.0228051470980851</v>
      </c>
      <c r="BM20" s="39" t="n">
        <f aca="false">SUM(D78:D81)/AVERAGE(AG78:AG81)</f>
        <v>0.113174508088779</v>
      </c>
      <c r="BN20" s="39" t="n">
        <f aca="false">(SUM(H78:H81)+SUM(J78:J81))/AVERAGE(AG78:AG81)</f>
        <v>0.0129426332441756</v>
      </c>
      <c r="BO20" s="69" t="n">
        <f aca="false">AL20-BN20</f>
        <v>-0.0709801458103601</v>
      </c>
      <c r="BP20" s="31" t="n">
        <f aca="false">BM20+BN20</f>
        <v>0.126117141332955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39" t="n">
        <f aca="false">AB21/AG21</f>
        <v>-0.00902614343876637</v>
      </c>
      <c r="AK21" s="68" t="n">
        <f aca="false">AK20+1</f>
        <v>2032</v>
      </c>
      <c r="AL21" s="69" t="n">
        <f aca="false">SUM(AB82:AB85)/AVERAGE(AG82:AG85)</f>
        <v>-0.0559078654009185</v>
      </c>
      <c r="AM21" s="9" t="n">
        <v>8126011.66426731</v>
      </c>
      <c r="AN21" s="69" t="n">
        <f aca="false">AM21/AVERAGE(AG82:AG85)</f>
        <v>0.00144620815234349</v>
      </c>
      <c r="AO21" s="69" t="n">
        <f aca="false">'GDP evolution by scenario'!G81</f>
        <v>0.0216658189217063</v>
      </c>
      <c r="AP21" s="69"/>
      <c r="AQ21" s="9" t="n">
        <f aca="false">AQ20*(1+AO21)</f>
        <v>463654132.34977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284237111.157284</v>
      </c>
      <c r="AS21" s="70" t="n">
        <f aca="false">AQ21/AG85</f>
        <v>0.0816569721171071</v>
      </c>
      <c r="AT21" s="70" t="n">
        <f aca="false">AR21/AG85</f>
        <v>0.0500587404296191</v>
      </c>
      <c r="AU21" s="7"/>
      <c r="AV21" s="7"/>
      <c r="AW21" s="71" t="n">
        <f aca="false">workers_and_wage_central!C9</f>
        <v>11156745</v>
      </c>
      <c r="AX21" s="7"/>
      <c r="AY21" s="39" t="n">
        <f aca="false">(AW21-AW20)/AW20</f>
        <v>-0.00699144909043785</v>
      </c>
      <c r="AZ21" s="38" t="n">
        <f aca="false">workers_and_wage_central!B9</f>
        <v>6660.1842529205</v>
      </c>
      <c r="BA21" s="39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F21" s="7"/>
      <c r="BG21" s="7"/>
      <c r="BH21" s="7"/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0.0784723343879726</v>
      </c>
      <c r="BL21" s="39" t="n">
        <f aca="false">SUM(P82:P85)/AVERAGE(AG82:AG85)</f>
        <v>0.0222372384956836</v>
      </c>
      <c r="BM21" s="39" t="n">
        <f aca="false">SUM(D82:D85)/AVERAGE(AG82:AG85)</f>
        <v>0.112142961293207</v>
      </c>
      <c r="BN21" s="39" t="n">
        <f aca="false">(SUM(H82:H85)+SUM(J82:J85))/AVERAGE(AG82:AG85)</f>
        <v>0.014133040269793</v>
      </c>
      <c r="BO21" s="69" t="n">
        <f aca="false">AL21-BN21</f>
        <v>-0.0700409056707115</v>
      </c>
      <c r="BP21" s="31" t="n">
        <f aca="false">BM21+BN21</f>
        <v>0.126276001563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681444.766110222</v>
      </c>
      <c r="AF22" s="6" t="n">
        <v>172.09591728</v>
      </c>
      <c r="AG22" s="6" t="n">
        <f aca="false">AE22/$AE$6*$AD$6</f>
        <v>4972208293.2784</v>
      </c>
      <c r="AH22" s="6"/>
      <c r="AI22" s="6"/>
      <c r="AJ22" s="61" t="n">
        <f aca="false">AB22/AG22</f>
        <v>-0.0109161932541488</v>
      </c>
      <c r="AK22" s="62" t="n">
        <f aca="false">AK21+1</f>
        <v>2033</v>
      </c>
      <c r="AL22" s="63" t="n">
        <f aca="false">SUM(AB86:AB89)/AVERAGE(AG86:AG89)</f>
        <v>-0.0535036656617857</v>
      </c>
      <c r="AM22" s="6" t="n">
        <v>7406781.38079157</v>
      </c>
      <c r="AN22" s="63" t="n">
        <f aca="false">AM22/AVERAGE(AG86:AG89)</f>
        <v>0.00128602100622837</v>
      </c>
      <c r="AO22" s="63" t="n">
        <f aca="false">'GDP evolution by scenario'!G85</f>
        <v>0.0250258727520267</v>
      </c>
      <c r="AP22" s="63"/>
      <c r="AQ22" s="6" t="n">
        <f aca="false">AQ21*(1+AO22)</f>
        <v>475257481.666907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283859033.505069</v>
      </c>
      <c r="AS22" s="64" t="n">
        <f aca="false">AQ22/AG89</f>
        <v>0.0814380987508244</v>
      </c>
      <c r="AT22" s="64" t="n">
        <f aca="false">AR22/AG89</f>
        <v>0.0486408755119847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0.0787831307007454</v>
      </c>
      <c r="BL22" s="61" t="n">
        <f aca="false">SUM(P86:P89)/AVERAGE(AG86:AG89)</f>
        <v>0.0219006538603822</v>
      </c>
      <c r="BM22" s="61" t="n">
        <f aca="false">SUM(D86:D89)/AVERAGE(AG86:AG89)</f>
        <v>0.110386142502149</v>
      </c>
      <c r="BN22" s="61" t="n">
        <f aca="false">(SUM(H86:H89)+SUM(J86:J89))/AVERAGE(AG86:AG89)</f>
        <v>0.0153406817507957</v>
      </c>
      <c r="BO22" s="63" t="n">
        <f aca="false">AL22-BN22</f>
        <v>-0.0688443474125814</v>
      </c>
      <c r="BP22" s="31" t="n">
        <f aca="false">BM22+BN22</f>
        <v>0.125726824252945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778401.676449317</v>
      </c>
      <c r="AF23" s="9" t="n">
        <v>183.45579241</v>
      </c>
      <c r="AG23" s="9" t="n">
        <f aca="false">AE23/$AE$6*$AD$6</f>
        <v>5679661013.81294</v>
      </c>
      <c r="AH23" s="9"/>
      <c r="AI23" s="9"/>
      <c r="AJ23" s="39" t="n">
        <f aca="false">AB23/AG23</f>
        <v>-0.00790914425535633</v>
      </c>
      <c r="AK23" s="68" t="n">
        <f aca="false">AK22+1</f>
        <v>2034</v>
      </c>
      <c r="AL23" s="69" t="n">
        <f aca="false">SUM(AB90:AB93)/AVERAGE(AG90:AG93)</f>
        <v>-0.0517668151570388</v>
      </c>
      <c r="AM23" s="9" t="n">
        <v>6738583.40306814</v>
      </c>
      <c r="AN23" s="69" t="n">
        <f aca="false">AM23/AVERAGE(AG90:AG93)</f>
        <v>0.00114740485344718</v>
      </c>
      <c r="AO23" s="69" t="n">
        <f aca="false">'GDP evolution by scenario'!G89</f>
        <v>0.0196954037953829</v>
      </c>
      <c r="AP23" s="69"/>
      <c r="AQ23" s="9" t="n">
        <f aca="false">AQ22*(1+AO23)</f>
        <v>484617869.675113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282650553.003653</v>
      </c>
      <c r="AS23" s="70" t="n">
        <f aca="false">AQ23/AG93</f>
        <v>0.081878165692512</v>
      </c>
      <c r="AT23" s="70" t="n">
        <f aca="false">AR23/AG93</f>
        <v>0.0477549637767757</v>
      </c>
      <c r="AU23" s="7"/>
      <c r="AV23" s="7"/>
      <c r="AW23" s="71" t="n">
        <f aca="false">workers_and_wage_central!C11</f>
        <v>11247506</v>
      </c>
      <c r="AX23" s="7"/>
      <c r="AY23" s="39" t="n">
        <f aca="false">(AW23-AW22)/AW22</f>
        <v>0.017215831785918</v>
      </c>
      <c r="AZ23" s="38" t="n">
        <f aca="false">workers_and_wage_central!B11</f>
        <v>6741.66175252587</v>
      </c>
      <c r="BA23" s="39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0.0123416398783896</v>
      </c>
      <c r="BJ23" s="7" t="n">
        <f aca="false">BJ22+1</f>
        <v>2034</v>
      </c>
      <c r="BK23" s="39" t="n">
        <f aca="false">SUM(T90:T93)/AVERAGE(AG90:AG93)</f>
        <v>0.0789661598939498</v>
      </c>
      <c r="BL23" s="39" t="n">
        <f aca="false">SUM(P90:P93)/AVERAGE(AG90:AG93)</f>
        <v>0.0213130951479973</v>
      </c>
      <c r="BM23" s="39" t="n">
        <f aca="false">SUM(D90:D93)/AVERAGE(AG90:AG93)</f>
        <v>0.109419879902991</v>
      </c>
      <c r="BN23" s="39" t="n">
        <f aca="false">(SUM(H90:H93)+SUM(J90:J93))/AVERAGE(AG90:AG93)</f>
        <v>0.0162959631935298</v>
      </c>
      <c r="BO23" s="69" t="n">
        <f aca="false">AL23-BN23</f>
        <v>-0.0680627783505686</v>
      </c>
      <c r="BP23" s="31" t="n">
        <f aca="false">BM23+BN23</f>
        <v>0.125715843096521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721120.426852794</v>
      </c>
      <c r="AF24" s="9" t="n">
        <v>191.50871929</v>
      </c>
      <c r="AG24" s="9" t="n">
        <f aca="false">AE24/$AE$6*$AD$6</f>
        <v>5261704462.58878</v>
      </c>
      <c r="AH24" s="9"/>
      <c r="AI24" s="9"/>
      <c r="AJ24" s="39" t="n">
        <f aca="false">AB24/AG24</f>
        <v>-0.00924060684376251</v>
      </c>
      <c r="AK24" s="68" t="n">
        <f aca="false">AK23+1</f>
        <v>2035</v>
      </c>
      <c r="AL24" s="69" t="n">
        <f aca="false">SUM(AB94:AB97)/AVERAGE(AG94:AG97)</f>
        <v>-0.0509166485385947</v>
      </c>
      <c r="AM24" s="9" t="n">
        <v>6098422.29766839</v>
      </c>
      <c r="AN24" s="69" t="n">
        <f aca="false">AM24/AVERAGE(AG94:AG97)</f>
        <v>0.00102064833552177</v>
      </c>
      <c r="AO24" s="69" t="n">
        <f aca="false">'GDP evolution by scenario'!G93</f>
        <v>0.0173946220792143</v>
      </c>
      <c r="AP24" s="69"/>
      <c r="AQ24" s="9" t="n">
        <f aca="false">AQ23*(1+AO24)</f>
        <v>493047614.370946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281420261.756651</v>
      </c>
      <c r="AS24" s="70" t="n">
        <f aca="false">AQ24/AG97</f>
        <v>0.0821595658085908</v>
      </c>
      <c r="AT24" s="70" t="n">
        <f aca="false">AR24/AG97</f>
        <v>0.0468947944209522</v>
      </c>
      <c r="AU24" s="7"/>
      <c r="AV24" s="7"/>
      <c r="AW24" s="71" t="n">
        <f aca="false">workers_and_wage_central!C12</f>
        <v>11410134</v>
      </c>
      <c r="AX24" s="7"/>
      <c r="AY24" s="39" t="n">
        <f aca="false">(AW24-AW23)/AW23</f>
        <v>0.0144590276279915</v>
      </c>
      <c r="AZ24" s="38" t="n">
        <f aca="false">workers_and_wage_central!B12</f>
        <v>6886.42921069284</v>
      </c>
      <c r="BA24" s="39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0.0129839728371912</v>
      </c>
      <c r="BJ24" s="7" t="n">
        <f aca="false">BJ23+1</f>
        <v>2035</v>
      </c>
      <c r="BK24" s="39" t="n">
        <f aca="false">SUM(T94:T97)/AVERAGE(AG94:AG97)</f>
        <v>0.0791025441786041</v>
      </c>
      <c r="BL24" s="39" t="n">
        <f aca="false">SUM(P94:P97)/AVERAGE(AG94:AG97)</f>
        <v>0.0210124234206896</v>
      </c>
      <c r="BM24" s="39" t="n">
        <f aca="false">SUM(D94:D97)/AVERAGE(AG94:AG97)</f>
        <v>0.109006769296509</v>
      </c>
      <c r="BN24" s="39" t="n">
        <f aca="false">(SUM(H94:H97)+SUM(J94:J97))/AVERAGE(AG94:AG97)</f>
        <v>0.0174660705368311</v>
      </c>
      <c r="BO24" s="69" t="n">
        <f aca="false">AL24-BN24</f>
        <v>-0.0683827190754257</v>
      </c>
      <c r="BP24" s="31" t="n">
        <f aca="false">BM24+BN24</f>
        <v>0.12647283983334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724592.921638963</v>
      </c>
      <c r="AF25" s="9" t="n">
        <v>200.87293846</v>
      </c>
      <c r="AG25" s="9" t="n">
        <f aca="false">AE25/$AE$6*$AD$6</f>
        <v>5287041758.04225</v>
      </c>
      <c r="AH25" s="9"/>
      <c r="AI25" s="9"/>
      <c r="AJ25" s="39" t="n">
        <f aca="false">AB25/AG25</f>
        <v>-0.0086688726131585</v>
      </c>
      <c r="AK25" s="68" t="n">
        <f aca="false">AK24+1</f>
        <v>2036</v>
      </c>
      <c r="AL25" s="69" t="n">
        <f aca="false">SUM(AB98:AB101)/AVERAGE(AG98:AG101)</f>
        <v>-0.0500028119174655</v>
      </c>
      <c r="AM25" s="9" t="n">
        <v>5493111.4769607</v>
      </c>
      <c r="AN25" s="69" t="n">
        <f aca="false">AM25/AVERAGE(AG98:AG101)</f>
        <v>0.000906405817672865</v>
      </c>
      <c r="AO25" s="69" t="n">
        <f aca="false">'GDP evolution by scenario'!G97</f>
        <v>0.0142718336925647</v>
      </c>
      <c r="AP25" s="69"/>
      <c r="AQ25" s="9" t="n">
        <f aca="false">AQ24*(1+AO25)</f>
        <v>500084307.925764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279907693.535204</v>
      </c>
      <c r="AS25" s="70" t="n">
        <f aca="false">AQ25/AG101</f>
        <v>0.0819091633408427</v>
      </c>
      <c r="AT25" s="70" t="n">
        <f aca="false">AR25/AG101</f>
        <v>0.0458462795707979</v>
      </c>
      <c r="AU25" s="7"/>
      <c r="AV25" s="7"/>
      <c r="AW25" s="71" t="n">
        <f aca="false">workers_and_wage_central!C13</f>
        <v>11521898</v>
      </c>
      <c r="AX25" s="7"/>
      <c r="AY25" s="39" t="n">
        <f aca="false">(AW25-AW24)/AW24</f>
        <v>0.0097951522742853</v>
      </c>
      <c r="AZ25" s="38" t="n">
        <f aca="false">workers_and_wage_central!B13</f>
        <v>6890.54533395775</v>
      </c>
      <c r="BA25" s="39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I25" s="39" t="n">
        <f aca="false">T32/AG32</f>
        <v>0.0120785740239788</v>
      </c>
      <c r="BJ25" s="7" t="n">
        <f aca="false">BJ24+1</f>
        <v>2036</v>
      </c>
      <c r="BK25" s="39" t="n">
        <f aca="false">SUM(T98:T101)/AVERAGE(AG98:AG101)</f>
        <v>0.0791241360467401</v>
      </c>
      <c r="BL25" s="39" t="n">
        <f aca="false">SUM(P98:P101)/AVERAGE(AG98:AG101)</f>
        <v>0.0207910780498121</v>
      </c>
      <c r="BM25" s="39" t="n">
        <f aca="false">SUM(D98:D101)/AVERAGE(AG98:AG101)</f>
        <v>0.108335869914393</v>
      </c>
      <c r="BN25" s="39" t="n">
        <f aca="false">(SUM(H98:H101)+SUM(J98:J101))/AVERAGE(AG98:AG101)</f>
        <v>0.0184402163713491</v>
      </c>
      <c r="BO25" s="69" t="n">
        <f aca="false">AL25-BN25</f>
        <v>-0.0684430282888146</v>
      </c>
      <c r="BP25" s="31" t="n">
        <f aca="false">BM25+BN25</f>
        <v>0.126776086285743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19482502.0710849</v>
      </c>
      <c r="S26" s="8"/>
      <c r="T26" s="6" t="n">
        <f aca="false">'Central SIPA income'!J21</f>
        <v>74493035.250368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707231.016992009</v>
      </c>
      <c r="AF26" s="6" t="n">
        <v>215.827559350606</v>
      </c>
      <c r="AG26" s="6" t="n">
        <f aca="false">AE26/$AE$6*$AD$6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-0.011150335545123</v>
      </c>
      <c r="AK26" s="62" t="n">
        <f aca="false">AK25+1</f>
        <v>2037</v>
      </c>
      <c r="AL26" s="63" t="n">
        <f aca="false">SUM(AB102:AB105)/AVERAGE(AG102:AG105)</f>
        <v>-0.0472606904544044</v>
      </c>
      <c r="AM26" s="6" t="n">
        <v>4920541.96276278</v>
      </c>
      <c r="AN26" s="63" t="n">
        <f aca="false">AM26/AVERAGE(AG102:AG105)</f>
        <v>0.000794340470713046</v>
      </c>
      <c r="AO26" s="63" t="n">
        <f aca="false">'GDP evolution by scenario'!G101</f>
        <v>0.0221403236281288</v>
      </c>
      <c r="AP26" s="63"/>
      <c r="AQ26" s="6" t="n">
        <f aca="false">AQ25*(1+AO26)</f>
        <v>511156336.344589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281134663.990516</v>
      </c>
      <c r="AS26" s="64" t="n">
        <f aca="false">AQ26/AG105</f>
        <v>0.082220579319701</v>
      </c>
      <c r="AT26" s="64" t="n">
        <f aca="false">AR26/AG105</f>
        <v>0.0452211061403474</v>
      </c>
      <c r="AU26" s="61" t="n">
        <f aca="false">AVERAGE(AH26:AH29)</f>
        <v>-0.0147737373418679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0.0139530048167437</v>
      </c>
      <c r="BJ26" s="5" t="n">
        <f aca="false">BJ25+1</f>
        <v>2037</v>
      </c>
      <c r="BK26" s="61" t="n">
        <f aca="false">SUM(T102:T105)/AVERAGE(AG102:AG105)</f>
        <v>0.0795358439227936</v>
      </c>
      <c r="BL26" s="61" t="n">
        <f aca="false">SUM(P102:P105)/AVERAGE(AG102:AG105)</f>
        <v>0.0200715436940881</v>
      </c>
      <c r="BM26" s="61" t="n">
        <f aca="false">SUM(D102:D105)/AVERAGE(AG102:AG105)</f>
        <v>0.10672499068311</v>
      </c>
      <c r="BN26" s="61" t="n">
        <f aca="false">(SUM(H102:H105)+SUM(J102:J105))/AVERAGE(AG102:AG105)</f>
        <v>0.0194837689119633</v>
      </c>
      <c r="BO26" s="63" t="n">
        <f aca="false">AL26-BN26</f>
        <v>-0.0667444593663678</v>
      </c>
      <c r="BP26" s="31" t="n">
        <f aca="false">BM26+BN26</f>
        <v>0.126208759595073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22129178.9435325</v>
      </c>
      <c r="S27" s="67"/>
      <c r="T27" s="9" t="n">
        <f aca="false">'Central SIPA income'!J22</f>
        <v>84612833.6641553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747420.074418923</v>
      </c>
      <c r="AF27" s="9" t="n">
        <v>231.639850427105</v>
      </c>
      <c r="AG27" s="9" t="n">
        <f aca="false">AE27/$AE$6*$AD$6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-0.00825012836871412</v>
      </c>
      <c r="AK27" s="68" t="n">
        <f aca="false">AK26+1</f>
        <v>2038</v>
      </c>
      <c r="AL27" s="69" t="n">
        <f aca="false">SUM(AB106:AB109)/AVERAGE(AG106:AG109)</f>
        <v>-0.0467571086828028</v>
      </c>
      <c r="AM27" s="9" t="n">
        <v>4379286.21321994</v>
      </c>
      <c r="AN27" s="69" t="n">
        <f aca="false">AM27/AVERAGE(AG106:AG109)</f>
        <v>0.000699225378501184</v>
      </c>
      <c r="AO27" s="69" t="n">
        <f aca="false">'GDP evolution by scenario'!G105</f>
        <v>0.011066910372074</v>
      </c>
      <c r="AP27" s="69"/>
      <c r="AQ27" s="9" t="n">
        <f aca="false">AQ26*(1+AO27)</f>
        <v>516813257.705032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279844500.846499</v>
      </c>
      <c r="AS27" s="70" t="n">
        <f aca="false">AQ27/AG109</f>
        <v>0.0819907158627312</v>
      </c>
      <c r="AT27" s="70" t="n">
        <f aca="false">AR27/AG109</f>
        <v>0.044396405495752</v>
      </c>
      <c r="AU27" s="7"/>
      <c r="AV27" s="7"/>
      <c r="AW27" s="71" t="n">
        <f aca="false">workers_and_wage_central!C15</f>
        <v>11421402</v>
      </c>
      <c r="AX27" s="7"/>
      <c r="AY27" s="39" t="n">
        <f aca="false">(AW27-AW26)/AW26</f>
        <v>-0.0053104848742582</v>
      </c>
      <c r="AZ27" s="38" t="n">
        <f aca="false">workers_and_wage_central!B15</f>
        <v>6723.17180647536</v>
      </c>
      <c r="BA27" s="39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0.0135478568628189</v>
      </c>
      <c r="BJ27" s="7" t="n">
        <f aca="false">BJ26+1</f>
        <v>2038</v>
      </c>
      <c r="BK27" s="39" t="n">
        <f aca="false">SUM(T106:T109)/AVERAGE(AG106:AG109)</f>
        <v>0.079601863955825</v>
      </c>
      <c r="BL27" s="39" t="n">
        <f aca="false">SUM(P106:P109)/AVERAGE(AG106:AG109)</f>
        <v>0.0201339287481789</v>
      </c>
      <c r="BM27" s="39" t="n">
        <f aca="false">SUM(D106:D109)/AVERAGE(AG106:AG109)</f>
        <v>0.106225043890449</v>
      </c>
      <c r="BN27" s="39" t="n">
        <f aca="false">(SUM(H106:H109)+SUM(J106:J109))/AVERAGE(AG106:AG109)</f>
        <v>0.0209906554857422</v>
      </c>
      <c r="BO27" s="69" t="n">
        <f aca="false">AL27-BN27</f>
        <v>-0.067747764168545</v>
      </c>
      <c r="BP27" s="31" t="n">
        <f aca="false">BM27+BN27</f>
        <v>0.127215699376191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18218218.5021139</v>
      </c>
      <c r="S28" s="67"/>
      <c r="T28" s="9" t="n">
        <f aca="false">'Central SIPA income'!J23</f>
        <v>69658937.4468011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696471.255793771</v>
      </c>
      <c r="AF28" s="9" t="n">
        <v>257.384544350716</v>
      </c>
      <c r="AG28" s="9" t="n">
        <f aca="false">AE28/$AE$6*$AD$6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-0.0100411327325764</v>
      </c>
      <c r="AK28" s="68" t="n">
        <f aca="false">AK27+1</f>
        <v>2039</v>
      </c>
      <c r="AL28" s="69" t="n">
        <f aca="false">SUM(AB110:AB113)/AVERAGE(AG110:AG113)</f>
        <v>-0.0448827317986542</v>
      </c>
      <c r="AM28" s="9" t="n">
        <v>3887732.69163583</v>
      </c>
      <c r="AN28" s="69" t="n">
        <f aca="false">AM28/AVERAGE(AG110:AG113)</f>
        <v>0.000609154423839462</v>
      </c>
      <c r="AO28" s="69" t="n">
        <f aca="false">'GDP evolution by scenario'!G109</f>
        <v>0.0190203260219382</v>
      </c>
      <c r="AP28" s="69"/>
      <c r="AQ28" s="9" t="n">
        <f aca="false">AQ27*(1+AO28)</f>
        <v>526643214.359042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281245725.204377</v>
      </c>
      <c r="AS28" s="70" t="n">
        <f aca="false">AQ28/AG113</f>
        <v>0.0820760611814381</v>
      </c>
      <c r="AT28" s="70" t="n">
        <f aca="false">AR28/AG113</f>
        <v>0.0438314606920105</v>
      </c>
      <c r="AU28" s="9"/>
      <c r="AW28" s="71" t="n">
        <f aca="false">workers_and_wage_central!C16</f>
        <v>11521980</v>
      </c>
      <c r="AY28" s="39" t="n">
        <f aca="false">(AW28-AW27)/AW27</f>
        <v>0.00880609928623474</v>
      </c>
      <c r="AZ28" s="38" t="n">
        <f aca="false">workers_and_wage_central!B16</f>
        <v>6342.54075613813</v>
      </c>
      <c r="BA28" s="39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I28" s="39" t="n">
        <f aca="false">T35/AG35</f>
        <v>0.0160277673800646</v>
      </c>
      <c r="BJ28" s="7" t="n">
        <f aca="false">BJ27+1</f>
        <v>2039</v>
      </c>
      <c r="BK28" s="39" t="n">
        <f aca="false">SUM(T110:T113)/AVERAGE(AG110:AG113)</f>
        <v>0.079894417477291</v>
      </c>
      <c r="BL28" s="39" t="n">
        <f aca="false">SUM(P110:P113)/AVERAGE(AG110:AG113)</f>
        <v>0.0197061613291674</v>
      </c>
      <c r="BM28" s="39" t="n">
        <f aca="false">SUM(D110:D113)/AVERAGE(AG110:AG113)</f>
        <v>0.105070987946778</v>
      </c>
      <c r="BN28" s="39" t="n">
        <f aca="false">(SUM(H110:H113)+SUM(J110:J113))/AVERAGE(AG110:AG113)</f>
        <v>0.0224236526390426</v>
      </c>
      <c r="BO28" s="69" t="n">
        <f aca="false">AL28-BN28</f>
        <v>-0.0673063844376968</v>
      </c>
      <c r="BP28" s="31" t="n">
        <f aca="false">BM28+BN28</f>
        <v>0.12749464058582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19861024.2385827</v>
      </c>
      <c r="S29" s="67"/>
      <c r="T29" s="9" t="n">
        <f aca="false">'Central SIPA income'!J24</f>
        <v>75940347.5649553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679899.611209872</v>
      </c>
      <c r="AF29" s="72" t="n">
        <v>298.099530285664</v>
      </c>
      <c r="AG29" s="9" t="n">
        <f aca="false">AE29/$AE$6*$AD$6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-0.00701441292629558</v>
      </c>
      <c r="AK29" s="68" t="n">
        <f aca="false">AK28+1</f>
        <v>2040</v>
      </c>
      <c r="AL29" s="69" t="n">
        <f aca="false">SUM(AB114:AB117)/AVERAGE(AG114:AG117)</f>
        <v>-0.0439435498000539</v>
      </c>
      <c r="AM29" s="9" t="n">
        <v>3427469.19706586</v>
      </c>
      <c r="AN29" s="69" t="n">
        <f aca="false">AM29/AVERAGE(AG114:AG117)</f>
        <v>0.000529659925815515</v>
      </c>
      <c r="AO29" s="69" t="n">
        <f aca="false">'GDP evolution by scenario'!G113</f>
        <v>0.0139287812270867</v>
      </c>
      <c r="AP29" s="69"/>
      <c r="AQ29" s="9" t="n">
        <f aca="false">AQ28*(1+AO29)</f>
        <v>533978712.476578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281713839.785787</v>
      </c>
      <c r="AS29" s="70" t="n">
        <f aca="false">AQ29/AG117</f>
        <v>0.0824240102118108</v>
      </c>
      <c r="AT29" s="70" t="n">
        <f aca="false">AR29/AG117</f>
        <v>0.0434848503597053</v>
      </c>
      <c r="AW29" s="71" t="n">
        <f aca="false">workers_and_wage_central!C17</f>
        <v>11538154</v>
      </c>
      <c r="AY29" s="39" t="n">
        <f aca="false">(AW29-AW28)/AW28</f>
        <v>0.00140375178571739</v>
      </c>
      <c r="AZ29" s="38" t="n">
        <f aca="false">workers_and_wage_central!B17</f>
        <v>6004.7550431554</v>
      </c>
      <c r="BA29" s="39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I29" s="39" t="n">
        <f aca="false">T36/AG36</f>
        <v>0.0136888922492925</v>
      </c>
      <c r="BJ29" s="7" t="n">
        <f aca="false">BJ28+1</f>
        <v>2040</v>
      </c>
      <c r="BK29" s="39" t="n">
        <f aca="false">SUM(T114:T117)/AVERAGE(AG114:AG117)</f>
        <v>0.0802551929213089</v>
      </c>
      <c r="BL29" s="39" t="n">
        <f aca="false">SUM(P114:P117)/AVERAGE(AG114:AG117)</f>
        <v>0.0197317456863629</v>
      </c>
      <c r="BM29" s="39" t="n">
        <f aca="false">SUM(D114:D117)/AVERAGE(AG114:AG117)</f>
        <v>0.104466997035</v>
      </c>
      <c r="BN29" s="39" t="n">
        <f aca="false">(SUM(H114:H117)+SUM(J114:J117))/AVERAGE(AG114:AG117)</f>
        <v>0.0236120193581888</v>
      </c>
      <c r="BO29" s="69" t="n">
        <f aca="false">AL29-BN29</f>
        <v>-0.0675555691582426</v>
      </c>
      <c r="BP29" s="31" t="n">
        <f aca="false">BM29+BN29</f>
        <v>0.128079016393189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15672924.2489811</v>
      </c>
      <c r="S30" s="8"/>
      <c r="T30" s="6" t="n">
        <f aca="false">'Central SIPA income'!J25</f>
        <v>59926784.2649679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665471.48418794</v>
      </c>
      <c r="AF30" s="6" t="n">
        <v>326.494679287868</v>
      </c>
      <c r="AG30" s="6" t="n">
        <f aca="false">AE30/$AE$6*$AD$6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-0.0109141105766728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-0.514851530531566</v>
      </c>
      <c r="AS30" s="64"/>
      <c r="AT30" s="5"/>
      <c r="AU30" s="61" t="n">
        <f aca="false">AVERAGE(AH30:AH33)</f>
        <v>0.000245472675791324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0.0147825533096043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18588084.5600778</v>
      </c>
      <c r="S31" s="67"/>
      <c r="T31" s="9" t="n">
        <f aca="false">'Central SIPA income'!J26</f>
        <v>71073152.3763459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750203.91624212</v>
      </c>
      <c r="AF31" s="9" t="n">
        <v>364.361405082009</v>
      </c>
      <c r="AG31" s="9" t="n">
        <f aca="false">AE31/$AE$6*$AD$6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-0.00750520425003517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281713839.785787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39" t="n">
        <f aca="false">(AW31-AW30)/AW30</f>
        <v>0.00305701556694148</v>
      </c>
      <c r="AZ31" s="38" t="n">
        <f aca="false">workers_and_wage_central!B19</f>
        <v>5961.57826280046</v>
      </c>
      <c r="BA31" s="39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0.0134491677975219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93609562.2990226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708574.677330781</v>
      </c>
      <c r="O32" s="9"/>
      <c r="P32" s="9" t="n">
        <f aca="false">'Central pensions'!X32</f>
        <v>20387057.3964796</v>
      </c>
      <c r="Q32" s="67"/>
      <c r="R32" s="67" t="n">
        <f aca="false">'Central SIPA income'!G27</f>
        <v>15761144.4502286</v>
      </c>
      <c r="S32" s="67"/>
      <c r="T32" s="9" t="n">
        <f aca="false">'Central SIPA income'!J27</f>
        <v>60264101.8506324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-5030344.56680266</v>
      </c>
      <c r="AA32" s="9"/>
      <c r="AB32" s="9" t="n">
        <f aca="false">T32-P32-D32</f>
        <v>-53732517.8448698</v>
      </c>
      <c r="AC32" s="50"/>
      <c r="AD32" s="9" t="n">
        <v>22287255273.2248</v>
      </c>
      <c r="AE32" s="9" t="n">
        <v>683792.557917349</v>
      </c>
      <c r="AF32" s="9" t="n">
        <v>397.614228233701</v>
      </c>
      <c r="AG32" s="9" t="n">
        <f aca="false">AE32/$AE$6*$AD$6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-0.0107694659731697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285163135.381802</v>
      </c>
      <c r="AS32" s="7"/>
      <c r="AT32" s="7"/>
      <c r="AU32" s="9"/>
      <c r="AW32" s="71" t="n">
        <f aca="false">workers_and_wage_central!C20</f>
        <v>11551134</v>
      </c>
      <c r="AY32" s="39" t="n">
        <f aca="false">(AW32-AW31)/AW31</f>
        <v>0.00555201736587601</v>
      </c>
      <c r="AZ32" s="38" t="n">
        <f aca="false">workers_and_wage_central!B20</f>
        <v>5872.63427761974</v>
      </c>
      <c r="BA32" s="39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0" t="n">
        <v>1</v>
      </c>
      <c r="BI32" s="39" t="n">
        <f aca="false">T39/AG39</f>
        <v>0.0140641822462661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92490945.8623862</v>
      </c>
      <c r="E33" s="9"/>
      <c r="F33" s="67" t="n">
        <f aca="false">'Central pensions'!I33</f>
        <v>16811324.2466265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3279911.86164061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20879215.7612332</v>
      </c>
      <c r="Q33" s="67"/>
      <c r="R33" s="67" t="n">
        <f aca="false">'Central SIPA income'!G28</f>
        <v>17904829.3770449</v>
      </c>
      <c r="S33" s="67"/>
      <c r="T33" s="9" t="n">
        <f aca="false">'Central SIPA income'!J28</f>
        <v>68460666.9651313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-2778202.22712913</v>
      </c>
      <c r="AA33" s="9"/>
      <c r="AB33" s="9" t="n">
        <f aca="false">T33-P33-D33</f>
        <v>-44909494.6584881</v>
      </c>
      <c r="AC33" s="50"/>
      <c r="AD33" s="9" t="n">
        <v>25179945991.8152</v>
      </c>
      <c r="AE33" s="9" t="n">
        <v>672441.840786771</v>
      </c>
      <c r="AF33" s="39"/>
      <c r="AG33" s="9" t="n">
        <f aca="false">AE33/$AE$6*$AD$6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-0.00915302790734665</v>
      </c>
      <c r="AK33" s="7" t="s">
        <v>103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39" t="n">
        <f aca="false">(AW33-AW32)/AW32</f>
        <v>0.00898310070682238</v>
      </c>
      <c r="AZ33" s="38" t="n">
        <f aca="false">workers_and_wage_central!B21</f>
        <v>5678.46307194578</v>
      </c>
      <c r="BA33" s="39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39" t="n">
        <f aca="false">T40/AG40</f>
        <v>0.0134107246827158</v>
      </c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105891462.742855</v>
      </c>
      <c r="E34" s="6"/>
      <c r="F34" s="8" t="n">
        <f aca="false">'Central pensions'!I34</f>
        <v>19247026.8145853</v>
      </c>
      <c r="G34" s="6" t="n">
        <f aca="false">'Central pensions'!K34</f>
        <v>226619.266133881</v>
      </c>
      <c r="H34" s="6" t="n">
        <f aca="false">'Central pensions'!V34</f>
        <v>1246792.33877536</v>
      </c>
      <c r="I34" s="8" t="n">
        <f aca="false">'Central pensions'!M34</f>
        <v>7008.84328249117</v>
      </c>
      <c r="J34" s="6" t="n">
        <f aca="false">'Central pensions'!W34</f>
        <v>38560.5877971763</v>
      </c>
      <c r="K34" s="6"/>
      <c r="L34" s="8" t="n">
        <f aca="false">'Central pensions'!N34</f>
        <v>3826734.00499875</v>
      </c>
      <c r="M34" s="8"/>
      <c r="N34" s="8" t="n">
        <f aca="false">'Central pensions'!L34</f>
        <v>718459.068607293</v>
      </c>
      <c r="O34" s="6"/>
      <c r="P34" s="6" t="n">
        <f aca="false">'Central pensions'!X34</f>
        <v>23809690.7592482</v>
      </c>
      <c r="Q34" s="8"/>
      <c r="R34" s="8" t="n">
        <f aca="false">'Central SIPA income'!G29</f>
        <v>16272111.1303977</v>
      </c>
      <c r="S34" s="8"/>
      <c r="T34" s="6" t="n">
        <f aca="false">'Central SIPA income'!J29</f>
        <v>62217827.2386099</v>
      </c>
      <c r="U34" s="6"/>
      <c r="V34" s="8" t="n">
        <f aca="false">'Central SIPA income'!F29</f>
        <v>112455.819388001</v>
      </c>
      <c r="W34" s="8"/>
      <c r="X34" s="8" t="n">
        <f aca="false">'Central SIPA income'!M29</f>
        <v>282456.596390282</v>
      </c>
      <c r="Y34" s="6"/>
      <c r="Z34" s="6" t="n">
        <f aca="false">R34+V34-N34-L34-F34</f>
        <v>-7407652.93840563</v>
      </c>
      <c r="AA34" s="6"/>
      <c r="AB34" s="6" t="n">
        <f aca="false">T34-P34-D34</f>
        <v>-67483326.2634931</v>
      </c>
      <c r="AC34" s="50"/>
      <c r="AD34" s="6" t="n">
        <v>25352324788.3927</v>
      </c>
      <c r="AE34" s="6" t="n">
        <v>629398.332210602</v>
      </c>
      <c r="AF34" s="6"/>
      <c r="AG34" s="6" t="n">
        <f aca="false">AE34/$AE$6*$AD$6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-0.0146944129266758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-0.0160108723900861</v>
      </c>
      <c r="AV34" s="5"/>
      <c r="AW34" s="65" t="n">
        <f aca="false">workers_and_wage_central!C22</f>
        <v>11604031</v>
      </c>
      <c r="AX34" s="5"/>
      <c r="AY34" s="61" t="n">
        <f aca="false">(AW34-AW33)/AW33</f>
        <v>-0.00436451658654442</v>
      </c>
      <c r="AZ34" s="66" t="n">
        <f aca="false">workers_and_wage_central!B22</f>
        <v>5911.63495348748</v>
      </c>
      <c r="BA34" s="61" t="n">
        <f aca="false">(AZ34-AZ33)/AZ33</f>
        <v>0.0410624985295197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0.0157544989889808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97602515.2129987</v>
      </c>
      <c r="E35" s="9"/>
      <c r="F35" s="67" t="n">
        <f aca="false">'Central pensions'!I35</f>
        <v>17740412.4828969</v>
      </c>
      <c r="G35" s="9" t="n">
        <f aca="false">'Central pensions'!K35</f>
        <v>267833.552792198</v>
      </c>
      <c r="H35" s="9" t="n">
        <f aca="false">'Central pensions'!V35</f>
        <v>1473541.18378894</v>
      </c>
      <c r="I35" s="67" t="n">
        <f aca="false">'Central pensions'!M35</f>
        <v>8283.51194202673</v>
      </c>
      <c r="J35" s="9" t="n">
        <f aca="false">'Central pensions'!W35</f>
        <v>45573.4386738846</v>
      </c>
      <c r="K35" s="9"/>
      <c r="L35" s="67" t="n">
        <f aca="false">'Central pensions'!N35</f>
        <v>3289082.76343892</v>
      </c>
      <c r="M35" s="67"/>
      <c r="N35" s="67" t="n">
        <f aca="false">'Central pensions'!L35</f>
        <v>731619.825520877</v>
      </c>
      <c r="O35" s="9"/>
      <c r="P35" s="9" t="n">
        <f aca="false">'Central pensions'!X35</f>
        <v>21092222.5123953</v>
      </c>
      <c r="Q35" s="67"/>
      <c r="R35" s="67" t="n">
        <f aca="false">'Central SIPA income'!G30</f>
        <v>18047490.8785722</v>
      </c>
      <c r="S35" s="67"/>
      <c r="T35" s="9" t="n">
        <f aca="false">'Central SIPA income'!J30</f>
        <v>69006145.5809362</v>
      </c>
      <c r="U35" s="9"/>
      <c r="V35" s="67" t="n">
        <f aca="false">'Central SIPA income'!F30</f>
        <v>101693.000739106</v>
      </c>
      <c r="W35" s="67"/>
      <c r="X35" s="67" t="n">
        <f aca="false">'Central SIPA income'!M30</f>
        <v>255423.498950976</v>
      </c>
      <c r="Y35" s="9"/>
      <c r="Z35" s="9" t="n">
        <f aca="false">R35+V35-N35-L35-F35</f>
        <v>-3611931.19254537</v>
      </c>
      <c r="AA35" s="9"/>
      <c r="AB35" s="9" t="n">
        <f aca="false">T35-P35-D35</f>
        <v>-49688592.1444578</v>
      </c>
      <c r="AC35" s="50"/>
      <c r="AD35" s="9"/>
      <c r="AE35" s="75"/>
      <c r="AF35" s="39" t="n">
        <f aca="false">AVERAGE(AG34:AG37)/AVERAGE(AG30:AG33)-1</f>
        <v>-0.12371581755656</v>
      </c>
      <c r="AG35" s="9" t="n">
        <f aca="false">AG34*'Central macro hypothesis'!B17/'Central macro hypothesis'!B16</f>
        <v>4305412222.71334</v>
      </c>
      <c r="AH35" s="39" t="n">
        <f aca="false">(AG35-AG34)/AG34</f>
        <v>-0.0625016797025882</v>
      </c>
      <c r="AI35" s="39"/>
      <c r="AJ35" s="39" t="n">
        <f aca="false">AB35/AG35</f>
        <v>-0.0115409604409826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11089388</v>
      </c>
      <c r="AX35" s="7"/>
      <c r="AY35" s="39" t="n">
        <f aca="false">(AW35-AW34)/AW34</f>
        <v>-0.0443503641105406</v>
      </c>
      <c r="AZ35" s="38" t="n">
        <f aca="false">workers_and_wage_central!B23</f>
        <v>5817.08296723393</v>
      </c>
      <c r="BA35" s="39" t="n">
        <f aca="false">(AZ35-AZ34)/AZ34</f>
        <v>-0.0159942193652831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39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39" t="n">
        <f aca="false">T42/AG42</f>
        <v>0.0143539491488979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97279971.3555648</v>
      </c>
      <c r="E36" s="9"/>
      <c r="F36" s="67" t="n">
        <f aca="false">'Central pensions'!I36</f>
        <v>17681786.3187841</v>
      </c>
      <c r="G36" s="9" t="n">
        <f aca="false">'Central pensions'!K36</f>
        <v>280064.857910638</v>
      </c>
      <c r="H36" s="9" t="n">
        <f aca="false">'Central pensions'!V36</f>
        <v>1540834.21573215</v>
      </c>
      <c r="I36" s="67" t="n">
        <f aca="false">'Central pensions'!M36</f>
        <v>8661.79972919507</v>
      </c>
      <c r="J36" s="9" t="n">
        <f aca="false">'Central pensions'!W36</f>
        <v>47654.6664659433</v>
      </c>
      <c r="K36" s="9"/>
      <c r="L36" s="67" t="n">
        <f aca="false">'Central pensions'!N36</f>
        <v>3266731.07813203</v>
      </c>
      <c r="M36" s="67"/>
      <c r="N36" s="67" t="n">
        <f aca="false">'Central pensions'!L36</f>
        <v>731691.767865546</v>
      </c>
      <c r="O36" s="9"/>
      <c r="P36" s="9" t="n">
        <f aca="false">'Central pensions'!X36</f>
        <v>20976635.3166363</v>
      </c>
      <c r="Q36" s="67"/>
      <c r="R36" s="67" t="n">
        <f aca="false">'Central SIPA income'!G31</f>
        <v>15232533.484176</v>
      </c>
      <c r="S36" s="67"/>
      <c r="T36" s="9" t="n">
        <f aca="false">'Central SIPA income'!J31</f>
        <v>58242912.0063195</v>
      </c>
      <c r="U36" s="9"/>
      <c r="V36" s="67" t="n">
        <f aca="false">'Central SIPA income'!F31</f>
        <v>91840.1373584102</v>
      </c>
      <c r="W36" s="67"/>
      <c r="X36" s="67" t="n">
        <f aca="false">'Central SIPA income'!M31</f>
        <v>230675.946798005</v>
      </c>
      <c r="Y36" s="9"/>
      <c r="Z36" s="9" t="n">
        <f aca="false">R36+V36-N36-L36-F36</f>
        <v>-6355835.54324722</v>
      </c>
      <c r="AA36" s="9"/>
      <c r="AB36" s="9" t="n">
        <f aca="false">T36-P36-D36</f>
        <v>-60013694.6658817</v>
      </c>
      <c r="AC36" s="50"/>
      <c r="AD36" s="9"/>
      <c r="AE36" s="9"/>
      <c r="AF36" s="9"/>
      <c r="AG36" s="9" t="n">
        <f aca="false">AG35*'Central macro hypothesis'!B18/'Central macro hypothesis'!B17</f>
        <v>4254757137.80492</v>
      </c>
      <c r="AH36" s="39" t="n">
        <f aca="false">(AG36-AG35)/AG35</f>
        <v>-0.0117654436528046</v>
      </c>
      <c r="AI36" s="39"/>
      <c r="AJ36" s="39" t="n">
        <f aca="false">AB36/AG36</f>
        <v>-0.0141050811414453</v>
      </c>
      <c r="AK36" s="7"/>
      <c r="AL36" s="39"/>
      <c r="AM36" s="39"/>
      <c r="AN36" s="39"/>
      <c r="AO36" s="39"/>
      <c r="AP36" s="39"/>
      <c r="AQ36" s="39"/>
      <c r="AR36" s="39"/>
      <c r="AS36" s="39"/>
      <c r="AT36" s="39"/>
      <c r="AU36" s="9"/>
      <c r="AW36" s="71" t="n">
        <f aca="false">workers_and_wage_central!C24</f>
        <v>11690442</v>
      </c>
      <c r="AY36" s="39" t="n">
        <f aca="false">(AW36-AW35)/AW35</f>
        <v>0.0542008269527588</v>
      </c>
      <c r="AZ36" s="38" t="n">
        <f aca="false">workers_and_wage_central!B24</f>
        <v>5404.22463448361</v>
      </c>
      <c r="BA36" s="39" t="n">
        <f aca="false">(AZ36-AZ35)/AZ35</f>
        <v>-0.070973430338855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39" t="n">
        <f aca="false">BD36/BD35-1</f>
        <v>0.0113662400171888</v>
      </c>
      <c r="BF36" s="7"/>
      <c r="BG36" s="7"/>
      <c r="BH36" s="0" t="n">
        <f aca="false">BH35+1</f>
        <v>5</v>
      </c>
      <c r="BI36" s="39" t="n">
        <f aca="false">T43/AG43</f>
        <v>0.0145234623263133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97400333.4463655</v>
      </c>
      <c r="E37" s="9"/>
      <c r="F37" s="67" t="n">
        <f aca="false">'Central pensions'!I37</f>
        <v>17703663.5535403</v>
      </c>
      <c r="G37" s="9" t="n">
        <f aca="false">'Central pensions'!K37</f>
        <v>309345.260237868</v>
      </c>
      <c r="H37" s="9" t="n">
        <f aca="false">'Central pensions'!V37</f>
        <v>1701926.35022121</v>
      </c>
      <c r="I37" s="67" t="n">
        <f aca="false">'Central pensions'!M37</f>
        <v>9567.3791826145</v>
      </c>
      <c r="J37" s="9" t="n">
        <f aca="false">'Central pensions'!W37</f>
        <v>52636.8974295221</v>
      </c>
      <c r="K37" s="9"/>
      <c r="L37" s="67" t="n">
        <f aca="false">'Central pensions'!N37</f>
        <v>3303222.26292496</v>
      </c>
      <c r="M37" s="67"/>
      <c r="N37" s="67" t="n">
        <f aca="false">'Central pensions'!L37</f>
        <v>734066.264776193</v>
      </c>
      <c r="O37" s="9"/>
      <c r="P37" s="9" t="n">
        <f aca="false">'Central pensions'!X37</f>
        <v>21179052.0294112</v>
      </c>
      <c r="Q37" s="67"/>
      <c r="R37" s="67" t="n">
        <f aca="false">'Central SIPA income'!G32</f>
        <v>17670642.4973022</v>
      </c>
      <c r="S37" s="67"/>
      <c r="T37" s="9" t="n">
        <f aca="false">'Central SIPA income'!J32</f>
        <v>67565233.1330603</v>
      </c>
      <c r="U37" s="9"/>
      <c r="V37" s="67" t="n">
        <f aca="false">'Central SIPA income'!F32</f>
        <v>95989.1948081142</v>
      </c>
      <c r="W37" s="67"/>
      <c r="X37" s="67" t="n">
        <f aca="false">'Central SIPA income'!M32</f>
        <v>241097.182905206</v>
      </c>
      <c r="Y37" s="9"/>
      <c r="Z37" s="9" t="n">
        <f aca="false">R37+V37-N37-L37-F37</f>
        <v>-3974320.38913111</v>
      </c>
      <c r="AA37" s="9"/>
      <c r="AB37" s="9" t="n">
        <f aca="false">T37-P37-D37</f>
        <v>-51014152.3427164</v>
      </c>
      <c r="AC37" s="50"/>
      <c r="AD37" s="9"/>
      <c r="AE37" s="9"/>
      <c r="AF37" s="9"/>
      <c r="AG37" s="9" t="n">
        <f aca="false">AG36*'Central macro hypothesis'!B19/'Central macro hypothesis'!B18</f>
        <v>4570606424.8835</v>
      </c>
      <c r="AH37" s="39" t="n">
        <f aca="false">(AG37-AG36)/AG36</f>
        <v>0.0742343867931177</v>
      </c>
      <c r="AI37" s="39" t="n">
        <f aca="false">(AG37-AG33)/AG33</f>
        <v>-0.0684622822281176</v>
      </c>
      <c r="AJ37" s="39" t="n">
        <f aca="false">AB37/AG37</f>
        <v>-0.0111613531335761</v>
      </c>
      <c r="AK37" s="73"/>
      <c r="AW37" s="71" t="n">
        <f aca="false">workers_and_wage_central!C25</f>
        <v>11758619</v>
      </c>
      <c r="AY37" s="39" t="n">
        <f aca="false">(AW37-AW36)/AW36</f>
        <v>0.00583185819663619</v>
      </c>
      <c r="AZ37" s="38" t="n">
        <f aca="false">workers_and_wage_central!B25</f>
        <v>5371.91518374991</v>
      </c>
      <c r="BA37" s="39" t="n">
        <f aca="false">(AZ37-AZ36)/AZ36</f>
        <v>-0.00597855435681453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39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39" t="n">
        <f aca="false">T44/AG44</f>
        <v>0.0137035006305931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98036969.7654328</v>
      </c>
      <c r="E38" s="6"/>
      <c r="F38" s="8" t="n">
        <f aca="false">'Central pensions'!I38</f>
        <v>17819379.7405381</v>
      </c>
      <c r="G38" s="6" t="n">
        <f aca="false">'Central pensions'!K38</f>
        <v>335955.076225948</v>
      </c>
      <c r="H38" s="6" t="n">
        <f aca="false">'Central pensions'!V38</f>
        <v>1848325.70662262</v>
      </c>
      <c r="I38" s="8" t="n">
        <f aca="false">'Central pensions'!M38</f>
        <v>10390.3631822459</v>
      </c>
      <c r="J38" s="6" t="n">
        <f aca="false">'Central pensions'!W38</f>
        <v>57164.7125759577</v>
      </c>
      <c r="K38" s="6"/>
      <c r="L38" s="8" t="n">
        <f aca="false">'Central pensions'!N38</f>
        <v>3849514.6141059</v>
      </c>
      <c r="M38" s="8"/>
      <c r="N38" s="8" t="n">
        <f aca="false">'Central pensions'!L38</f>
        <v>742558.618968647</v>
      </c>
      <c r="O38" s="6"/>
      <c r="P38" s="6" t="n">
        <f aca="false">'Central pensions'!X38</f>
        <v>24060488.0637709</v>
      </c>
      <c r="Q38" s="8"/>
      <c r="R38" s="8" t="n">
        <f aca="false">'Central SIPA income'!G33</f>
        <v>16003248.6083537</v>
      </c>
      <c r="S38" s="8"/>
      <c r="T38" s="6" t="n">
        <f aca="false">'Central SIPA income'!J33</f>
        <v>61189808.0828026</v>
      </c>
      <c r="U38" s="6"/>
      <c r="V38" s="8" t="n">
        <f aca="false">'Central SIPA income'!F33</f>
        <v>100799.784342294</v>
      </c>
      <c r="W38" s="8"/>
      <c r="X38" s="8" t="n">
        <f aca="false">'Central SIPA income'!M33</f>
        <v>253179.996883619</v>
      </c>
      <c r="Y38" s="6"/>
      <c r="Z38" s="6" t="n">
        <f aca="false">R38+V38-N38-L38-F38</f>
        <v>-6307404.5809167</v>
      </c>
      <c r="AA38" s="6"/>
      <c r="AB38" s="6" t="n">
        <f aca="false">T38-P38-D38</f>
        <v>-60907649.7464011</v>
      </c>
      <c r="AC38" s="50"/>
      <c r="AD38" s="6"/>
      <c r="AE38" s="6"/>
      <c r="AF38" s="6"/>
      <c r="AG38" s="6" t="n">
        <f aca="false">AG37*'Central macro hypothesis'!B20/'Central macro hypothesis'!B19</f>
        <v>4549709618.02388</v>
      </c>
      <c r="AH38" s="61" t="n">
        <f aca="false">(AG38-AG37)/AG37</f>
        <v>-0.00457199874963187</v>
      </c>
      <c r="AI38" s="61"/>
      <c r="AJ38" s="61" t="n">
        <f aca="false">AB38/AG38</f>
        <v>-0.0133871510184107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0.0219859528261977</v>
      </c>
      <c r="AV38" s="5"/>
      <c r="AW38" s="65" t="n">
        <f aca="false">workers_and_wage_central!C26</f>
        <v>11780671</v>
      </c>
      <c r="AX38" s="5"/>
      <c r="AY38" s="61" t="n">
        <f aca="false">(AW38-AW37)/AW37</f>
        <v>0.00187539029880975</v>
      </c>
      <c r="AZ38" s="66" t="n">
        <f aca="false">workers_and_wage_central!B26</f>
        <v>5546.1032476285</v>
      </c>
      <c r="BA38" s="61" t="n">
        <f aca="false">(AZ38-AZ37)/AZ37</f>
        <v>0.0324256913820059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0.0158365360042565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99841022.0303906</v>
      </c>
      <c r="E39" s="9"/>
      <c r="F39" s="67" t="n">
        <f aca="false">'Central pensions'!I39</f>
        <v>18147287.5946668</v>
      </c>
      <c r="G39" s="9" t="n">
        <f aca="false">'Central pensions'!K39</f>
        <v>357666.676815017</v>
      </c>
      <c r="H39" s="9" t="n">
        <f aca="false">'Central pensions'!V39</f>
        <v>1967776.52710586</v>
      </c>
      <c r="I39" s="67" t="n">
        <f aca="false">'Central pensions'!M39</f>
        <v>11061.8559839696</v>
      </c>
      <c r="J39" s="9" t="n">
        <f aca="false">'Central pensions'!W39</f>
        <v>60859.0678486352</v>
      </c>
      <c r="K39" s="9"/>
      <c r="L39" s="67" t="n">
        <f aca="false">'Central pensions'!N39</f>
        <v>3253951.99119982</v>
      </c>
      <c r="M39" s="67"/>
      <c r="N39" s="67" t="n">
        <f aca="false">'Central pensions'!L39</f>
        <v>757639.590081081</v>
      </c>
      <c r="O39" s="9"/>
      <c r="P39" s="9" t="n">
        <f aca="false">'Central pensions'!X39</f>
        <v>21053081.8357805</v>
      </c>
      <c r="Q39" s="67"/>
      <c r="R39" s="67" t="n">
        <f aca="false">'Central SIPA income'!G34</f>
        <v>19349999.7248862</v>
      </c>
      <c r="S39" s="67"/>
      <c r="T39" s="9" t="n">
        <f aca="false">'Central SIPA income'!J34</f>
        <v>73986401.0454735</v>
      </c>
      <c r="U39" s="9"/>
      <c r="V39" s="67" t="n">
        <f aca="false">'Central SIPA income'!F34</f>
        <v>100889.978831242</v>
      </c>
      <c r="W39" s="67"/>
      <c r="X39" s="67" t="n">
        <f aca="false">'Central SIPA income'!M34</f>
        <v>253406.539436064</v>
      </c>
      <c r="Y39" s="9"/>
      <c r="Z39" s="9" t="n">
        <f aca="false">R39+V39-N39-L39-F39</f>
        <v>-2707989.47223026</v>
      </c>
      <c r="AA39" s="9"/>
      <c r="AB39" s="9" t="n">
        <f aca="false">T39-P39-D39</f>
        <v>-46907702.8206976</v>
      </c>
      <c r="AC39" s="50"/>
      <c r="AD39" s="9"/>
      <c r="AE39" s="9"/>
      <c r="AF39" s="9"/>
      <c r="AG39" s="9" t="n">
        <f aca="false">AG38*'Central macro hypothesis'!B21/'Central macro hypothesis'!B20</f>
        <v>5260625875.71462</v>
      </c>
      <c r="AH39" s="39" t="n">
        <f aca="false">(AG39-AG38)/AG38</f>
        <v>0.156255303607602</v>
      </c>
      <c r="AI39" s="39"/>
      <c r="AJ39" s="39" t="n">
        <f aca="false">AB39/AG39</f>
        <v>-0.00891675323980827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11814043</v>
      </c>
      <c r="AX39" s="7"/>
      <c r="AY39" s="39" t="n">
        <f aca="false">(AW39-AW38)/AW38</f>
        <v>0.0028327758240596</v>
      </c>
      <c r="AZ39" s="38" t="n">
        <f aca="false">workers_and_wage_central!B27</f>
        <v>5733.70351079832</v>
      </c>
      <c r="BA39" s="39" t="n">
        <f aca="false">(AZ39-AZ38)/AZ38</f>
        <v>0.0338255987661314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39" t="n">
        <f aca="false">BD39/BD38-1</f>
        <v>0.0186267824932955</v>
      </c>
      <c r="BF39" s="7"/>
      <c r="BG39" s="7"/>
      <c r="BH39" s="7" t="n">
        <f aca="false">BH38+1</f>
        <v>8</v>
      </c>
      <c r="BI39" s="39" t="n">
        <f aca="false">T46/AG46</f>
        <v>0.0143321194440539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102137553.361159</v>
      </c>
      <c r="E40" s="9"/>
      <c r="F40" s="67" t="n">
        <f aca="false">'Central pensions'!I40</f>
        <v>18564709.3485921</v>
      </c>
      <c r="G40" s="9" t="n">
        <f aca="false">'Central pensions'!K40</f>
        <v>381200.120609342</v>
      </c>
      <c r="H40" s="9" t="n">
        <f aca="false">'Central pensions'!V40</f>
        <v>2097250.59137377</v>
      </c>
      <c r="I40" s="67" t="n">
        <f aca="false">'Central pensions'!M40</f>
        <v>11789.6944518354</v>
      </c>
      <c r="J40" s="9" t="n">
        <f aca="false">'Central pensions'!W40</f>
        <v>64863.4203517667</v>
      </c>
      <c r="K40" s="9"/>
      <c r="L40" s="67" t="n">
        <f aca="false">'Central pensions'!N40</f>
        <v>3297518.22237138</v>
      </c>
      <c r="M40" s="67"/>
      <c r="N40" s="67" t="n">
        <f aca="false">'Central pensions'!L40</f>
        <v>776388.629195027</v>
      </c>
      <c r="O40" s="9"/>
      <c r="P40" s="9" t="n">
        <f aca="false">'Central pensions'!X40</f>
        <v>21382298.8977789</v>
      </c>
      <c r="Q40" s="67"/>
      <c r="R40" s="67" t="n">
        <f aca="false">'Central SIPA income'!G35</f>
        <v>17223316.2962627</v>
      </c>
      <c r="S40" s="67"/>
      <c r="T40" s="9" t="n">
        <f aca="false">'Central SIPA income'!J35</f>
        <v>65854842.6328636</v>
      </c>
      <c r="U40" s="9"/>
      <c r="V40" s="67" t="n">
        <f aca="false">'Central SIPA income'!F35</f>
        <v>103792.527604924</v>
      </c>
      <c r="W40" s="67"/>
      <c r="X40" s="67" t="n">
        <f aca="false">'Central SIPA income'!M35</f>
        <v>260696.90512752</v>
      </c>
      <c r="Y40" s="9"/>
      <c r="Z40" s="9" t="n">
        <f aca="false">R40+V40-N40-L40-F40</f>
        <v>-5311507.37629089</v>
      </c>
      <c r="AA40" s="9"/>
      <c r="AB40" s="9" t="n">
        <f aca="false">T40-P40-D40</f>
        <v>-57665009.6260748</v>
      </c>
      <c r="AC40" s="50"/>
      <c r="AD40" s="9"/>
      <c r="AE40" s="9"/>
      <c r="AF40" s="9"/>
      <c r="AG40" s="9" t="n">
        <f aca="false">AG39*'Central macro hypothesis'!B22/'Central macro hypothesis'!B21</f>
        <v>4910610290.71305</v>
      </c>
      <c r="AH40" s="39" t="n">
        <f aca="false">(AG40-AG39)/AG39</f>
        <v>-0.0665349700341546</v>
      </c>
      <c r="AI40" s="39"/>
      <c r="AJ40" s="39" t="n">
        <f aca="false">AB40/AG40</f>
        <v>-0.0117429415515075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11854724</v>
      </c>
      <c r="AY40" s="39" t="n">
        <f aca="false">(AW40-AW39)/AW39</f>
        <v>0.00344344438224916</v>
      </c>
      <c r="AZ40" s="38" t="n">
        <f aca="false">workers_and_wage_central!B28</f>
        <v>5833.68987019296</v>
      </c>
      <c r="BA40" s="39" t="n">
        <f aca="false">(AZ40-AZ39)/AZ39</f>
        <v>0.0174383553677539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39" t="n">
        <f aca="false">BD40/BD39-1</f>
        <v>0.018286169982398</v>
      </c>
      <c r="BF40" s="7"/>
      <c r="BG40" s="7"/>
      <c r="BH40" s="0" t="n">
        <f aca="false">BH39+1</f>
        <v>9</v>
      </c>
      <c r="BI40" s="39" t="n">
        <f aca="false">T47/AG47</f>
        <v>0.0144657740105355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107170141.78208</v>
      </c>
      <c r="E41" s="9"/>
      <c r="F41" s="67" t="n">
        <f aca="false">'Central pensions'!I41</f>
        <v>19479441.8659759</v>
      </c>
      <c r="G41" s="9" t="n">
        <f aca="false">'Central pensions'!K41</f>
        <v>436574.293980271</v>
      </c>
      <c r="H41" s="9" t="n">
        <f aca="false">'Central pensions'!V41</f>
        <v>2401902.95523813</v>
      </c>
      <c r="I41" s="67" t="n">
        <f aca="false">'Central pensions'!M41</f>
        <v>13502.2977519672</v>
      </c>
      <c r="J41" s="9" t="n">
        <f aca="false">'Central pensions'!W41</f>
        <v>74285.6584094272</v>
      </c>
      <c r="K41" s="9"/>
      <c r="L41" s="67" t="n">
        <f aca="false">'Central pensions'!N41</f>
        <v>3486653.78600223</v>
      </c>
      <c r="M41" s="67"/>
      <c r="N41" s="67" t="n">
        <f aca="false">'Central pensions'!L41</f>
        <v>816791.256750673</v>
      </c>
      <c r="O41" s="9"/>
      <c r="P41" s="9" t="n">
        <f aca="false">'Central pensions'!X41</f>
        <v>22586007.5726808</v>
      </c>
      <c r="Q41" s="67"/>
      <c r="R41" s="67" t="n">
        <f aca="false">'Central SIPA income'!G36</f>
        <v>20289974.1359808</v>
      </c>
      <c r="S41" s="67"/>
      <c r="T41" s="9" t="n">
        <f aca="false">'Central SIPA income'!J36</f>
        <v>77580474.6754741</v>
      </c>
      <c r="U41" s="9"/>
      <c r="V41" s="67" t="n">
        <f aca="false">'Central SIPA income'!F36</f>
        <v>103208.673311109</v>
      </c>
      <c r="W41" s="67"/>
      <c r="X41" s="67" t="n">
        <f aca="false">'Central SIPA income'!M36</f>
        <v>259230.431471321</v>
      </c>
      <c r="Y41" s="9"/>
      <c r="Z41" s="9" t="n">
        <f aca="false">R41+V41-N41-L41-F41</f>
        <v>-3389704.09943685</v>
      </c>
      <c r="AA41" s="9"/>
      <c r="AB41" s="9" t="n">
        <f aca="false">T41-P41-D41</f>
        <v>-52175674.6792863</v>
      </c>
      <c r="AC41" s="50"/>
      <c r="AD41" s="9"/>
      <c r="AE41" s="9"/>
      <c r="AF41" s="9"/>
      <c r="AG41" s="9" t="n">
        <f aca="false">AG40*'Central macro hypothesis'!B23/'Central macro hypothesis'!B22</f>
        <v>4924337786.28798</v>
      </c>
      <c r="AH41" s="39" t="n">
        <f aca="false">(AG41-AG40)/AG40</f>
        <v>0.00279547648097508</v>
      </c>
      <c r="AI41" s="39" t="n">
        <f aca="false">(AG41-AG37)/AG37</f>
        <v>0.0773926539547735</v>
      </c>
      <c r="AJ41" s="39" t="n">
        <f aca="false">AB41/AG41</f>
        <v>-0.0105954702832474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11857256</v>
      </c>
      <c r="AY41" s="39" t="n">
        <f aca="false">(AW41-AW40)/AW40</f>
        <v>0.000213585740165693</v>
      </c>
      <c r="AZ41" s="38" t="n">
        <f aca="false">workers_and_wage_central!B29</f>
        <v>5941.34904202941</v>
      </c>
      <c r="BA41" s="39" t="n">
        <f aca="false">(AZ41-AZ40)/AZ40</f>
        <v>0.0184547300648473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39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39" t="n">
        <f aca="false">T48/AG48</f>
        <v>0.0138841998427405</v>
      </c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111038930.206616</v>
      </c>
      <c r="E42" s="6"/>
      <c r="F42" s="8" t="n">
        <f aca="false">'Central pensions'!I42</f>
        <v>20182639.9578544</v>
      </c>
      <c r="G42" s="6" t="n">
        <f aca="false">'Central pensions'!K42</f>
        <v>457219.54443053</v>
      </c>
      <c r="H42" s="6" t="n">
        <f aca="false">'Central pensions'!V42</f>
        <v>2515487.0318818</v>
      </c>
      <c r="I42" s="8" t="n">
        <f aca="false">'Central pensions'!M42</f>
        <v>14140.8106524906</v>
      </c>
      <c r="J42" s="6" t="n">
        <f aca="false">'Central pensions'!W42</f>
        <v>77798.5679963441</v>
      </c>
      <c r="K42" s="6"/>
      <c r="L42" s="8" t="n">
        <f aca="false">'Central pensions'!N42</f>
        <v>4394405.63033412</v>
      </c>
      <c r="M42" s="8"/>
      <c r="N42" s="8" t="n">
        <f aca="false">'Central pensions'!L42</f>
        <v>848179.155753397</v>
      </c>
      <c r="O42" s="6"/>
      <c r="P42" s="6" t="n">
        <f aca="false">'Central pensions'!X42</f>
        <v>27469023.1675753</v>
      </c>
      <c r="Q42" s="8"/>
      <c r="R42" s="8" t="n">
        <f aca="false">'Central SIPA income'!G37</f>
        <v>18057766.9373082</v>
      </c>
      <c r="S42" s="8"/>
      <c r="T42" s="6" t="n">
        <f aca="false">'Central SIPA income'!J37</f>
        <v>69045436.9821564</v>
      </c>
      <c r="U42" s="6"/>
      <c r="V42" s="8" t="n">
        <f aca="false">'Central SIPA income'!F37</f>
        <v>104762.179164065</v>
      </c>
      <c r="W42" s="8"/>
      <c r="X42" s="8" t="n">
        <f aca="false">'Central SIPA income'!M37</f>
        <v>263132.39028578</v>
      </c>
      <c r="Y42" s="6"/>
      <c r="Z42" s="6" t="n">
        <f aca="false">R42+V42-N42-L42-F42</f>
        <v>-7262695.62746974</v>
      </c>
      <c r="AA42" s="6"/>
      <c r="AB42" s="6" t="n">
        <f aca="false">T42-P42-D42</f>
        <v>-69462516.3920346</v>
      </c>
      <c r="AC42" s="50"/>
      <c r="AD42" s="6"/>
      <c r="AE42" s="6"/>
      <c r="AF42" s="6"/>
      <c r="AG42" s="6" t="n">
        <f aca="false">AG41*'Central macro hypothesis'!B24/'Central macro hypothesis'!B23</f>
        <v>4810204931.47405</v>
      </c>
      <c r="AH42" s="61" t="n">
        <f aca="false">(AG42-AG41)/AG41</f>
        <v>-0.0231773001299253</v>
      </c>
      <c r="AI42" s="61"/>
      <c r="AJ42" s="61" t="n">
        <f aca="false">AB42/AG42</f>
        <v>-0.0144406563507365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0.0144435160229878</v>
      </c>
      <c r="AV42" s="5"/>
      <c r="AW42" s="65" t="n">
        <f aca="false">workers_and_wage_central!C30</f>
        <v>11932513</v>
      </c>
      <c r="AX42" s="5"/>
      <c r="AY42" s="61" t="n">
        <f aca="false">(AW42-AW41)/AW41</f>
        <v>0.00634691534027772</v>
      </c>
      <c r="AZ42" s="66" t="n">
        <f aca="false">workers_and_wage_central!B30</f>
        <v>6008.16637320384</v>
      </c>
      <c r="BA42" s="61" t="n">
        <f aca="false">(AZ42-AZ41)/AZ41</f>
        <v>0.0112461548213658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0.0162969919194334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113618941.051593</v>
      </c>
      <c r="E43" s="9"/>
      <c r="F43" s="67" t="n">
        <f aca="false">'Central pensions'!I43</f>
        <v>20651587.4690979</v>
      </c>
      <c r="G43" s="9" t="n">
        <f aca="false">'Central pensions'!K43</f>
        <v>497074.307879177</v>
      </c>
      <c r="H43" s="9" t="n">
        <f aca="false">'Central pensions'!V43</f>
        <v>2734756.18131996</v>
      </c>
      <c r="I43" s="67" t="n">
        <f aca="false">'Central pensions'!M43</f>
        <v>15373.4322024488</v>
      </c>
      <c r="J43" s="9" t="n">
        <f aca="false">'Central pensions'!W43</f>
        <v>84580.088082061</v>
      </c>
      <c r="K43" s="9"/>
      <c r="L43" s="67" t="n">
        <f aca="false">'Central pensions'!N43</f>
        <v>3749465.15958982</v>
      </c>
      <c r="M43" s="67"/>
      <c r="N43" s="67" t="n">
        <f aca="false">'Central pensions'!L43</f>
        <v>870056.304370824</v>
      </c>
      <c r="O43" s="9"/>
      <c r="P43" s="9" t="n">
        <f aca="false">'Central pensions'!X43</f>
        <v>24242785.6158559</v>
      </c>
      <c r="Q43" s="67"/>
      <c r="R43" s="67" t="n">
        <f aca="false">'Central SIPA income'!G38</f>
        <v>21085240.6365164</v>
      </c>
      <c r="S43" s="67"/>
      <c r="T43" s="9" t="n">
        <f aca="false">'Central SIPA income'!J38</f>
        <v>80621245.0673714</v>
      </c>
      <c r="U43" s="9"/>
      <c r="V43" s="67" t="n">
        <f aca="false">'Central SIPA income'!F38</f>
        <v>103896.850232631</v>
      </c>
      <c r="W43" s="67"/>
      <c r="X43" s="67" t="n">
        <f aca="false">'Central SIPA income'!M38</f>
        <v>260958.933491272</v>
      </c>
      <c r="Y43" s="9"/>
      <c r="Z43" s="9" t="n">
        <f aca="false">R43+V43-N43-L43-F43</f>
        <v>-4081971.44630952</v>
      </c>
      <c r="AA43" s="9"/>
      <c r="AB43" s="9" t="n">
        <f aca="false">T43-P43-D43</f>
        <v>-57240481.6000772</v>
      </c>
      <c r="AC43" s="50"/>
      <c r="AD43" s="9"/>
      <c r="AE43" s="9"/>
      <c r="AF43" s="9"/>
      <c r="AG43" s="9" t="n">
        <f aca="false">AG42*'Central macro hypothesis'!B25/'Central macro hypothesis'!B24</f>
        <v>5551103673.21321</v>
      </c>
      <c r="AH43" s="39" t="n">
        <f aca="false">(AG43-AG42)/AG42</f>
        <v>0.154026440098492</v>
      </c>
      <c r="AI43" s="39"/>
      <c r="AJ43" s="39" t="n">
        <f aca="false">AB43/AG43</f>
        <v>-0.0103115497331261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11981751</v>
      </c>
      <c r="AX43" s="7"/>
      <c r="AY43" s="39" t="n">
        <f aca="false">(AW43-AW42)/AW42</f>
        <v>0.00412637304480624</v>
      </c>
      <c r="AZ43" s="38" t="n">
        <f aca="false">workers_and_wage_central!B31</f>
        <v>6050.37635488519</v>
      </c>
      <c r="BA43" s="39" t="n">
        <f aca="false">(AZ43-AZ42)/AZ42</f>
        <v>0.00702543489301493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39" t="n">
        <f aca="false">BD43/BD42-1</f>
        <v>0.00220027280254054</v>
      </c>
      <c r="BF43" s="7"/>
      <c r="BG43" s="7"/>
      <c r="BH43" s="7" t="n">
        <f aca="false">BH42+1</f>
        <v>12</v>
      </c>
      <c r="BI43" s="39" t="n">
        <f aca="false">T50/AG50</f>
        <v>0.0147808859642373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115786046.353551</v>
      </c>
      <c r="E44" s="9"/>
      <c r="F44" s="67" t="n">
        <f aca="false">'Central pensions'!I44</f>
        <v>21045484.5102419</v>
      </c>
      <c r="G44" s="9" t="n">
        <f aca="false">'Central pensions'!K44</f>
        <v>535475.038873134</v>
      </c>
      <c r="H44" s="9" t="n">
        <f aca="false">'Central pensions'!V44</f>
        <v>2946025.67320135</v>
      </c>
      <c r="I44" s="67" t="n">
        <f aca="false">'Central pensions'!M44</f>
        <v>16561.0836764887</v>
      </c>
      <c r="J44" s="9" t="n">
        <f aca="false">'Central pensions'!W44</f>
        <v>91114.1960783927</v>
      </c>
      <c r="K44" s="9"/>
      <c r="L44" s="67" t="n">
        <f aca="false">'Central pensions'!N44</f>
        <v>3755217.9704436</v>
      </c>
      <c r="M44" s="67"/>
      <c r="N44" s="67" t="n">
        <f aca="false">'Central pensions'!L44</f>
        <v>887923.073847242</v>
      </c>
      <c r="O44" s="9"/>
      <c r="P44" s="9" t="n">
        <f aca="false">'Central pensions'!X44</f>
        <v>24370934.6728338</v>
      </c>
      <c r="Q44" s="67"/>
      <c r="R44" s="67" t="n">
        <f aca="false">'Central SIPA income'!G39</f>
        <v>18438486.2143585</v>
      </c>
      <c r="S44" s="67"/>
      <c r="T44" s="9" t="n">
        <f aca="false">'Central SIPA income'!J39</f>
        <v>70501150.1355455</v>
      </c>
      <c r="U44" s="9"/>
      <c r="V44" s="67" t="n">
        <f aca="false">'Central SIPA income'!F39</f>
        <v>109903.304037567</v>
      </c>
      <c r="W44" s="67"/>
      <c r="X44" s="67" t="n">
        <f aca="false">'Central SIPA income'!M39</f>
        <v>276045.413740588</v>
      </c>
      <c r="Y44" s="9"/>
      <c r="Z44" s="9" t="n">
        <f aca="false">R44+V44-N44-L44-F44</f>
        <v>-7140236.03613666</v>
      </c>
      <c r="AA44" s="9"/>
      <c r="AB44" s="9" t="n">
        <f aca="false">T44-P44-D44</f>
        <v>-69655830.8908392</v>
      </c>
      <c r="AC44" s="50"/>
      <c r="AD44" s="9"/>
      <c r="AE44" s="9"/>
      <c r="AF44" s="9"/>
      <c r="AG44" s="9" t="n">
        <f aca="false">AG43*'Central macro hypothesis'!B26/'Central macro hypothesis'!B25</f>
        <v>5144754762.74662</v>
      </c>
      <c r="AH44" s="39" t="n">
        <f aca="false">(AG44-AG43)/AG43</f>
        <v>-0.0732014630581334</v>
      </c>
      <c r="AI44" s="39"/>
      <c r="AJ44" s="39" t="n">
        <f aca="false">AB44/AG44</f>
        <v>-0.0135391936259469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11996549</v>
      </c>
      <c r="AY44" s="39" t="n">
        <f aca="false">(AW44-AW43)/AW43</f>
        <v>0.00123504486113924</v>
      </c>
      <c r="AZ44" s="38" t="n">
        <f aca="false">workers_and_wage_central!B32</f>
        <v>6072.37724737842</v>
      </c>
      <c r="BA44" s="39" t="n">
        <f aca="false">(AZ44-AZ43)/AZ43</f>
        <v>0.00363628495200417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39" t="n">
        <f aca="false">BD44/BD43-1</f>
        <v>0.00219544223071089</v>
      </c>
      <c r="BF44" s="7"/>
      <c r="BG44" s="7"/>
      <c r="BH44" s="0" t="n">
        <f aca="false">BH43+1</f>
        <v>13</v>
      </c>
      <c r="BI44" s="39" t="n">
        <f aca="false">T51/AG51</f>
        <v>0.0148562809451025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117999660.168087</v>
      </c>
      <c r="E45" s="9"/>
      <c r="F45" s="67" t="n">
        <f aca="false">'Central pensions'!I45</f>
        <v>21447835.0240787</v>
      </c>
      <c r="G45" s="9" t="n">
        <f aca="false">'Central pensions'!K45</f>
        <v>561783.302367808</v>
      </c>
      <c r="H45" s="9" t="n">
        <f aca="false">'Central pensions'!V45</f>
        <v>3090765.97675642</v>
      </c>
      <c r="I45" s="67" t="n">
        <f aca="false">'Central pensions'!M45</f>
        <v>17374.7413103447</v>
      </c>
      <c r="J45" s="9" t="n">
        <f aca="false">'Central pensions'!W45</f>
        <v>95590.7003120546</v>
      </c>
      <c r="K45" s="9"/>
      <c r="L45" s="67" t="n">
        <f aca="false">'Central pensions'!N45</f>
        <v>3796300.31443424</v>
      </c>
      <c r="M45" s="67"/>
      <c r="N45" s="67" t="n">
        <f aca="false">'Central pensions'!L45</f>
        <v>906963.659218494</v>
      </c>
      <c r="O45" s="9"/>
      <c r="P45" s="9" t="n">
        <f aca="false">'Central pensions'!X45</f>
        <v>24688866.8339302</v>
      </c>
      <c r="Q45" s="67"/>
      <c r="R45" s="67" t="n">
        <f aca="false">'Central SIPA income'!G40</f>
        <v>21311244.7650039</v>
      </c>
      <c r="S45" s="73" t="n">
        <f aca="false">SUM(T42:T45)/AVERAGE(AG42:AG45)</f>
        <v>0.0584274625608938</v>
      </c>
      <c r="T45" s="9" t="n">
        <f aca="false">'Central SIPA income'!J40</f>
        <v>81485391.4408055</v>
      </c>
      <c r="U45" s="9"/>
      <c r="V45" s="67" t="n">
        <f aca="false">'Central SIPA income'!F40</f>
        <v>112153.059128976</v>
      </c>
      <c r="W45" s="67"/>
      <c r="X45" s="67" t="n">
        <f aca="false">'Central SIPA income'!M40</f>
        <v>281696.149907815</v>
      </c>
      <c r="Y45" s="9"/>
      <c r="Z45" s="9" t="n">
        <f aca="false">R45+V45-N45-L45-F45</f>
        <v>-4727701.17359852</v>
      </c>
      <c r="AA45" s="9"/>
      <c r="AB45" s="9" t="n">
        <f aca="false">T45-P45-D45</f>
        <v>-61203135.561212</v>
      </c>
      <c r="AC45" s="50"/>
      <c r="AD45" s="9"/>
      <c r="AE45" s="9"/>
      <c r="AF45" s="9"/>
      <c r="AG45" s="9" t="n">
        <f aca="false">AG44*'Central macro hypothesis'!B27/'Central macro hypothesis'!B26</f>
        <v>5145404993.80068</v>
      </c>
      <c r="AH45" s="39" t="n">
        <f aca="false">(AG45-AG44)/AG44</f>
        <v>0.000126387181517424</v>
      </c>
      <c r="AI45" s="39" t="n">
        <f aca="false">(AG45-AG41)/AG41</f>
        <v>0.0448927789089285</v>
      </c>
      <c r="AJ45" s="39" t="n">
        <f aca="false">AB45/AG45</f>
        <v>-0.0118947168658154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12029688</v>
      </c>
      <c r="AY45" s="39" t="n">
        <f aca="false">(AW45-AW44)/AW44</f>
        <v>0.00276237774713378</v>
      </c>
      <c r="AZ45" s="38" t="n">
        <f aca="false">workers_and_wage_central!B33</f>
        <v>6119.94182074482</v>
      </c>
      <c r="BA45" s="39" t="n">
        <f aca="false">(AZ45-AZ44)/AZ44</f>
        <v>0.0078329411083503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39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39" t="n">
        <f aca="false">T52/AG52</f>
        <v>0.0142333219233952</v>
      </c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119857349.906989</v>
      </c>
      <c r="E46" s="6"/>
      <c r="F46" s="8" t="n">
        <f aca="false">'Central pensions'!I46</f>
        <v>21785492.1240156</v>
      </c>
      <c r="G46" s="6" t="n">
        <f aca="false">'Central pensions'!K46</f>
        <v>583200.015556877</v>
      </c>
      <c r="H46" s="6" t="n">
        <f aca="false">'Central pensions'!V46</f>
        <v>3208594.41377071</v>
      </c>
      <c r="I46" s="8" t="n">
        <f aca="false">'Central pensions'!M46</f>
        <v>18037.1138832023</v>
      </c>
      <c r="J46" s="6" t="n">
        <f aca="false">'Central pensions'!W46</f>
        <v>99234.8787764133</v>
      </c>
      <c r="K46" s="6"/>
      <c r="L46" s="8" t="n">
        <f aca="false">'Central pensions'!N46</f>
        <v>4677142.58000072</v>
      </c>
      <c r="M46" s="8"/>
      <c r="N46" s="8" t="n">
        <f aca="false">'Central pensions'!L46</f>
        <v>922527.737867713</v>
      </c>
      <c r="O46" s="6"/>
      <c r="P46" s="6" t="n">
        <f aca="false">'Central pensions'!X46</f>
        <v>29345190.505885</v>
      </c>
      <c r="Q46" s="8"/>
      <c r="R46" s="8" t="n">
        <f aca="false">'Central SIPA income'!G41</f>
        <v>18832529.6580498</v>
      </c>
      <c r="S46" s="8"/>
      <c r="T46" s="6" t="n">
        <f aca="false">'Central SIPA income'!J41</f>
        <v>72007809.3949141</v>
      </c>
      <c r="U46" s="6"/>
      <c r="V46" s="8" t="n">
        <f aca="false">'Central SIPA income'!F41</f>
        <v>110201.778556187</v>
      </c>
      <c r="W46" s="8"/>
      <c r="X46" s="8" t="n">
        <f aca="false">'Central SIPA income'!M41</f>
        <v>276795.095678771</v>
      </c>
      <c r="Y46" s="6"/>
      <c r="Z46" s="6" t="n">
        <f aca="false">R46+V46-N46-L46-F46</f>
        <v>-8442431.00527801</v>
      </c>
      <c r="AA46" s="6"/>
      <c r="AB46" s="6" t="n">
        <f aca="false">T46-P46-D46</f>
        <v>-77194731.0179599</v>
      </c>
      <c r="AC46" s="50"/>
      <c r="AD46" s="6"/>
      <c r="AE46" s="6"/>
      <c r="AF46" s="6"/>
      <c r="AG46" s="6" t="n">
        <f aca="false">AG45*'Central macro hypothesis'!B28/'Central macro hypothesis'!B27</f>
        <v>5024226156.91977</v>
      </c>
      <c r="AH46" s="61" t="n">
        <f aca="false">(AG46-AG45)/AG45</f>
        <v>-0.0235508841436034</v>
      </c>
      <c r="AI46" s="61"/>
      <c r="AJ46" s="61" t="n">
        <f aca="false">AB46/AG46</f>
        <v>-0.0153645016380565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0.0121859137029986</v>
      </c>
      <c r="AV46" s="5"/>
      <c r="AW46" s="65" t="n">
        <f aca="false">workers_and_wage_central!C34</f>
        <v>12114107</v>
      </c>
      <c r="AX46" s="5"/>
      <c r="AY46" s="61" t="n">
        <f aca="false">(AW46-AW45)/AW45</f>
        <v>0.00701755523501524</v>
      </c>
      <c r="AZ46" s="66" t="n">
        <f aca="false">workers_and_wage_central!B34</f>
        <v>6149.26428653518</v>
      </c>
      <c r="BA46" s="61" t="n">
        <f aca="false">(AZ46-AZ45)/AZ45</f>
        <v>0.00479129812818855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0.016495582662442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121744250.580613</v>
      </c>
      <c r="E47" s="9"/>
      <c r="F47" s="67" t="n">
        <f aca="false">'Central pensions'!I47</f>
        <v>22128458.6571145</v>
      </c>
      <c r="G47" s="9" t="n">
        <f aca="false">'Central pensions'!K47</f>
        <v>594843.707798539</v>
      </c>
      <c r="H47" s="9" t="n">
        <f aca="false">'Central pensions'!V47</f>
        <v>3272654.57303972</v>
      </c>
      <c r="I47" s="67" t="n">
        <f aca="false">'Central pensions'!M47</f>
        <v>18397.2280762437</v>
      </c>
      <c r="J47" s="9" t="n">
        <f aca="false">'Central pensions'!W47</f>
        <v>101216.120815662</v>
      </c>
      <c r="K47" s="9"/>
      <c r="L47" s="67" t="n">
        <f aca="false">'Central pensions'!N47</f>
        <v>3963190.19594193</v>
      </c>
      <c r="M47" s="67"/>
      <c r="N47" s="67" t="n">
        <f aca="false">'Central pensions'!L47</f>
        <v>938488.590584289</v>
      </c>
      <c r="O47" s="9"/>
      <c r="P47" s="9" t="n">
        <f aca="false">'Central pensions'!X47</f>
        <v>25728300.0934509</v>
      </c>
      <c r="Q47" s="67"/>
      <c r="R47" s="67" t="n">
        <f aca="false">'Central SIPA income'!G42</f>
        <v>21856972.7019307</v>
      </c>
      <c r="S47" s="67"/>
      <c r="T47" s="9" t="n">
        <f aca="false">'Central SIPA income'!J42</f>
        <v>83572029.5068129</v>
      </c>
      <c r="U47" s="9"/>
      <c r="V47" s="67" t="n">
        <f aca="false">'Central SIPA income'!F42</f>
        <v>109754.485371594</v>
      </c>
      <c r="W47" s="67"/>
      <c r="X47" s="67" t="n">
        <f aca="false">'Central SIPA income'!M42</f>
        <v>275671.624157276</v>
      </c>
      <c r="Y47" s="9"/>
      <c r="Z47" s="9" t="n">
        <f aca="false">R47+V47-N47-L47-F47</f>
        <v>-5063410.25633843</v>
      </c>
      <c r="AA47" s="9"/>
      <c r="AB47" s="9" t="n">
        <f aca="false">T47-P47-D47</f>
        <v>-63900521.1672506</v>
      </c>
      <c r="AC47" s="50"/>
      <c r="AD47" s="9"/>
      <c r="AE47" s="9"/>
      <c r="AF47" s="9"/>
      <c r="AG47" s="9" t="n">
        <f aca="false">AG46*'Central macro hypothesis'!B29/'Central macro hypothesis'!B28</f>
        <v>5777224878.94163</v>
      </c>
      <c r="AH47" s="39" t="n">
        <f aca="false">(AG47-AG46)/AG46</f>
        <v>0.149873572268393</v>
      </c>
      <c r="AI47" s="39"/>
      <c r="AJ47" s="39" t="n">
        <f aca="false">AB47/AG47</f>
        <v>-0.0110607640357176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12110120</v>
      </c>
      <c r="AX47" s="7"/>
      <c r="AY47" s="39" t="n">
        <f aca="false">(AW47-AW46)/AW46</f>
        <v>-0.000329120421340178</v>
      </c>
      <c r="AZ47" s="38" t="n">
        <f aca="false">workers_and_wage_central!B35</f>
        <v>6190.81489987494</v>
      </c>
      <c r="BA47" s="39" t="n">
        <f aca="false">(AZ47-AZ46)/AZ46</f>
        <v>0.00675700561947687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39" t="n">
        <f aca="false">BD47/BD46-1</f>
        <v>0.00218107694540759</v>
      </c>
      <c r="BF47" s="7"/>
      <c r="BG47" s="7"/>
      <c r="BH47" s="7" t="n">
        <f aca="false">BH46+1</f>
        <v>16</v>
      </c>
      <c r="BI47" s="39" t="n">
        <f aca="false">T54/AG54</f>
        <v>0.0174278422792402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123771103.136905</v>
      </c>
      <c r="E48" s="9"/>
      <c r="F48" s="67" t="n">
        <f aca="false">'Central pensions'!I48</f>
        <v>22496863.1015304</v>
      </c>
      <c r="G48" s="9" t="n">
        <f aca="false">'Central pensions'!K48</f>
        <v>637675.743326576</v>
      </c>
      <c r="H48" s="9" t="n">
        <f aca="false">'Central pensions'!V48</f>
        <v>3508303.7950214</v>
      </c>
      <c r="I48" s="67" t="n">
        <f aca="false">'Central pensions'!M48</f>
        <v>19721.9302059766</v>
      </c>
      <c r="J48" s="9" t="n">
        <f aca="false">'Central pensions'!W48</f>
        <v>108504.241083136</v>
      </c>
      <c r="K48" s="9"/>
      <c r="L48" s="67" t="n">
        <f aca="false">'Central pensions'!N48</f>
        <v>3959459.95129521</v>
      </c>
      <c r="M48" s="67"/>
      <c r="N48" s="67" t="n">
        <f aca="false">'Central pensions'!L48</f>
        <v>956180.846348852</v>
      </c>
      <c r="O48" s="9"/>
      <c r="P48" s="9" t="n">
        <f aca="false">'Central pensions'!X48</f>
        <v>25806281.4074034</v>
      </c>
      <c r="Q48" s="67"/>
      <c r="R48" s="67" t="n">
        <f aca="false">'Central SIPA income'!G43</f>
        <v>19398319.7628452</v>
      </c>
      <c r="S48" s="67"/>
      <c r="T48" s="9" t="n">
        <f aca="false">'Central SIPA income'!J43</f>
        <v>74171156.8985897</v>
      </c>
      <c r="U48" s="9"/>
      <c r="V48" s="67" t="n">
        <f aca="false">'Central SIPA income'!F43</f>
        <v>110838.275753699</v>
      </c>
      <c r="W48" s="67"/>
      <c r="X48" s="67" t="n">
        <f aca="false">'Central SIPA income'!M43</f>
        <v>278393.793131685</v>
      </c>
      <c r="Y48" s="9"/>
      <c r="Z48" s="9" t="n">
        <f aca="false">R48+V48-N48-L48-F48</f>
        <v>-7903345.86057558</v>
      </c>
      <c r="AA48" s="9"/>
      <c r="AB48" s="9" t="n">
        <f aca="false">T48-P48-D48</f>
        <v>-75406227.6457189</v>
      </c>
      <c r="AC48" s="50"/>
      <c r="AD48" s="9"/>
      <c r="AE48" s="9"/>
      <c r="AF48" s="9"/>
      <c r="AG48" s="9" t="n">
        <f aca="false">AG47*'Central macro hypothesis'!B30/'Central macro hypothesis'!B29</f>
        <v>5342126859.21334</v>
      </c>
      <c r="AH48" s="39" t="n">
        <f aca="false">(AG48-AG47)/AG47</f>
        <v>-0.0753126334607898</v>
      </c>
      <c r="AI48" s="39"/>
      <c r="AJ48" s="39" t="n">
        <f aca="false">AB48/AG48</f>
        <v>-0.0141153944174255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12173173</v>
      </c>
      <c r="AY48" s="39" t="n">
        <f aca="false">(AW48-AW47)/AW47</f>
        <v>0.00520663709360436</v>
      </c>
      <c r="AZ48" s="38" t="n">
        <f aca="false">workers_and_wage_central!B36</f>
        <v>6235.8299212985</v>
      </c>
      <c r="BA48" s="39" t="n">
        <f aca="false">(AZ48-AZ47)/AZ47</f>
        <v>0.00727125946286376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39" t="n">
        <f aca="false">BD48/BD47-1</f>
        <v>0.00217633020177899</v>
      </c>
      <c r="BF48" s="7"/>
      <c r="BG48" s="7"/>
      <c r="BH48" s="0" t="n">
        <f aca="false">BH47+1</f>
        <v>17</v>
      </c>
      <c r="BI48" s="39" t="n">
        <f aca="false">T55/AG55</f>
        <v>0.0199842694834279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125314744.769771</v>
      </c>
      <c r="E49" s="9"/>
      <c r="F49" s="67" t="n">
        <f aca="false">'Central pensions'!I49</f>
        <v>22777438.2407372</v>
      </c>
      <c r="G49" s="9" t="n">
        <f aca="false">'Central pensions'!K49</f>
        <v>664703.246229865</v>
      </c>
      <c r="H49" s="9" t="n">
        <f aca="false">'Central pensions'!V49</f>
        <v>3657001.14159273</v>
      </c>
      <c r="I49" s="67" t="n">
        <f aca="false">'Central pensions'!M49</f>
        <v>20557.8323576247</v>
      </c>
      <c r="J49" s="9" t="n">
        <f aca="false">'Central pensions'!W49</f>
        <v>113103.128090497</v>
      </c>
      <c r="K49" s="9"/>
      <c r="L49" s="67" t="n">
        <f aca="false">'Central pensions'!N49</f>
        <v>4039727.85059576</v>
      </c>
      <c r="M49" s="67"/>
      <c r="N49" s="67" t="n">
        <f aca="false">'Central pensions'!L49</f>
        <v>969104.765299294</v>
      </c>
      <c r="O49" s="9"/>
      <c r="P49" s="9" t="n">
        <f aca="false">'Central pensions'!X49</f>
        <v>26293895.5073443</v>
      </c>
      <c r="Q49" s="67"/>
      <c r="R49" s="67" t="n">
        <f aca="false">'Central SIPA income'!G44</f>
        <v>22717749.4819445</v>
      </c>
      <c r="S49" s="67"/>
      <c r="T49" s="9" t="n">
        <f aca="false">'Central SIPA income'!J44</f>
        <v>86863284.1301826</v>
      </c>
      <c r="U49" s="9"/>
      <c r="V49" s="67" t="n">
        <f aca="false">'Central SIPA income'!F44</f>
        <v>110992.635768535</v>
      </c>
      <c r="W49" s="67"/>
      <c r="X49" s="67" t="n">
        <f aca="false">'Central SIPA income'!M44</f>
        <v>278781.500985727</v>
      </c>
      <c r="Y49" s="9"/>
      <c r="Z49" s="9" t="n">
        <f aca="false">R49+V49-N49-L49-F49</f>
        <v>-4957528.73891919</v>
      </c>
      <c r="AA49" s="9"/>
      <c r="AB49" s="9" t="n">
        <f aca="false">T49-P49-D49</f>
        <v>-64745356.1469328</v>
      </c>
      <c r="AC49" s="50"/>
      <c r="AD49" s="9"/>
      <c r="AE49" s="9"/>
      <c r="AF49" s="9"/>
      <c r="AG49" s="9" t="n">
        <f aca="false">AG48*'Central macro hypothesis'!B31/'Central macro hypothesis'!B30</f>
        <v>5330019463.69023</v>
      </c>
      <c r="AH49" s="39" t="n">
        <f aca="false">(AG49-AG48)/AG48</f>
        <v>-0.00226639985200539</v>
      </c>
      <c r="AI49" s="39" t="n">
        <f aca="false">(AG49-AG45)/AG45</f>
        <v>0.0358794827835657</v>
      </c>
      <c r="AJ49" s="39" t="n">
        <f aca="false">AB49/AG49</f>
        <v>-0.0121473020104333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12200467</v>
      </c>
      <c r="AY49" s="39" t="n">
        <f aca="false">(AW49-AW48)/AW48</f>
        <v>0.0022421434411554</v>
      </c>
      <c r="AZ49" s="38" t="n">
        <f aca="false">workers_and_wage_central!B37</f>
        <v>6298.5232118313</v>
      </c>
      <c r="BA49" s="39" t="n">
        <f aca="false">(AZ49-AZ48)/AZ48</f>
        <v>0.010053720406753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39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39" t="n">
        <f aca="false">T56/AG56</f>
        <v>0.017536751064037</v>
      </c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127469790.703293</v>
      </c>
      <c r="E50" s="6"/>
      <c r="F50" s="8" t="n">
        <f aca="false">'Central pensions'!I50</f>
        <v>23169143.3489184</v>
      </c>
      <c r="G50" s="6" t="n">
        <f aca="false">'Central pensions'!K50</f>
        <v>690859.592604459</v>
      </c>
      <c r="H50" s="6" t="n">
        <f aca="false">'Central pensions'!V50</f>
        <v>3800905.64197591</v>
      </c>
      <c r="I50" s="8" t="n">
        <f aca="false">'Central pensions'!M50</f>
        <v>21366.7915238494</v>
      </c>
      <c r="J50" s="6" t="n">
        <f aca="false">'Central pensions'!W50</f>
        <v>117553.782741524</v>
      </c>
      <c r="K50" s="6"/>
      <c r="L50" s="8" t="n">
        <f aca="false">'Central pensions'!N50</f>
        <v>4930735.35162499</v>
      </c>
      <c r="M50" s="8"/>
      <c r="N50" s="8" t="n">
        <f aca="false">'Central pensions'!L50</f>
        <v>987332.907927346</v>
      </c>
      <c r="O50" s="6"/>
      <c r="P50" s="6" t="n">
        <f aca="false">'Central pensions'!X50</f>
        <v>31017623.5284244</v>
      </c>
      <c r="Q50" s="8"/>
      <c r="R50" s="8" t="n">
        <f aca="false">'Central SIPA income'!G45</f>
        <v>20098605.3281389</v>
      </c>
      <c r="S50" s="8"/>
      <c r="T50" s="6" t="n">
        <f aca="false">'Central SIPA income'!J45</f>
        <v>76848759.4524306</v>
      </c>
      <c r="U50" s="6"/>
      <c r="V50" s="8" t="n">
        <f aca="false">'Central SIPA income'!F45</f>
        <v>110392.552164954</v>
      </c>
      <c r="W50" s="8"/>
      <c r="X50" s="8" t="n">
        <f aca="false">'Central SIPA income'!M45</f>
        <v>277274.263982435</v>
      </c>
      <c r="Y50" s="6"/>
      <c r="Z50" s="6" t="n">
        <f aca="false">R50+V50-N50-L50-F50</f>
        <v>-8878213.72816683</v>
      </c>
      <c r="AA50" s="6"/>
      <c r="AB50" s="6" t="n">
        <f aca="false">T50-P50-D50</f>
        <v>-81638654.7792866</v>
      </c>
      <c r="AC50" s="50"/>
      <c r="AD50" s="6"/>
      <c r="AE50" s="6"/>
      <c r="AF50" s="6"/>
      <c r="AG50" s="6" t="n">
        <f aca="false">AG49*'Central macro hypothesis'!B32/'Central macro hypothesis'!B31</f>
        <v>5199198453.89296</v>
      </c>
      <c r="AH50" s="61" t="n">
        <f aca="false">(AG50-AG49)/AG49</f>
        <v>-0.0245441898830687</v>
      </c>
      <c r="AI50" s="61"/>
      <c r="AJ50" s="61" t="n">
        <f aca="false">AB50/AG50</f>
        <v>-0.0157021616895887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0.0108581442550788</v>
      </c>
      <c r="AV50" s="5"/>
      <c r="AW50" s="65" t="n">
        <f aca="false">workers_and_wage_central!C38</f>
        <v>12262150</v>
      </c>
      <c r="AX50" s="5"/>
      <c r="AY50" s="61" t="n">
        <f aca="false">(AW50-AW49)/AW49</f>
        <v>0.00505579007754375</v>
      </c>
      <c r="AZ50" s="66" t="n">
        <f aca="false">workers_and_wage_central!B38</f>
        <v>6328.62598053174</v>
      </c>
      <c r="BA50" s="61" t="n">
        <f aca="false">(AZ50-AZ49)/AZ49</f>
        <v>0.0047793375824826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0.0200432941938631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129515316.681789</v>
      </c>
      <c r="E51" s="9"/>
      <c r="F51" s="67" t="n">
        <f aca="false">'Central pensions'!I51</f>
        <v>23540941.9088613</v>
      </c>
      <c r="G51" s="9" t="n">
        <f aca="false">'Central pensions'!K51</f>
        <v>729993.633079011</v>
      </c>
      <c r="H51" s="9" t="n">
        <f aca="false">'Central pensions'!V51</f>
        <v>4016209.58625827</v>
      </c>
      <c r="I51" s="67" t="n">
        <f aca="false">'Central pensions'!M51</f>
        <v>22577.1226725468</v>
      </c>
      <c r="J51" s="9" t="n">
        <f aca="false">'Central pensions'!W51</f>
        <v>124212.667616235</v>
      </c>
      <c r="K51" s="9"/>
      <c r="L51" s="67" t="n">
        <f aca="false">'Central pensions'!N51</f>
        <v>4163248.06942018</v>
      </c>
      <c r="M51" s="67"/>
      <c r="N51" s="67" t="n">
        <f aca="false">'Central pensions'!L51</f>
        <v>1006285.88553975</v>
      </c>
      <c r="O51" s="9"/>
      <c r="P51" s="9" t="n">
        <f aca="false">'Central pensions'!X51</f>
        <v>27139402.0633736</v>
      </c>
      <c r="Q51" s="67"/>
      <c r="R51" s="67" t="n">
        <f aca="false">'Central SIPA income'!G46</f>
        <v>23116249.1028983</v>
      </c>
      <c r="S51" s="67"/>
      <c r="T51" s="9" t="n">
        <f aca="false">'Central SIPA income'!J46</f>
        <v>88386981.9695391</v>
      </c>
      <c r="U51" s="9"/>
      <c r="V51" s="67" t="n">
        <f aca="false">'Central SIPA income'!F46</f>
        <v>115781.508643535</v>
      </c>
      <c r="W51" s="67"/>
      <c r="X51" s="67" t="n">
        <f aca="false">'Central SIPA income'!M46</f>
        <v>290809.768977366</v>
      </c>
      <c r="Y51" s="9"/>
      <c r="Z51" s="9" t="n">
        <f aca="false">R51+V51-N51-L51-F51</f>
        <v>-5478445.25227934</v>
      </c>
      <c r="AA51" s="9"/>
      <c r="AB51" s="9" t="n">
        <f aca="false">T51-P51-D51</f>
        <v>-68267736.7756232</v>
      </c>
      <c r="AC51" s="50"/>
      <c r="AD51" s="9"/>
      <c r="AE51" s="9"/>
      <c r="AF51" s="9"/>
      <c r="AG51" s="9" t="n">
        <f aca="false">AG50*'Central macro hypothesis'!B33/'Central macro hypothesis'!B32</f>
        <v>5949468934.79935</v>
      </c>
      <c r="AH51" s="39" t="n">
        <f aca="false">(AG51-AG50)/AG50</f>
        <v>0.144305028469266</v>
      </c>
      <c r="AI51" s="39"/>
      <c r="AJ51" s="39" t="n">
        <f aca="false">AB51/AG51</f>
        <v>-0.0114745933668659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12263725</v>
      </c>
      <c r="AX51" s="7"/>
      <c r="AY51" s="39" t="n">
        <f aca="false">(AW51-AW50)/AW50</f>
        <v>0.000128444033061086</v>
      </c>
      <c r="AZ51" s="38" t="n">
        <f aca="false">workers_and_wage_central!B39</f>
        <v>6359.20263927882</v>
      </c>
      <c r="BA51" s="39" t="n">
        <f aca="false">(AZ51-AZ50)/AZ50</f>
        <v>0.00483148456570847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39" t="n">
        <f aca="false">BD51/BD50-1</f>
        <v>0</v>
      </c>
      <c r="BF51" s="7"/>
      <c r="BG51" s="7"/>
      <c r="BH51" s="7" t="n">
        <f aca="false">BH50+1</f>
        <v>20</v>
      </c>
      <c r="BI51" s="39" t="n">
        <f aca="false">T58/AG58</f>
        <v>0.0175899231791227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131486326.609358</v>
      </c>
      <c r="E52" s="9"/>
      <c r="F52" s="67" t="n">
        <f aca="false">'Central pensions'!I52</f>
        <v>23899196.2944851</v>
      </c>
      <c r="G52" s="9" t="n">
        <f aca="false">'Central pensions'!K52</f>
        <v>773970.657765843</v>
      </c>
      <c r="H52" s="9" t="n">
        <f aca="false">'Central pensions'!V52</f>
        <v>4258158.20076523</v>
      </c>
      <c r="I52" s="67" t="n">
        <f aca="false">'Central pensions'!M52</f>
        <v>23937.2368381188</v>
      </c>
      <c r="J52" s="9" t="n">
        <f aca="false">'Central pensions'!W52</f>
        <v>131695.614456656</v>
      </c>
      <c r="K52" s="9"/>
      <c r="L52" s="67" t="n">
        <f aca="false">'Central pensions'!N52</f>
        <v>4138397.2711559</v>
      </c>
      <c r="M52" s="67"/>
      <c r="N52" s="67" t="n">
        <f aca="false">'Central pensions'!L52</f>
        <v>1024667.08472001</v>
      </c>
      <c r="O52" s="9"/>
      <c r="P52" s="9" t="n">
        <f aca="false">'Central pensions'!X52</f>
        <v>27111579.0876038</v>
      </c>
      <c r="Q52" s="67"/>
      <c r="R52" s="67" t="n">
        <f aca="false">'Central SIPA income'!G47</f>
        <v>20517686.8400564</v>
      </c>
      <c r="S52" s="67"/>
      <c r="T52" s="9" t="n">
        <f aca="false">'Central SIPA income'!J47</f>
        <v>78451153.935754</v>
      </c>
      <c r="U52" s="9"/>
      <c r="V52" s="67" t="n">
        <f aca="false">'Central SIPA income'!F47</f>
        <v>118752.248886234</v>
      </c>
      <c r="W52" s="67"/>
      <c r="X52" s="67" t="n">
        <f aca="false">'Central SIPA income'!M47</f>
        <v>298271.411978847</v>
      </c>
      <c r="Y52" s="9"/>
      <c r="Z52" s="9" t="n">
        <f aca="false">R52+V52-N52-L52-F52</f>
        <v>-8425821.56141837</v>
      </c>
      <c r="AA52" s="9"/>
      <c r="AB52" s="9" t="n">
        <f aca="false">T52-P52-D52</f>
        <v>-80146751.761208</v>
      </c>
      <c r="AC52" s="50"/>
      <c r="AD52" s="9"/>
      <c r="AE52" s="9"/>
      <c r="AF52" s="9"/>
      <c r="AG52" s="9" t="n">
        <f aca="false">AG51*'Central macro hypothesis'!B34/'Central macro hypothesis'!B33</f>
        <v>5511795093.09097</v>
      </c>
      <c r="AH52" s="39" t="n">
        <f aca="false">(AG52-AG51)/AG51</f>
        <v>-0.0735651948946845</v>
      </c>
      <c r="AI52" s="39"/>
      <c r="AJ52" s="39" t="n">
        <f aca="false">AB52/AG52</f>
        <v>-0.0145409527037157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12323317</v>
      </c>
      <c r="AY52" s="39" t="n">
        <f aca="false">(AW52-AW51)/AW51</f>
        <v>0.00485920876405823</v>
      </c>
      <c r="AZ52" s="38" t="n">
        <f aca="false">workers_and_wage_central!B40</f>
        <v>6410.0950194379</v>
      </c>
      <c r="BA52" s="39" t="n">
        <f aca="false">(AZ52-AZ51)/AZ51</f>
        <v>0.00800294990518678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39" t="n">
        <f aca="false">BD52/BD51-1</f>
        <v>0</v>
      </c>
      <c r="BF52" s="7"/>
      <c r="BG52" s="7"/>
      <c r="BH52" s="0" t="n">
        <f aca="false">BH51+1</f>
        <v>21</v>
      </c>
      <c r="BI52" s="39" t="n">
        <f aca="false">T59/AG59</f>
        <v>0.0202332534538629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132390020.475469</v>
      </c>
      <c r="E53" s="9"/>
      <c r="F53" s="67" t="n">
        <f aca="false">'Central pensions'!I53</f>
        <v>24063453.3518783</v>
      </c>
      <c r="G53" s="9" t="n">
        <f aca="false">'Central pensions'!K53</f>
        <v>851349.930742363</v>
      </c>
      <c r="H53" s="9" t="n">
        <f aca="false">'Central pensions'!V53</f>
        <v>4683876.13010552</v>
      </c>
      <c r="I53" s="67" t="n">
        <f aca="false">'Central pensions'!M53</f>
        <v>26330.4102291454</v>
      </c>
      <c r="J53" s="9" t="n">
        <f aca="false">'Central pensions'!W53</f>
        <v>144862.14835378</v>
      </c>
      <c r="K53" s="9"/>
      <c r="L53" s="67" t="n">
        <f aca="false">'Central pensions'!N53</f>
        <v>4204929.54946146</v>
      </c>
      <c r="M53" s="67"/>
      <c r="N53" s="67" t="n">
        <f aca="false">'Central pensions'!L53</f>
        <v>1033645.38380219</v>
      </c>
      <c r="O53" s="9"/>
      <c r="P53" s="9" t="n">
        <f aca="false">'Central pensions'!X53</f>
        <v>27506211.3485362</v>
      </c>
      <c r="Q53" s="67"/>
      <c r="R53" s="67" t="n">
        <f aca="false">'Central SIPA income'!G48</f>
        <v>23713089.4600809</v>
      </c>
      <c r="S53" s="67"/>
      <c r="T53" s="9" t="n">
        <f aca="false">'Central SIPA income'!J48</f>
        <v>90669052.8043951</v>
      </c>
      <c r="U53" s="9"/>
      <c r="V53" s="67" t="n">
        <f aca="false">'Central SIPA income'!F48</f>
        <v>119138.732970525</v>
      </c>
      <c r="W53" s="67"/>
      <c r="X53" s="67" t="n">
        <f aca="false">'Central SIPA income'!M48</f>
        <v>299242.148572134</v>
      </c>
      <c r="Y53" s="9"/>
      <c r="Z53" s="9" t="n">
        <f aca="false">R53+V53-N53-L53-F53</f>
        <v>-5469800.09209051</v>
      </c>
      <c r="AA53" s="9"/>
      <c r="AB53" s="9" t="n">
        <f aca="false">T53-P53-D53</f>
        <v>-69227179.0196099</v>
      </c>
      <c r="AC53" s="50"/>
      <c r="AD53" s="9"/>
      <c r="AE53" s="9"/>
      <c r="AF53" s="9"/>
      <c r="AG53" s="9" t="n">
        <f aca="false">AG52*'Central macro hypothesis'!B35/'Central macro hypothesis'!B34</f>
        <v>5496565635.77078</v>
      </c>
      <c r="AH53" s="39" t="n">
        <f aca="false">(AG53-AG52)/AG52</f>
        <v>-0.00276306667119766</v>
      </c>
      <c r="AI53" s="39" t="n">
        <f aca="false">(AG53-AG49)/AG49</f>
        <v>0.0312468224956986</v>
      </c>
      <c r="AJ53" s="39" t="n">
        <f aca="false">AB53/AG53</f>
        <v>-0.0125946242812221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12355161</v>
      </c>
      <c r="AY53" s="39" t="n">
        <f aca="false">(AW53-AW52)/AW52</f>
        <v>0.00258404453930707</v>
      </c>
      <c r="AZ53" s="38" t="n">
        <f aca="false">workers_and_wage_central!B41</f>
        <v>6449.86125577704</v>
      </c>
      <c r="BA53" s="39" t="n">
        <f aca="false">(AZ53-AZ52)/AZ52</f>
        <v>0.00620368905898497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39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39" t="n">
        <f aca="false">T60/AG60</f>
        <v>0.017664792305883</v>
      </c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134296249.595017</v>
      </c>
      <c r="E54" s="6"/>
      <c r="F54" s="8" t="n">
        <f aca="false">'Central pensions'!I54</f>
        <v>24409933.0588192</v>
      </c>
      <c r="G54" s="6" t="n">
        <f aca="false">'Central pensions'!K54</f>
        <v>940068.748753071</v>
      </c>
      <c r="H54" s="6" t="n">
        <f aca="false">'Central pensions'!V54</f>
        <v>5171980.89051723</v>
      </c>
      <c r="I54" s="8" t="n">
        <f aca="false">'Central pensions'!M54</f>
        <v>29074.2911985486</v>
      </c>
      <c r="J54" s="6" t="n">
        <f aca="false">'Central pensions'!W54</f>
        <v>159958.171871667</v>
      </c>
      <c r="K54" s="6"/>
      <c r="L54" s="8" t="n">
        <f aca="false">'Central pensions'!N54</f>
        <v>5063714.24478476</v>
      </c>
      <c r="M54" s="8"/>
      <c r="N54" s="8" t="n">
        <f aca="false">'Central pensions'!L54</f>
        <v>1050136.96421064</v>
      </c>
      <c r="O54" s="6"/>
      <c r="P54" s="6" t="n">
        <f aca="false">'Central pensions'!X54</f>
        <v>32053181.0246639</v>
      </c>
      <c r="Q54" s="8"/>
      <c r="R54" s="8" t="n">
        <f aca="false">'Central SIPA income'!G49</f>
        <v>21106529.6417012</v>
      </c>
      <c r="S54" s="8"/>
      <c r="T54" s="6" t="n">
        <f aca="false">'Central SIPA income'!J49</f>
        <v>80702645.4238498</v>
      </c>
      <c r="U54" s="6"/>
      <c r="V54" s="8" t="n">
        <f aca="false">'Central SIPA income'!F49</f>
        <v>118306.222263527</v>
      </c>
      <c r="W54" s="8"/>
      <c r="X54" s="8" t="n">
        <f aca="false">'Central SIPA income'!M49</f>
        <v>297151.121695651</v>
      </c>
      <c r="Y54" s="6"/>
      <c r="Z54" s="6" t="n">
        <f aca="false">R54+V54-N54-L54-F54</f>
        <v>-9298948.40384982</v>
      </c>
      <c r="AA54" s="6"/>
      <c r="AB54" s="6" t="n">
        <f aca="false">T54-P54-D54</f>
        <v>-85646785.195831</v>
      </c>
      <c r="AC54" s="50"/>
      <c r="AD54" s="6"/>
      <c r="AE54" s="6"/>
      <c r="AF54" s="6"/>
      <c r="AG54" s="6" t="n">
        <f aca="false">BF54/100*$AG$37</f>
        <v>4630673386.34237</v>
      </c>
      <c r="AH54" s="61" t="n">
        <f aca="false">(AG54-AG53)/AG53</f>
        <v>-0.157533322952303</v>
      </c>
      <c r="AI54" s="61"/>
      <c r="AJ54" s="61" t="n">
        <f aca="false">AB54/AG54</f>
        <v>-0.0184955357569455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-0.0322556858053671</v>
      </c>
      <c r="AV54" s="5"/>
      <c r="AW54" s="65" t="n">
        <f aca="false">workers_and_wage_central!C42</f>
        <v>12405182</v>
      </c>
      <c r="AX54" s="5"/>
      <c r="AY54" s="61" t="n">
        <f aca="false">(AW54-AW53)/AW53</f>
        <v>0.00404859151572367</v>
      </c>
      <c r="AZ54" s="66" t="n">
        <f aca="false">workers_and_wage_central!B42</f>
        <v>6508.27605431564</v>
      </c>
      <c r="BA54" s="61" t="n">
        <f aca="false">(AZ54-AZ53)/AZ53</f>
        <v>0.00905675273034319</v>
      </c>
      <c r="BB54" s="5"/>
      <c r="BC54" s="5"/>
      <c r="BD54" s="5"/>
      <c r="BE54" s="5"/>
      <c r="BF54" s="5" t="n">
        <f aca="false">BF53*(1+AY54)*(1+BA54)*(1-BE54)</f>
        <v>101.314201133833</v>
      </c>
      <c r="BG54" s="5"/>
      <c r="BH54" s="5" t="n">
        <f aca="false">BH53+1</f>
        <v>23</v>
      </c>
      <c r="BI54" s="61" t="n">
        <f aca="false">T61/AG61</f>
        <v>0.0202907032316502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136322734.139496</v>
      </c>
      <c r="E55" s="9"/>
      <c r="F55" s="67" t="n">
        <f aca="false">'Central pensions'!I55</f>
        <v>24778270.6127318</v>
      </c>
      <c r="G55" s="9" t="n">
        <f aca="false">'Central pensions'!K55</f>
        <v>1073837.09201119</v>
      </c>
      <c r="H55" s="9" t="n">
        <f aca="false">'Central pensions'!V55</f>
        <v>5907934.84708138</v>
      </c>
      <c r="I55" s="67" t="n">
        <f aca="false">'Central pensions'!M55</f>
        <v>33211.4564539541</v>
      </c>
      <c r="J55" s="9" t="n">
        <f aca="false">'Central pensions'!W55</f>
        <v>182719.634445815</v>
      </c>
      <c r="K55" s="9"/>
      <c r="L55" s="67" t="n">
        <f aca="false">'Central pensions'!N55</f>
        <v>4350542.39634528</v>
      </c>
      <c r="M55" s="67"/>
      <c r="N55" s="67" t="n">
        <f aca="false">'Central pensions'!L55</f>
        <v>1068410.73679104</v>
      </c>
      <c r="O55" s="9"/>
      <c r="P55" s="9" t="n">
        <f aca="false">'Central pensions'!X55</f>
        <v>28453065.8179379</v>
      </c>
      <c r="Q55" s="67"/>
      <c r="R55" s="67" t="n">
        <f aca="false">'Central SIPA income'!G50</f>
        <v>24382130.3328683</v>
      </c>
      <c r="S55" s="67"/>
      <c r="T55" s="9" t="n">
        <f aca="false">'Central SIPA income'!J50</f>
        <v>93227188.5684075</v>
      </c>
      <c r="U55" s="9"/>
      <c r="V55" s="67" t="n">
        <f aca="false">'Central SIPA income'!F50</f>
        <v>113559.736409319</v>
      </c>
      <c r="W55" s="67"/>
      <c r="X55" s="67" t="n">
        <f aca="false">'Central SIPA income'!M50</f>
        <v>285229.317679725</v>
      </c>
      <c r="Y55" s="9"/>
      <c r="Z55" s="9" t="n">
        <f aca="false">R55+V55-N55-L55-F55</f>
        <v>-5701533.67659047</v>
      </c>
      <c r="AA55" s="9"/>
      <c r="AB55" s="9" t="n">
        <f aca="false">T55-P55-D55</f>
        <v>-71548611.3890262</v>
      </c>
      <c r="AC55" s="50"/>
      <c r="AD55" s="9"/>
      <c r="AE55" s="9"/>
      <c r="AF55" s="9"/>
      <c r="AG55" s="9" t="n">
        <f aca="false">BF55/100*$AG$37</f>
        <v>4665028593.90066</v>
      </c>
      <c r="AH55" s="39" t="n">
        <f aca="false">(AG55-AG54)/AG54</f>
        <v>0.00741905219651536</v>
      </c>
      <c r="AI55" s="39"/>
      <c r="AJ55" s="39" t="n">
        <f aca="false">AB55/AG55</f>
        <v>-0.0153372289041429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12464194</v>
      </c>
      <c r="AX55" s="7"/>
      <c r="AY55" s="39" t="n">
        <f aca="false">(AW55-AW54)/AW54</f>
        <v>0.00475704427391714</v>
      </c>
      <c r="AZ55" s="38" t="n">
        <f aca="false">workers_and_wage_central!B43</f>
        <v>6525.5191107518</v>
      </c>
      <c r="BA55" s="39" t="n">
        <f aca="false">(AZ55-AZ54)/AZ54</f>
        <v>0.0026494045876753</v>
      </c>
      <c r="BB55" s="7"/>
      <c r="BC55" s="7"/>
      <c r="BD55" s="7"/>
      <c r="BE55" s="7"/>
      <c r="BF55" s="7" t="n">
        <f aca="false">BF54*(1+AY55)*(1+BA55)*(1-BE55)</f>
        <v>102.065856480293</v>
      </c>
      <c r="BG55" s="7"/>
      <c r="BH55" s="7" t="n">
        <f aca="false">BH54+1</f>
        <v>24</v>
      </c>
      <c r="BI55" s="39" t="n">
        <f aca="false">T62/AG62</f>
        <v>0.0177254165550017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137912633.83931</v>
      </c>
      <c r="E56" s="9"/>
      <c r="F56" s="67" t="n">
        <f aca="false">'Central pensions'!I56</f>
        <v>25067253.7031734</v>
      </c>
      <c r="G56" s="9" t="n">
        <f aca="false">'Central pensions'!K56</f>
        <v>1155569.03862208</v>
      </c>
      <c r="H56" s="9" t="n">
        <f aca="false">'Central pensions'!V56</f>
        <v>6357599.90251164</v>
      </c>
      <c r="I56" s="67" t="n">
        <f aca="false">'Central pensions'!M56</f>
        <v>35739.2486171776</v>
      </c>
      <c r="J56" s="9" t="n">
        <f aca="false">'Central pensions'!W56</f>
        <v>196626.801108607</v>
      </c>
      <c r="K56" s="9"/>
      <c r="L56" s="67" t="n">
        <f aca="false">'Central pensions'!N56</f>
        <v>4379429.94507412</v>
      </c>
      <c r="M56" s="67"/>
      <c r="N56" s="67" t="n">
        <f aca="false">'Central pensions'!L56</f>
        <v>1082404.29561325</v>
      </c>
      <c r="O56" s="9"/>
      <c r="P56" s="9" t="n">
        <f aca="false">'Central pensions'!X56</f>
        <v>28679951.8774899</v>
      </c>
      <c r="Q56" s="67"/>
      <c r="R56" s="67" t="n">
        <f aca="false">'Central SIPA income'!G51</f>
        <v>21595596.6984949</v>
      </c>
      <c r="S56" s="67"/>
      <c r="T56" s="9" t="n">
        <f aca="false">'Central SIPA income'!J51</f>
        <v>82572635.7037737</v>
      </c>
      <c r="U56" s="9"/>
      <c r="V56" s="67" t="n">
        <f aca="false">'Central SIPA income'!F51</f>
        <v>113674.451739441</v>
      </c>
      <c r="W56" s="67"/>
      <c r="X56" s="67" t="n">
        <f aca="false">'Central SIPA income'!M51</f>
        <v>285517.449515643</v>
      </c>
      <c r="Y56" s="9"/>
      <c r="Z56" s="9" t="n">
        <f aca="false">R56+V56-N56-L56-F56</f>
        <v>-8819816.79362644</v>
      </c>
      <c r="AA56" s="9"/>
      <c r="AB56" s="9" t="n">
        <f aca="false">T56-P56-D56</f>
        <v>-84019950.013026</v>
      </c>
      <c r="AC56" s="50"/>
      <c r="AD56" s="9"/>
      <c r="AE56" s="9"/>
      <c r="AF56" s="9"/>
      <c r="AG56" s="9" t="n">
        <f aca="false">BF56/100*$AG$37</f>
        <v>4708548088.65406</v>
      </c>
      <c r="AH56" s="39" t="n">
        <f aca="false">(AG56-AG55)/AG55</f>
        <v>0.00932888060113968</v>
      </c>
      <c r="AI56" s="39"/>
      <c r="AJ56" s="39" t="n">
        <f aca="false">AB56/AG56</f>
        <v>-0.0178441312334654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12516879</v>
      </c>
      <c r="AY56" s="39" t="n">
        <f aca="false">(AW56-AW55)/AW55</f>
        <v>0.00422690789312169</v>
      </c>
      <c r="AZ56" s="38" t="n">
        <f aca="false">workers_and_wage_central!B44</f>
        <v>6558.67199696409</v>
      </c>
      <c r="BA56" s="39" t="n">
        <f aca="false">(AZ56-AZ55)/AZ55</f>
        <v>0.00508049791129589</v>
      </c>
      <c r="BB56" s="7"/>
      <c r="BC56" s="7"/>
      <c r="BD56" s="7"/>
      <c r="BE56" s="7"/>
      <c r="BF56" s="7" t="n">
        <f aca="false">BF55*(1+AY56)*(1+BA56)*(1-BE56)</f>
        <v>103.018016668851</v>
      </c>
      <c r="BG56" s="7"/>
      <c r="BH56" s="0" t="n">
        <f aca="false">BH55+1</f>
        <v>25</v>
      </c>
      <c r="BI56" s="39" t="n">
        <f aca="false">T63/AG63</f>
        <v>0.0202596440714366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137947563.270087</v>
      </c>
      <c r="E57" s="9"/>
      <c r="F57" s="67" t="n">
        <f aca="false">'Central pensions'!I57</f>
        <v>25073602.5406848</v>
      </c>
      <c r="G57" s="9" t="n">
        <f aca="false">'Central pensions'!K57</f>
        <v>1272160.74337317</v>
      </c>
      <c r="H57" s="9" t="n">
        <f aca="false">'Central pensions'!V57</f>
        <v>6999053.06193782</v>
      </c>
      <c r="I57" s="67" t="n">
        <f aca="false">'Central pensions'!M57</f>
        <v>39345.1776300981</v>
      </c>
      <c r="J57" s="9" t="n">
        <f aca="false">'Central pensions'!W57</f>
        <v>216465.558616634</v>
      </c>
      <c r="K57" s="9"/>
      <c r="L57" s="67" t="n">
        <f aca="false">'Central pensions'!N57</f>
        <v>4362689.13110171</v>
      </c>
      <c r="M57" s="67"/>
      <c r="N57" s="67" t="n">
        <f aca="false">'Central pensions'!L57</f>
        <v>1083782.26156489</v>
      </c>
      <c r="O57" s="9"/>
      <c r="P57" s="9" t="n">
        <f aca="false">'Central pensions'!X57</f>
        <v>28600664.8763048</v>
      </c>
      <c r="Q57" s="67"/>
      <c r="R57" s="67" t="n">
        <f aca="false">'Central SIPA income'!G52</f>
        <v>24972603.0527054</v>
      </c>
      <c r="S57" s="67"/>
      <c r="T57" s="9" t="n">
        <f aca="false">'Central SIPA income'!J52</f>
        <v>95484912.1899793</v>
      </c>
      <c r="U57" s="9"/>
      <c r="V57" s="67" t="n">
        <f aca="false">'Central SIPA income'!F52</f>
        <v>114138.933366021</v>
      </c>
      <c r="W57" s="67"/>
      <c r="X57" s="67" t="n">
        <f aca="false">'Central SIPA income'!M52</f>
        <v>286684.093447843</v>
      </c>
      <c r="Y57" s="9"/>
      <c r="Z57" s="9" t="n">
        <f aca="false">R57+V57-N57-L57-F57</f>
        <v>-5433331.94727993</v>
      </c>
      <c r="AA57" s="9"/>
      <c r="AB57" s="9" t="n">
        <f aca="false">T57-P57-D57</f>
        <v>-71063315.9564129</v>
      </c>
      <c r="AC57" s="50"/>
      <c r="AD57" s="9"/>
      <c r="AE57" s="9"/>
      <c r="AF57" s="9"/>
      <c r="AG57" s="9" t="n">
        <f aca="false">BF57/100*$AG$37</f>
        <v>4763933077.38879</v>
      </c>
      <c r="AH57" s="39" t="n">
        <f aca="false">(AG57-AG56)/AG56</f>
        <v>0.0117626469331794</v>
      </c>
      <c r="AI57" s="39" t="n">
        <f aca="false">(AG57-AG53)/AG53</f>
        <v>-0.133289149430715</v>
      </c>
      <c r="AJ57" s="39" t="n">
        <f aca="false">AB57/AG57</f>
        <v>-0.0149169425350879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12508730</v>
      </c>
      <c r="AY57" s="39" t="n">
        <f aca="false">(AW57-AW56)/AW56</f>
        <v>-0.000651040886470182</v>
      </c>
      <c r="AZ57" s="38" t="n">
        <f aca="false">workers_and_wage_central!B45</f>
        <v>6640.14234417295</v>
      </c>
      <c r="BA57" s="39" t="n">
        <f aca="false">(AZ57-AZ56)/AZ56</f>
        <v>0.0124217749029938</v>
      </c>
      <c r="BB57" s="7"/>
      <c r="BC57" s="7"/>
      <c r="BD57" s="7"/>
      <c r="BE57" s="7"/>
      <c r="BF57" s="7" t="n">
        <f aca="false">BF56*(1+AY57)*(1+BA57)*(1-BE57)</f>
        <v>104.229781226683</v>
      </c>
      <c r="BG57" s="73" t="n">
        <f aca="false">(BB57-BB53)/BB53</f>
        <v>-1</v>
      </c>
      <c r="BH57" s="0" t="n">
        <f aca="false">BH56+1</f>
        <v>26</v>
      </c>
      <c r="BI57" s="39" t="n">
        <f aca="false">T64/AG64</f>
        <v>0.0177635405462129</v>
      </c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140059185.885714</v>
      </c>
      <c r="E58" s="6"/>
      <c r="F58" s="8" t="n">
        <f aca="false">'Central pensions'!I58</f>
        <v>25457414.946827</v>
      </c>
      <c r="G58" s="6" t="n">
        <f aca="false">'Central pensions'!K58</f>
        <v>1419076.73408873</v>
      </c>
      <c r="H58" s="6" t="n">
        <f aca="false">'Central pensions'!V58</f>
        <v>7807341.49562969</v>
      </c>
      <c r="I58" s="8" t="n">
        <f aca="false">'Central pensions'!M58</f>
        <v>43888.9711573836</v>
      </c>
      <c r="J58" s="6" t="n">
        <f aca="false">'Central pensions'!W58</f>
        <v>241464.169967929</v>
      </c>
      <c r="K58" s="6"/>
      <c r="L58" s="8" t="n">
        <f aca="false">'Central pensions'!N58</f>
        <v>5375516.61336554</v>
      </c>
      <c r="M58" s="8"/>
      <c r="N58" s="8" t="n">
        <f aca="false">'Central pensions'!L58</f>
        <v>1102723.25134745</v>
      </c>
      <c r="O58" s="6"/>
      <c r="P58" s="6" t="n">
        <f aca="false">'Central pensions'!X58</f>
        <v>33960439.2338393</v>
      </c>
      <c r="Q58" s="8"/>
      <c r="R58" s="8" t="n">
        <f aca="false">'Central SIPA income'!G53</f>
        <v>22200236.7695983</v>
      </c>
      <c r="S58" s="8"/>
      <c r="T58" s="6" t="n">
        <f aca="false">'Central SIPA income'!J53</f>
        <v>84884529.4208202</v>
      </c>
      <c r="U58" s="6"/>
      <c r="V58" s="8" t="n">
        <f aca="false">'Central SIPA income'!F53</f>
        <v>120736.61348823</v>
      </c>
      <c r="W58" s="8"/>
      <c r="X58" s="8" t="n">
        <f aca="false">'Central SIPA income'!M53</f>
        <v>303255.563750873</v>
      </c>
      <c r="Y58" s="6"/>
      <c r="Z58" s="6" t="n">
        <f aca="false">R58+V58-N58-L58-F58</f>
        <v>-9614681.42845349</v>
      </c>
      <c r="AA58" s="6"/>
      <c r="AB58" s="6" t="n">
        <f aca="false">T58-P58-D58</f>
        <v>-89135095.6987333</v>
      </c>
      <c r="AC58" s="50"/>
      <c r="AD58" s="6"/>
      <c r="AE58" s="6"/>
      <c r="AF58" s="6"/>
      <c r="AG58" s="6" t="n">
        <f aca="false">BF58/100*$AG$37</f>
        <v>4825747591.75577</v>
      </c>
      <c r="AH58" s="61" t="n">
        <f aca="false">(AG58-AG57)/AG57</f>
        <v>0.0129755211424717</v>
      </c>
      <c r="AI58" s="61"/>
      <c r="AJ58" s="61" t="n">
        <f aca="false">AB58/AG58</f>
        <v>-0.0184707330841361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0.00950876977559292</v>
      </c>
      <c r="AV58" s="5"/>
      <c r="AW58" s="65" t="n">
        <f aca="false">workers_and_wage_central!C46</f>
        <v>12602051</v>
      </c>
      <c r="AX58" s="5"/>
      <c r="AY58" s="61" t="n">
        <f aca="false">(AW58-AW57)/AW57</f>
        <v>0.00746046960802576</v>
      </c>
      <c r="AZ58" s="66" t="n">
        <f aca="false">workers_and_wage_central!B46</f>
        <v>6676.49188673954</v>
      </c>
      <c r="BA58" s="61" t="n">
        <f aca="false">(AZ58-AZ57)/AZ57</f>
        <v>0.00547421134706328</v>
      </c>
      <c r="BB58" s="5"/>
      <c r="BC58" s="5"/>
      <c r="BD58" s="5"/>
      <c r="BE58" s="5"/>
      <c r="BF58" s="5" t="n">
        <f aca="false">BF57*(1+AY58)*(1+BA58)*(1-BE58)</f>
        <v>105.582216956665</v>
      </c>
      <c r="BG58" s="5"/>
      <c r="BH58" s="5" t="n">
        <f aca="false">BH57+1</f>
        <v>27</v>
      </c>
      <c r="BI58" s="61" t="n">
        <f aca="false">T65/AG65</f>
        <v>0.0203554873676695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142495188.068877</v>
      </c>
      <c r="E59" s="9"/>
      <c r="F59" s="67" t="n">
        <f aca="false">'Central pensions'!I59</f>
        <v>25900187.1791229</v>
      </c>
      <c r="G59" s="9" t="n">
        <f aca="false">'Central pensions'!K59</f>
        <v>1497707.73324076</v>
      </c>
      <c r="H59" s="9" t="n">
        <f aca="false">'Central pensions'!V59</f>
        <v>8239946.05306869</v>
      </c>
      <c r="I59" s="67" t="n">
        <f aca="false">'Central pensions'!M59</f>
        <v>46320.8577290955</v>
      </c>
      <c r="J59" s="9" t="n">
        <f aca="false">'Central pensions'!W59</f>
        <v>254843.692362948</v>
      </c>
      <c r="K59" s="9"/>
      <c r="L59" s="67" t="n">
        <f aca="false">'Central pensions'!N59</f>
        <v>4497532.85880036</v>
      </c>
      <c r="M59" s="67"/>
      <c r="N59" s="67" t="n">
        <f aca="false">'Central pensions'!L59</f>
        <v>1123680.98103432</v>
      </c>
      <c r="O59" s="9"/>
      <c r="P59" s="9" t="n">
        <f aca="false">'Central pensions'!X59</f>
        <v>29519880.6028486</v>
      </c>
      <c r="Q59" s="67"/>
      <c r="R59" s="67" t="n">
        <f aca="false">'Central SIPA income'!G54</f>
        <v>25779583.6961469</v>
      </c>
      <c r="S59" s="67"/>
      <c r="T59" s="9" t="n">
        <f aca="false">'Central SIPA income'!J54</f>
        <v>98570472.6225619</v>
      </c>
      <c r="U59" s="9"/>
      <c r="V59" s="67" t="n">
        <f aca="false">'Central SIPA income'!F54</f>
        <v>119174.332766601</v>
      </c>
      <c r="W59" s="67"/>
      <c r="X59" s="67" t="n">
        <f aca="false">'Central SIPA income'!M54</f>
        <v>299331.564996171</v>
      </c>
      <c r="Y59" s="9"/>
      <c r="Z59" s="9" t="n">
        <f aca="false">R59+V59-N59-L59-F59</f>
        <v>-5622642.99004411</v>
      </c>
      <c r="AA59" s="9"/>
      <c r="AB59" s="9" t="n">
        <f aca="false">T59-P59-D59</f>
        <v>-73444596.0491642</v>
      </c>
      <c r="AC59" s="50"/>
      <c r="AD59" s="9"/>
      <c r="AE59" s="9"/>
      <c r="AF59" s="9"/>
      <c r="AG59" s="9" t="n">
        <f aca="false">BF59/100*$AG$37</f>
        <v>4871706512.61441</v>
      </c>
      <c r="AH59" s="39" t="n">
        <f aca="false">(AG59-AG58)/AG58</f>
        <v>0.00952368933202331</v>
      </c>
      <c r="AI59" s="39"/>
      <c r="AJ59" s="39" t="n">
        <f aca="false">AB59/AG59</f>
        <v>-0.0150757431423655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12608060</v>
      </c>
      <c r="AX59" s="7"/>
      <c r="AY59" s="39" t="n">
        <f aca="false">(AW59-AW58)/AW58</f>
        <v>0.000476827145041708</v>
      </c>
      <c r="AZ59" s="38" t="n">
        <f aca="false">workers_and_wage_central!B47</f>
        <v>6736.86440147753</v>
      </c>
      <c r="BA59" s="39" t="n">
        <f aca="false">(AZ59-AZ58)/AZ58</f>
        <v>0.00904255045346512</v>
      </c>
      <c r="BB59" s="7"/>
      <c r="BC59" s="7"/>
      <c r="BD59" s="7"/>
      <c r="BE59" s="7"/>
      <c r="BF59" s="7" t="n">
        <f aca="false">BF58*(1+AY59)*(1+BA59)*(1-BE59)</f>
        <v>106.587749189947</v>
      </c>
      <c r="BG59" s="7"/>
      <c r="BH59" s="7" t="n">
        <f aca="false">BH58+1</f>
        <v>28</v>
      </c>
      <c r="BI59" s="39" t="n">
        <f aca="false">T66/AG66</f>
        <v>0.0177437066868487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143362796.639068</v>
      </c>
      <c r="E60" s="9"/>
      <c r="F60" s="67" t="n">
        <f aca="false">'Central pensions'!I60</f>
        <v>26057885.3068329</v>
      </c>
      <c r="G60" s="9" t="n">
        <f aca="false">'Central pensions'!K60</f>
        <v>1582134.41926848</v>
      </c>
      <c r="H60" s="9" t="n">
        <f aca="false">'Central pensions'!V60</f>
        <v>8704436.76969366</v>
      </c>
      <c r="I60" s="67" t="n">
        <f aca="false">'Central pensions'!M60</f>
        <v>48931.9923485096</v>
      </c>
      <c r="J60" s="9" t="n">
        <f aca="false">'Central pensions'!W60</f>
        <v>269209.384629701</v>
      </c>
      <c r="K60" s="9"/>
      <c r="L60" s="67" t="n">
        <f aca="false">'Central pensions'!N60</f>
        <v>4504865.73818481</v>
      </c>
      <c r="M60" s="67"/>
      <c r="N60" s="67" t="n">
        <f aca="false">'Central pensions'!L60</f>
        <v>1132462.08024051</v>
      </c>
      <c r="O60" s="9"/>
      <c r="P60" s="9" t="n">
        <f aca="false">'Central pensions'!X60</f>
        <v>29606241.9658229</v>
      </c>
      <c r="Q60" s="67"/>
      <c r="R60" s="67" t="n">
        <f aca="false">'Central SIPA income'!G55</f>
        <v>22735976.4722303</v>
      </c>
      <c r="S60" s="67"/>
      <c r="T60" s="9" t="n">
        <f aca="false">'Central SIPA income'!J55</f>
        <v>86932976.6073046</v>
      </c>
      <c r="U60" s="9"/>
      <c r="V60" s="67" t="n">
        <f aca="false">'Central SIPA income'!F55</f>
        <v>117765.651148394</v>
      </c>
      <c r="W60" s="67"/>
      <c r="X60" s="67" t="n">
        <f aca="false">'Central SIPA income'!M55</f>
        <v>295793.362905415</v>
      </c>
      <c r="Y60" s="9"/>
      <c r="Z60" s="9" t="n">
        <f aca="false">R60+V60-N60-L60-F60</f>
        <v>-8841471.00187949</v>
      </c>
      <c r="AA60" s="9"/>
      <c r="AB60" s="9" t="n">
        <f aca="false">T60-P60-D60</f>
        <v>-86036061.9975861</v>
      </c>
      <c r="AC60" s="50"/>
      <c r="AD60" s="9"/>
      <c r="AE60" s="9"/>
      <c r="AF60" s="9"/>
      <c r="AG60" s="9" t="n">
        <f aca="false">BF60/100*$AG$37</f>
        <v>4921256650.06278</v>
      </c>
      <c r="AH60" s="39" t="n">
        <f aca="false">(AG60-AG59)/AG59</f>
        <v>0.0101710021570592</v>
      </c>
      <c r="AI60" s="39"/>
      <c r="AJ60" s="39" t="n">
        <f aca="false">AB60/AG60</f>
        <v>-0.0174825391389593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12703748</v>
      </c>
      <c r="AY60" s="39" t="n">
        <f aca="false">(AW60-AW59)/AW59</f>
        <v>0.00758943088786062</v>
      </c>
      <c r="AZ60" s="38" t="n">
        <f aca="false">workers_and_wage_central!B48</f>
        <v>6754.12509819605</v>
      </c>
      <c r="BA60" s="39" t="n">
        <f aca="false">(AZ60-AZ59)/AZ59</f>
        <v>0.00256212618955692</v>
      </c>
      <c r="BB60" s="7"/>
      <c r="BC60" s="7"/>
      <c r="BD60" s="7"/>
      <c r="BE60" s="7"/>
      <c r="BF60" s="7" t="n">
        <f aca="false">BF59*(1+AY60)*(1+BA60)*(1-BE60)</f>
        <v>107.671853416874</v>
      </c>
      <c r="BG60" s="7"/>
      <c r="BH60" s="0" t="n">
        <f aca="false">BH59+1</f>
        <v>29</v>
      </c>
      <c r="BI60" s="39" t="n">
        <f aca="false">T67/AG67</f>
        <v>0.0203704291689958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144723316.778771</v>
      </c>
      <c r="E61" s="9"/>
      <c r="F61" s="67" t="n">
        <f aca="false">'Central pensions'!I61</f>
        <v>26305175.9470069</v>
      </c>
      <c r="G61" s="9" t="n">
        <f aca="false">'Central pensions'!K61</f>
        <v>1629856.18468729</v>
      </c>
      <c r="H61" s="9" t="n">
        <f aca="false">'Central pensions'!V61</f>
        <v>8966987.84283083</v>
      </c>
      <c r="I61" s="67" t="n">
        <f aca="false">'Central pensions'!M61</f>
        <v>50407.923237751</v>
      </c>
      <c r="J61" s="9" t="n">
        <f aca="false">'Central pensions'!W61</f>
        <v>277329.520912293</v>
      </c>
      <c r="K61" s="9"/>
      <c r="L61" s="67" t="n">
        <f aca="false">'Central pensions'!N61</f>
        <v>4486022.47326651</v>
      </c>
      <c r="M61" s="67"/>
      <c r="N61" s="67" t="n">
        <f aca="false">'Central pensions'!L61</f>
        <v>1144568.39802772</v>
      </c>
      <c r="O61" s="9"/>
      <c r="P61" s="9" t="n">
        <f aca="false">'Central pensions'!X61</f>
        <v>29575069.5631087</v>
      </c>
      <c r="Q61" s="67"/>
      <c r="R61" s="67" t="n">
        <f aca="false">'Central SIPA income'!G56</f>
        <v>26255837.6838703</v>
      </c>
      <c r="S61" s="67"/>
      <c r="T61" s="9" t="n">
        <f aca="false">'Central SIPA income'!J56</f>
        <v>100391471.022365</v>
      </c>
      <c r="U61" s="9"/>
      <c r="V61" s="67" t="n">
        <f aca="false">'Central SIPA income'!F56</f>
        <v>122160.593865278</v>
      </c>
      <c r="W61" s="67"/>
      <c r="X61" s="67" t="n">
        <f aca="false">'Central SIPA income'!M56</f>
        <v>306832.191913083</v>
      </c>
      <c r="Y61" s="9"/>
      <c r="Z61" s="9" t="n">
        <f aca="false">R61+V61-N61-L61-F61</f>
        <v>-5557768.54056561</v>
      </c>
      <c r="AA61" s="9"/>
      <c r="AB61" s="9" t="n">
        <f aca="false">T61-P61-D61</f>
        <v>-73906915.3195146</v>
      </c>
      <c r="AC61" s="50"/>
      <c r="AD61" s="9"/>
      <c r="AE61" s="9"/>
      <c r="AF61" s="9"/>
      <c r="AG61" s="9" t="n">
        <f aca="false">BF61/100*$AG$37</f>
        <v>4947658534.85898</v>
      </c>
      <c r="AH61" s="39" t="n">
        <f aca="false">(AG61-AG60)/AG60</f>
        <v>0.00536486647081748</v>
      </c>
      <c r="AI61" s="39" t="n">
        <f aca="false">(AG61-AG57)/AG57</f>
        <v>0.038565919060075</v>
      </c>
      <c r="AJ61" s="39" t="n">
        <f aca="false">AB61/AG61</f>
        <v>-0.0149377558695289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12669447</v>
      </c>
      <c r="AY61" s="39" t="n">
        <f aca="false">(AW61-AW60)/AW60</f>
        <v>-0.00270006930238226</v>
      </c>
      <c r="AZ61" s="38" t="n">
        <f aca="false">workers_and_wage_central!B49</f>
        <v>6808.74415856538</v>
      </c>
      <c r="BA61" s="39" t="n">
        <f aca="false">(AZ61-AZ60)/AZ60</f>
        <v>0.00808677061429067</v>
      </c>
      <c r="BB61" s="7"/>
      <c r="BC61" s="7"/>
      <c r="BD61" s="7"/>
      <c r="BE61" s="7"/>
      <c r="BF61" s="7" t="n">
        <f aca="false">BF60*(1+AY61)*(1+BA61)*(1-BE61)</f>
        <v>108.249498533121</v>
      </c>
      <c r="BG61" s="73" t="e">
        <f aca="false">(BB61-BB57)/BB57</f>
        <v>#DIV/0!</v>
      </c>
      <c r="BH61" s="0" t="n">
        <f aca="false">BH60+1</f>
        <v>30</v>
      </c>
      <c r="BI61" s="39" t="n">
        <f aca="false">T68/AG68</f>
        <v>0.0179096390544855</v>
      </c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145609275.142618</v>
      </c>
      <c r="E62" s="6"/>
      <c r="F62" s="8" t="n">
        <f aca="false">'Central pensions'!I62</f>
        <v>26466209.3669247</v>
      </c>
      <c r="G62" s="6" t="n">
        <f aca="false">'Central pensions'!K62</f>
        <v>1713118.45403595</v>
      </c>
      <c r="H62" s="6" t="n">
        <f aca="false">'Central pensions'!V62</f>
        <v>9425072.28244613</v>
      </c>
      <c r="I62" s="8" t="n">
        <f aca="false">'Central pensions'!M62</f>
        <v>52983.0449701843</v>
      </c>
      <c r="J62" s="6" t="n">
        <f aca="false">'Central pensions'!W62</f>
        <v>291497.080900397</v>
      </c>
      <c r="K62" s="6"/>
      <c r="L62" s="8" t="n">
        <f aca="false">'Central pensions'!N62</f>
        <v>5514541.92690553</v>
      </c>
      <c r="M62" s="8"/>
      <c r="N62" s="8" t="n">
        <f aca="false">'Central pensions'!L62</f>
        <v>1154164.21811196</v>
      </c>
      <c r="O62" s="6"/>
      <c r="P62" s="6" t="n">
        <f aca="false">'Central pensions'!X62</f>
        <v>34964855.2682962</v>
      </c>
      <c r="Q62" s="8"/>
      <c r="R62" s="8" t="n">
        <f aca="false">'Central SIPA income'!G57</f>
        <v>22998932.5680221</v>
      </c>
      <c r="S62" s="8"/>
      <c r="T62" s="6" t="n">
        <f aca="false">'Central SIPA income'!J57</f>
        <v>87938412.0304165</v>
      </c>
      <c r="U62" s="6"/>
      <c r="V62" s="8" t="n">
        <f aca="false">'Central SIPA income'!F57</f>
        <v>123670.949062595</v>
      </c>
      <c r="W62" s="8"/>
      <c r="X62" s="8" t="n">
        <f aca="false">'Central SIPA income'!M57</f>
        <v>310625.768721255</v>
      </c>
      <c r="Y62" s="6"/>
      <c r="Z62" s="6" t="n">
        <f aca="false">R62+V62-N62-L62-F62</f>
        <v>-10012311.9948575</v>
      </c>
      <c r="AA62" s="6"/>
      <c r="AB62" s="6" t="n">
        <f aca="false">T62-P62-D62</f>
        <v>-92635718.3804982</v>
      </c>
      <c r="AC62" s="50"/>
      <c r="AD62" s="6"/>
      <c r="AE62" s="6"/>
      <c r="AF62" s="6"/>
      <c r="AG62" s="6" t="n">
        <f aca="false">BF62/100*$AG$37</f>
        <v>4961147838.61608</v>
      </c>
      <c r="AH62" s="61" t="n">
        <f aca="false">(AG62-AG61)/AG61</f>
        <v>0.002726401521459</v>
      </c>
      <c r="AI62" s="61"/>
      <c r="AJ62" s="61" t="n">
        <f aca="false">AB62/AG62</f>
        <v>-0.01867223501373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0.0041120878515525</v>
      </c>
      <c r="AV62" s="5"/>
      <c r="AW62" s="65" t="n">
        <f aca="false">workers_and_wage_central!C50</f>
        <v>12698087</v>
      </c>
      <c r="AX62" s="5"/>
      <c r="AY62" s="61" t="n">
        <f aca="false">(AW62-AW61)/AW61</f>
        <v>0.00226055643944049</v>
      </c>
      <c r="AZ62" s="66" t="n">
        <f aca="false">workers_and_wage_central!B50</f>
        <v>6811.9088246401</v>
      </c>
      <c r="BA62" s="61" t="n">
        <f aca="false">(AZ62-AZ61)/AZ61</f>
        <v>0.000464794388071466</v>
      </c>
      <c r="BB62" s="5"/>
      <c r="BC62" s="5"/>
      <c r="BD62" s="5"/>
      <c r="BE62" s="5"/>
      <c r="BF62" s="5" t="n">
        <f aca="false">BF61*(1+AY62)*(1+BA62)*(1-BE62)</f>
        <v>108.544630130618</v>
      </c>
      <c r="BG62" s="5"/>
      <c r="BH62" s="5" t="n">
        <f aca="false">BH61+1</f>
        <v>31</v>
      </c>
      <c r="BI62" s="61" t="n">
        <f aca="false">T69/AG69</f>
        <v>0.0205496476492661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146120011.701604</v>
      </c>
      <c r="E63" s="9"/>
      <c r="F63" s="67" t="n">
        <f aca="false">'Central pensions'!I63</f>
        <v>26559041.782224</v>
      </c>
      <c r="G63" s="9" t="n">
        <f aca="false">'Central pensions'!K63</f>
        <v>1808813.78198079</v>
      </c>
      <c r="H63" s="9" t="n">
        <f aca="false">'Central pensions'!V63</f>
        <v>9951559.74211218</v>
      </c>
      <c r="I63" s="67" t="n">
        <f aca="false">'Central pensions'!M63</f>
        <v>55942.6942880654</v>
      </c>
      <c r="J63" s="9" t="n">
        <f aca="false">'Central pensions'!W63</f>
        <v>307780.198209654</v>
      </c>
      <c r="K63" s="9"/>
      <c r="L63" s="67" t="n">
        <f aca="false">'Central pensions'!N63</f>
        <v>4590174.11677619</v>
      </c>
      <c r="M63" s="67"/>
      <c r="N63" s="67" t="n">
        <f aca="false">'Central pensions'!L63</f>
        <v>1160797.59510418</v>
      </c>
      <c r="O63" s="9"/>
      <c r="P63" s="9" t="n">
        <f aca="false">'Central pensions'!X63</f>
        <v>30204801.1903239</v>
      </c>
      <c r="Q63" s="67"/>
      <c r="R63" s="67" t="n">
        <f aca="false">'Central SIPA income'!G58</f>
        <v>26327843.5717576</v>
      </c>
      <c r="S63" s="67"/>
      <c r="T63" s="9" t="n">
        <f aca="false">'Central SIPA income'!J58</f>
        <v>100666791.775575</v>
      </c>
      <c r="U63" s="9"/>
      <c r="V63" s="67" t="n">
        <f aca="false">'Central SIPA income'!F58</f>
        <v>118952.294899487</v>
      </c>
      <c r="W63" s="67"/>
      <c r="X63" s="67" t="n">
        <f aca="false">'Central SIPA income'!M58</f>
        <v>298773.869889274</v>
      </c>
      <c r="Y63" s="9"/>
      <c r="Z63" s="9" t="n">
        <f aca="false">R63+V63-N63-L63-F63</f>
        <v>-5863217.62744721</v>
      </c>
      <c r="AA63" s="9"/>
      <c r="AB63" s="9" t="n">
        <f aca="false">T63-P63-D63</f>
        <v>-75658021.1163531</v>
      </c>
      <c r="AC63" s="50"/>
      <c r="AD63" s="9"/>
      <c r="AE63" s="9"/>
      <c r="AF63" s="9"/>
      <c r="AG63" s="9" t="n">
        <f aca="false">BF63/100*$AG$37</f>
        <v>4968833184.85846</v>
      </c>
      <c r="AH63" s="39" t="n">
        <f aca="false">(AG63-AG62)/AG62</f>
        <v>0.00154910647543175</v>
      </c>
      <c r="AI63" s="39"/>
      <c r="AJ63" s="39" t="n">
        <f aca="false">AB63/AG63</f>
        <v>-0.0152265166290762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12739388</v>
      </c>
      <c r="AX63" s="7"/>
      <c r="AY63" s="39" t="n">
        <f aca="false">(AW63-AW62)/AW62</f>
        <v>0.00325253717351283</v>
      </c>
      <c r="AZ63" s="38" t="n">
        <f aca="false">workers_and_wage_central!B51</f>
        <v>6800.34282886688</v>
      </c>
      <c r="BA63" s="39" t="n">
        <f aca="false">(AZ63-AZ62)/AZ62</f>
        <v>-0.00169790818858028</v>
      </c>
      <c r="BB63" s="7"/>
      <c r="BC63" s="7"/>
      <c r="BD63" s="7"/>
      <c r="BE63" s="7"/>
      <c r="BF63" s="7" t="n">
        <f aca="false">BF62*(1+AY63)*(1+BA63)*(1-BE63)</f>
        <v>108.712777320027</v>
      </c>
      <c r="BG63" s="7"/>
      <c r="BH63" s="7" t="n">
        <f aca="false">BH62+1</f>
        <v>32</v>
      </c>
      <c r="BI63" s="39" t="n">
        <f aca="false">T70/AG70</f>
        <v>0.0179384974267246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146256668.532133</v>
      </c>
      <c r="E64" s="9"/>
      <c r="F64" s="67" t="n">
        <f aca="false">'Central pensions'!I64</f>
        <v>26583880.7788102</v>
      </c>
      <c r="G64" s="9" t="n">
        <f aca="false">'Central pensions'!K64</f>
        <v>1947898.12916552</v>
      </c>
      <c r="H64" s="9" t="n">
        <f aca="false">'Central pensions'!V64</f>
        <v>10716760.7838059</v>
      </c>
      <c r="I64" s="67" t="n">
        <f aca="false">'Central pensions'!M64</f>
        <v>60244.2720360467</v>
      </c>
      <c r="J64" s="9" t="n">
        <f aca="false">'Central pensions'!W64</f>
        <v>331446.209808427</v>
      </c>
      <c r="K64" s="9"/>
      <c r="L64" s="67" t="n">
        <f aca="false">'Central pensions'!N64</f>
        <v>4562140.8622251</v>
      </c>
      <c r="M64" s="67"/>
      <c r="N64" s="67" t="n">
        <f aca="false">'Central pensions'!L64</f>
        <v>1163981.47347583</v>
      </c>
      <c r="O64" s="9"/>
      <c r="P64" s="9" t="n">
        <f aca="false">'Central pensions'!X64</f>
        <v>30076853.2585987</v>
      </c>
      <c r="Q64" s="67"/>
      <c r="R64" s="67" t="n">
        <f aca="false">'Central SIPA income'!G59</f>
        <v>23240925.4151271</v>
      </c>
      <c r="S64" s="67"/>
      <c r="T64" s="9" t="n">
        <f aca="false">'Central SIPA income'!J59</f>
        <v>88863692.6552539</v>
      </c>
      <c r="U64" s="9"/>
      <c r="V64" s="67" t="n">
        <f aca="false">'Central SIPA income'!F59</f>
        <v>117267.327993657</v>
      </c>
      <c r="W64" s="67"/>
      <c r="X64" s="67" t="n">
        <f aca="false">'Central SIPA income'!M59</f>
        <v>294541.718811267</v>
      </c>
      <c r="Y64" s="9"/>
      <c r="Z64" s="9" t="n">
        <f aca="false">R64+V64-N64-L64-F64</f>
        <v>-8951810.37139035</v>
      </c>
      <c r="AA64" s="9"/>
      <c r="AB64" s="9" t="n">
        <f aca="false">T64-P64-D64</f>
        <v>-87469829.1354777</v>
      </c>
      <c r="AC64" s="50"/>
      <c r="AD64" s="9"/>
      <c r="AE64" s="9"/>
      <c r="AF64" s="9"/>
      <c r="AG64" s="9" t="n">
        <f aca="false">BF64/100*$AG$37</f>
        <v>5002589006.6268</v>
      </c>
      <c r="AH64" s="39" t="n">
        <f aca="false">(AG64-AG63)/AG63</f>
        <v>0.00679351077255101</v>
      </c>
      <c r="AI64" s="39"/>
      <c r="AJ64" s="39" t="n">
        <f aca="false">AB64/AG64</f>
        <v>-0.0174849121164278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12812803</v>
      </c>
      <c r="AY64" s="39" t="n">
        <f aca="false">(AW64-AW63)/AW63</f>
        <v>0.00576283570293958</v>
      </c>
      <c r="AZ64" s="38" t="n">
        <f aca="false">workers_and_wage_central!B52</f>
        <v>6807.31161272896</v>
      </c>
      <c r="BA64" s="39" t="n">
        <f aca="false">(AZ64-AZ63)/AZ63</f>
        <v>0.00102476949139912</v>
      </c>
      <c r="BB64" s="7"/>
      <c r="BC64" s="7"/>
      <c r="BD64" s="7"/>
      <c r="BE64" s="7"/>
      <c r="BF64" s="7" t="n">
        <f aca="false">BF63*(1+AY64)*(1+BA64)*(1-BE64)</f>
        <v>109.451318743865</v>
      </c>
      <c r="BG64" s="7"/>
      <c r="BH64" s="0" t="n">
        <f aca="false">BH63+1</f>
        <v>33</v>
      </c>
      <c r="BI64" s="39" t="n">
        <f aca="false">T71/AG71</f>
        <v>0.0204872736786688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147054607.769348</v>
      </c>
      <c r="E65" s="9"/>
      <c r="F65" s="67" t="n">
        <f aca="false">'Central pensions'!I65</f>
        <v>26728915.6805603</v>
      </c>
      <c r="G65" s="9" t="n">
        <f aca="false">'Central pensions'!K65</f>
        <v>2028867.2240465</v>
      </c>
      <c r="H65" s="9" t="n">
        <f aca="false">'Central pensions'!V65</f>
        <v>11162228.8540958</v>
      </c>
      <c r="I65" s="67" t="n">
        <f aca="false">'Central pensions'!M65</f>
        <v>62748.4708467994</v>
      </c>
      <c r="J65" s="9" t="n">
        <f aca="false">'Central pensions'!W65</f>
        <v>345223.572807089</v>
      </c>
      <c r="K65" s="9"/>
      <c r="L65" s="67" t="n">
        <f aca="false">'Central pensions'!N65</f>
        <v>4471326.80941743</v>
      </c>
      <c r="M65" s="67"/>
      <c r="N65" s="67" t="n">
        <f aca="false">'Central pensions'!L65</f>
        <v>1172416.61539321</v>
      </c>
      <c r="O65" s="9"/>
      <c r="P65" s="9" t="n">
        <f aca="false">'Central pensions'!X65</f>
        <v>29652026.3689281</v>
      </c>
      <c r="Q65" s="67"/>
      <c r="R65" s="67" t="n">
        <f aca="false">'Central SIPA income'!G60</f>
        <v>26775361.5391859</v>
      </c>
      <c r="S65" s="67"/>
      <c r="T65" s="9" t="n">
        <f aca="false">'Central SIPA income'!J60</f>
        <v>102377915.51118</v>
      </c>
      <c r="U65" s="9"/>
      <c r="V65" s="67" t="n">
        <f aca="false">'Central SIPA income'!F60</f>
        <v>118414.325043203</v>
      </c>
      <c r="W65" s="67"/>
      <c r="X65" s="67" t="n">
        <f aca="false">'Central SIPA income'!M60</f>
        <v>297422.644711301</v>
      </c>
      <c r="Y65" s="9"/>
      <c r="Z65" s="9" t="n">
        <f aca="false">R65+V65-N65-L65-F65</f>
        <v>-5478883.24114183</v>
      </c>
      <c r="AA65" s="9"/>
      <c r="AB65" s="9" t="n">
        <f aca="false">T65-P65-D65</f>
        <v>-74328718.6270957</v>
      </c>
      <c r="AC65" s="50"/>
      <c r="AD65" s="9"/>
      <c r="AE65" s="9"/>
      <c r="AF65" s="9"/>
      <c r="AG65" s="9" t="n">
        <f aca="false">BF65/100*$AG$37</f>
        <v>5029499596.93849</v>
      </c>
      <c r="AH65" s="39" t="n">
        <f aca="false">(AG65-AG64)/AG64</f>
        <v>0.00537933263676824</v>
      </c>
      <c r="AI65" s="39" t="n">
        <f aca="false">(AG65-AG61)/AG61</f>
        <v>0.016541372348736</v>
      </c>
      <c r="AJ65" s="39" t="n">
        <f aca="false">AB65/AG65</f>
        <v>-0.0147785514631198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12870795</v>
      </c>
      <c r="AY65" s="39" t="n">
        <f aca="false">(AW65-AW64)/AW64</f>
        <v>0.00452609784135446</v>
      </c>
      <c r="AZ65" s="38" t="n">
        <f aca="false">workers_and_wage_central!B53</f>
        <v>6813.09367766852</v>
      </c>
      <c r="BA65" s="39" t="n">
        <f aca="false">(AZ65-AZ64)/AZ64</f>
        <v>0.000849390371487116</v>
      </c>
      <c r="BB65" s="7"/>
      <c r="BC65" s="7"/>
      <c r="BD65" s="7"/>
      <c r="BE65" s="7"/>
      <c r="BF65" s="7" t="n">
        <f aca="false">BF64*(1+AY65)*(1+BA65)*(1-BE65)</f>
        <v>110.040093794921</v>
      </c>
      <c r="BG65" s="73" t="e">
        <f aca="false">(BB65-BB61)/BB61</f>
        <v>#DIV/0!</v>
      </c>
      <c r="BH65" s="0" t="n">
        <f aca="false">BH64+1</f>
        <v>34</v>
      </c>
      <c r="BI65" s="39" t="n">
        <f aca="false">T72/AG72</f>
        <v>0.0179008165037301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147624209.236926</v>
      </c>
      <c r="E66" s="6"/>
      <c r="F66" s="8" t="n">
        <f aca="false">'Central pensions'!I66</f>
        <v>26832447.4897933</v>
      </c>
      <c r="G66" s="6" t="n">
        <f aca="false">'Central pensions'!K66</f>
        <v>2089251.04427816</v>
      </c>
      <c r="H66" s="6" t="n">
        <f aca="false">'Central pensions'!V66</f>
        <v>11494442.8169031</v>
      </c>
      <c r="I66" s="8" t="n">
        <f aca="false">'Central pensions'!M66</f>
        <v>64616.0116787059</v>
      </c>
      <c r="J66" s="6" t="n">
        <f aca="false">'Central pensions'!W66</f>
        <v>355498.231450611</v>
      </c>
      <c r="K66" s="6"/>
      <c r="L66" s="8" t="n">
        <f aca="false">'Central pensions'!N66</f>
        <v>5377868.31101408</v>
      </c>
      <c r="M66" s="8"/>
      <c r="N66" s="8" t="n">
        <f aca="false">'Central pensions'!L66</f>
        <v>1177310.76151595</v>
      </c>
      <c r="O66" s="6"/>
      <c r="P66" s="6" t="n">
        <f aca="false">'Central pensions'!X66</f>
        <v>34383000.6781908</v>
      </c>
      <c r="Q66" s="8"/>
      <c r="R66" s="8" t="n">
        <f aca="false">'Central SIPA income'!G61</f>
        <v>23508208.9811337</v>
      </c>
      <c r="S66" s="8"/>
      <c r="T66" s="6" t="n">
        <f aca="false">'Central SIPA income'!J61</f>
        <v>89885674.535801</v>
      </c>
      <c r="U66" s="6"/>
      <c r="V66" s="8" t="n">
        <f aca="false">'Central SIPA income'!F61</f>
        <v>122066.109230718</v>
      </c>
      <c r="W66" s="8"/>
      <c r="X66" s="8" t="n">
        <f aca="false">'Central SIPA income'!M61</f>
        <v>306594.873751742</v>
      </c>
      <c r="Y66" s="6"/>
      <c r="Z66" s="6" t="n">
        <f aca="false">R66+V66-N66-L66-F66</f>
        <v>-9757351.47195894</v>
      </c>
      <c r="AA66" s="6"/>
      <c r="AB66" s="6" t="n">
        <f aca="false">T66-P66-D66</f>
        <v>-92121535.3793154</v>
      </c>
      <c r="AC66" s="50"/>
      <c r="AD66" s="6"/>
      <c r="AE66" s="6"/>
      <c r="AF66" s="6"/>
      <c r="AG66" s="6" t="n">
        <f aca="false">BF66/100*$AG$37</f>
        <v>5065777749.9457</v>
      </c>
      <c r="AH66" s="61" t="n">
        <f aca="false">(AG66-AG65)/AG65</f>
        <v>0.00721307404603382</v>
      </c>
      <c r="AI66" s="61"/>
      <c r="AJ66" s="61" t="n">
        <f aca="false">AB66/AG66</f>
        <v>-0.0181850724462404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0.00490189793246076</v>
      </c>
      <c r="AV66" s="5"/>
      <c r="AW66" s="65" t="n">
        <f aca="false">workers_and_wage_central!C54</f>
        <v>12862728</v>
      </c>
      <c r="AX66" s="5"/>
      <c r="AY66" s="61" t="n">
        <f aca="false">(AW66-AW65)/AW65</f>
        <v>-0.000626767810380011</v>
      </c>
      <c r="AZ66" s="66" t="n">
        <f aca="false">workers_and_wage_central!B54</f>
        <v>6866.54075356111</v>
      </c>
      <c r="BA66" s="61" t="n">
        <f aca="false">(AZ66-AZ65)/AZ65</f>
        <v>0.00784475869864636</v>
      </c>
      <c r="BB66" s="5"/>
      <c r="BC66" s="5"/>
      <c r="BD66" s="5"/>
      <c r="BE66" s="5"/>
      <c r="BF66" s="5" t="n">
        <f aca="false">BF65*(1+AY66)*(1+BA66)*(1-BE66)</f>
        <v>110.833821139496</v>
      </c>
      <c r="BG66" s="5"/>
      <c r="BH66" s="5" t="n">
        <f aca="false">BH65+1</f>
        <v>35</v>
      </c>
      <c r="BI66" s="61" t="n">
        <f aca="false">T73/AG73</f>
        <v>0.0205673278161386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148094162.079594</v>
      </c>
      <c r="E67" s="9"/>
      <c r="F67" s="67" t="n">
        <f aca="false">'Central pensions'!I67</f>
        <v>26917866.9818859</v>
      </c>
      <c r="G67" s="9" t="n">
        <f aca="false">'Central pensions'!K67</f>
        <v>2164037.46697725</v>
      </c>
      <c r="H67" s="9" t="n">
        <f aca="false">'Central pensions'!V67</f>
        <v>11905895.6490315</v>
      </c>
      <c r="I67" s="67" t="n">
        <f aca="false">'Central pensions'!M67</f>
        <v>66928.9938240391</v>
      </c>
      <c r="J67" s="9" t="n">
        <f aca="false">'Central pensions'!W67</f>
        <v>368223.576774172</v>
      </c>
      <c r="K67" s="9"/>
      <c r="L67" s="67" t="n">
        <f aca="false">'Central pensions'!N67</f>
        <v>4518060.19854606</v>
      </c>
      <c r="M67" s="67"/>
      <c r="N67" s="67" t="n">
        <f aca="false">'Central pensions'!L67</f>
        <v>1182724.64488498</v>
      </c>
      <c r="O67" s="9"/>
      <c r="P67" s="9" t="n">
        <f aca="false">'Central pensions'!X67</f>
        <v>29951237.8841811</v>
      </c>
      <c r="Q67" s="67"/>
      <c r="R67" s="67" t="n">
        <f aca="false">'Central SIPA income'!G62</f>
        <v>27237477.7840885</v>
      </c>
      <c r="S67" s="67"/>
      <c r="T67" s="9" t="n">
        <f aca="false">'Central SIPA income'!J62</f>
        <v>104144857.025966</v>
      </c>
      <c r="U67" s="9"/>
      <c r="V67" s="67" t="n">
        <f aca="false">'Central SIPA income'!F62</f>
        <v>124365.626488264</v>
      </c>
      <c r="W67" s="67"/>
      <c r="X67" s="67" t="n">
        <f aca="false">'Central SIPA income'!M62</f>
        <v>312370.598133477</v>
      </c>
      <c r="Y67" s="9"/>
      <c r="Z67" s="9" t="n">
        <f aca="false">R67+V67-N67-L67-F67</f>
        <v>-5256808.41474019</v>
      </c>
      <c r="AA67" s="9"/>
      <c r="AB67" s="9" t="n">
        <f aca="false">T67-P67-D67</f>
        <v>-73900542.9378097</v>
      </c>
      <c r="AC67" s="50"/>
      <c r="AD67" s="9"/>
      <c r="AE67" s="9"/>
      <c r="AF67" s="9"/>
      <c r="AG67" s="9" t="n">
        <f aca="false">BF67/100*$AG$37</f>
        <v>5112550951.28168</v>
      </c>
      <c r="AH67" s="39" t="n">
        <f aca="false">(AG67-AG66)/AG66</f>
        <v>0.0092331728008553</v>
      </c>
      <c r="AI67" s="39"/>
      <c r="AJ67" s="39" t="n">
        <f aca="false">AB67/AG67</f>
        <v>-0.0144547298681265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12898517</v>
      </c>
      <c r="AX67" s="7"/>
      <c r="AY67" s="39" t="n">
        <f aca="false">(AW67-AW66)/AW66</f>
        <v>0.00278238022292005</v>
      </c>
      <c r="AZ67" s="38" t="n">
        <f aca="false">workers_and_wage_central!B55</f>
        <v>6910.71248114901</v>
      </c>
      <c r="BA67" s="39" t="n">
        <f aca="false">(AZ67-AZ66)/AZ66</f>
        <v>0.00643289382139047</v>
      </c>
      <c r="BB67" s="7"/>
      <c r="BC67" s="7"/>
      <c r="BD67" s="7"/>
      <c r="BE67" s="7"/>
      <c r="BF67" s="7" t="n">
        <f aca="false">BF66*(1+AY67)*(1+BA67)*(1-BE67)</f>
        <v>111.857168962256</v>
      </c>
      <c r="BG67" s="7"/>
      <c r="BH67" s="7" t="n">
        <f aca="false">BH66+1</f>
        <v>36</v>
      </c>
      <c r="BI67" s="39" t="n">
        <f aca="false">T74/AG74</f>
        <v>0.0180838523287075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148566536.1383</v>
      </c>
      <c r="E68" s="9"/>
      <c r="F68" s="67" t="n">
        <f aca="false">'Central pensions'!I68</f>
        <v>27003726.5586538</v>
      </c>
      <c r="G68" s="9" t="n">
        <f aca="false">'Central pensions'!K68</f>
        <v>2263779.06496259</v>
      </c>
      <c r="H68" s="9" t="n">
        <f aca="false">'Central pensions'!V68</f>
        <v>12454644.4926178</v>
      </c>
      <c r="I68" s="67" t="n">
        <f aca="false">'Central pensions'!M68</f>
        <v>70013.7855143067</v>
      </c>
      <c r="J68" s="9" t="n">
        <f aca="false">'Central pensions'!W68</f>
        <v>385195.190493331</v>
      </c>
      <c r="K68" s="9"/>
      <c r="L68" s="67" t="n">
        <f aca="false">'Central pensions'!N68</f>
        <v>4540781.43534828</v>
      </c>
      <c r="M68" s="67"/>
      <c r="N68" s="67" t="n">
        <f aca="false">'Central pensions'!L68</f>
        <v>1186852.19464393</v>
      </c>
      <c r="O68" s="9"/>
      <c r="P68" s="9" t="n">
        <f aca="false">'Central pensions'!X68</f>
        <v>30091847.0509097</v>
      </c>
      <c r="Q68" s="67"/>
      <c r="R68" s="67" t="n">
        <f aca="false">'Central SIPA income'!G63</f>
        <v>23975805.593842</v>
      </c>
      <c r="S68" s="67"/>
      <c r="T68" s="9" t="n">
        <f aca="false">'Central SIPA income'!J63</f>
        <v>91673570.7118845</v>
      </c>
      <c r="U68" s="9"/>
      <c r="V68" s="67" t="n">
        <f aca="false">'Central SIPA income'!F63</f>
        <v>119044.597127562</v>
      </c>
      <c r="W68" s="67"/>
      <c r="X68" s="67" t="n">
        <f aca="false">'Central SIPA income'!M63</f>
        <v>299005.706474727</v>
      </c>
      <c r="Y68" s="9"/>
      <c r="Z68" s="9" t="n">
        <f aca="false">R68+V68-N68-L68-F68</f>
        <v>-8636509.99767643</v>
      </c>
      <c r="AA68" s="9"/>
      <c r="AB68" s="9" t="n">
        <f aca="false">T68-P68-D68</f>
        <v>-86984812.4773256</v>
      </c>
      <c r="AC68" s="50"/>
      <c r="AD68" s="9"/>
      <c r="AE68" s="9"/>
      <c r="AF68" s="9"/>
      <c r="AG68" s="9" t="n">
        <f aca="false">BF68/100*$AG$37</f>
        <v>5118672153.74865</v>
      </c>
      <c r="AH68" s="39" t="n">
        <f aca="false">(AG68-AG67)/AG67</f>
        <v>0.00119728928382391</v>
      </c>
      <c r="AI68" s="39"/>
      <c r="AJ68" s="39" t="n">
        <f aca="false">AB68/AG68</f>
        <v>-0.0169936283990414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12904355</v>
      </c>
      <c r="AY68" s="39" t="n">
        <f aca="false">(AW68-AW67)/AW67</f>
        <v>0.000452610172161652</v>
      </c>
      <c r="AZ68" s="38" t="n">
        <f aca="false">workers_and_wage_central!B56</f>
        <v>6915.85641618311</v>
      </c>
      <c r="BA68" s="39" t="n">
        <f aca="false">(AZ68-AZ67)/AZ67</f>
        <v>0.000744342214804447</v>
      </c>
      <c r="BB68" s="7"/>
      <c r="BC68" s="7"/>
      <c r="BD68" s="7"/>
      <c r="BE68" s="7"/>
      <c r="BF68" s="7" t="n">
        <f aca="false">BF67*(1+AY68)*(1+BA68)*(1-BE68)</f>
        <v>111.991094351974</v>
      </c>
      <c r="BG68" s="7"/>
      <c r="BH68" s="0" t="n">
        <f aca="false">BH67+1</f>
        <v>37</v>
      </c>
      <c r="BI68" s="39" t="n">
        <f aca="false">T75/AG75</f>
        <v>0.0205999851966135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149493428.386966</v>
      </c>
      <c r="E69" s="9"/>
      <c r="F69" s="67" t="n">
        <f aca="false">'Central pensions'!I69</f>
        <v>27172200.1966809</v>
      </c>
      <c r="G69" s="9" t="n">
        <f aca="false">'Central pensions'!K69</f>
        <v>2370735.34104378</v>
      </c>
      <c r="H69" s="9" t="n">
        <f aca="false">'Central pensions'!V69</f>
        <v>13043086.3664132</v>
      </c>
      <c r="I69" s="67" t="n">
        <f aca="false">'Central pensions'!M69</f>
        <v>73321.7115786742</v>
      </c>
      <c r="J69" s="9" t="n">
        <f aca="false">'Central pensions'!W69</f>
        <v>403394.423703504</v>
      </c>
      <c r="K69" s="9"/>
      <c r="L69" s="67" t="n">
        <f aca="false">'Central pensions'!N69</f>
        <v>4523927.89307467</v>
      </c>
      <c r="M69" s="67"/>
      <c r="N69" s="67" t="n">
        <f aca="false">'Central pensions'!L69</f>
        <v>1197466.10033106</v>
      </c>
      <c r="O69" s="9"/>
      <c r="P69" s="9" t="n">
        <f aca="false">'Central pensions'!X69</f>
        <v>30062788.5174156</v>
      </c>
      <c r="Q69" s="67"/>
      <c r="R69" s="67" t="n">
        <f aca="false">'Central SIPA income'!G64</f>
        <v>27564041.6129861</v>
      </c>
      <c r="S69" s="67"/>
      <c r="T69" s="9" t="n">
        <f aca="false">'Central SIPA income'!J64</f>
        <v>105393502.129598</v>
      </c>
      <c r="U69" s="9"/>
      <c r="V69" s="67" t="n">
        <f aca="false">'Central SIPA income'!F64</f>
        <v>117996.722584341</v>
      </c>
      <c r="W69" s="67"/>
      <c r="X69" s="67" t="n">
        <f aca="false">'Central SIPA income'!M64</f>
        <v>296373.747732769</v>
      </c>
      <c r="Y69" s="9"/>
      <c r="Z69" s="9" t="n">
        <f aca="false">R69+V69-N69-L69-F69</f>
        <v>-5211555.85451613</v>
      </c>
      <c r="AA69" s="9"/>
      <c r="AB69" s="9" t="n">
        <f aca="false">T69-P69-D69</f>
        <v>-74162714.7747839</v>
      </c>
      <c r="AC69" s="50"/>
      <c r="AD69" s="9"/>
      <c r="AE69" s="9"/>
      <c r="AF69" s="9"/>
      <c r="AG69" s="9" t="n">
        <f aca="false">BF69/100*$AG$37</f>
        <v>5128725510.45233</v>
      </c>
      <c r="AH69" s="39" t="n">
        <f aca="false">(AG69-AG68)/AG68</f>
        <v>0.00196405559913003</v>
      </c>
      <c r="AI69" s="39" t="n">
        <f aca="false">(AG69-AG65)/AG65</f>
        <v>0.0197287844648095</v>
      </c>
      <c r="AJ69" s="39" t="n">
        <f aca="false">AB69/AG69</f>
        <v>-0.0144602620326708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12864850</v>
      </c>
      <c r="AY69" s="39" t="n">
        <f aca="false">(AW69-AW68)/AW68</f>
        <v>-0.00306136959189359</v>
      </c>
      <c r="AZ69" s="38" t="n">
        <f aca="false">workers_and_wage_central!B57</f>
        <v>6950.71826022376</v>
      </c>
      <c r="BA69" s="39" t="n">
        <f aca="false">(AZ69-AZ68)/AZ68</f>
        <v>0.00504085711772107</v>
      </c>
      <c r="BB69" s="7"/>
      <c r="BC69" s="7"/>
      <c r="BD69" s="7"/>
      <c r="BE69" s="7"/>
      <c r="BF69" s="7" t="n">
        <f aca="false">BF68*(1+AY69)*(1+BA69)*(1-BE69)</f>
        <v>112.211051087888</v>
      </c>
      <c r="BG69" s="73" t="e">
        <f aca="false">(BB69-BB65)/BB65</f>
        <v>#DIV/0!</v>
      </c>
      <c r="BH69" s="0" t="n">
        <f aca="false">BH68+1</f>
        <v>38</v>
      </c>
      <c r="BI69" s="39" t="n">
        <f aca="false">T76/AG76</f>
        <v>0.018091330819937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150100706.881299</v>
      </c>
      <c r="E70" s="6"/>
      <c r="F70" s="8" t="n">
        <f aca="false">'Central pensions'!I70</f>
        <v>27282580.2515181</v>
      </c>
      <c r="G70" s="6" t="n">
        <f aca="false">'Central pensions'!K70</f>
        <v>2460114.67516198</v>
      </c>
      <c r="H70" s="6" t="n">
        <f aca="false">'Central pensions'!V70</f>
        <v>13534825.0915646</v>
      </c>
      <c r="I70" s="8" t="n">
        <f aca="false">'Central pensions'!M70</f>
        <v>76086.020881298</v>
      </c>
      <c r="J70" s="6" t="n">
        <f aca="false">'Central pensions'!W70</f>
        <v>418602.837883438</v>
      </c>
      <c r="K70" s="6"/>
      <c r="L70" s="8" t="n">
        <f aca="false">'Central pensions'!N70</f>
        <v>5510250.65720652</v>
      </c>
      <c r="M70" s="8"/>
      <c r="N70" s="8" t="n">
        <f aca="false">'Central pensions'!L70</f>
        <v>1203358.74309792</v>
      </c>
      <c r="O70" s="6"/>
      <c r="P70" s="6" t="n">
        <f aca="false">'Central pensions'!X70</f>
        <v>35213241.6111695</v>
      </c>
      <c r="Q70" s="8"/>
      <c r="R70" s="8" t="n">
        <f aca="false">'Central SIPA income'!G65</f>
        <v>24244530.531485</v>
      </c>
      <c r="S70" s="8"/>
      <c r="T70" s="6" t="n">
        <f aca="false">'Central SIPA income'!J65</f>
        <v>92701063.8018096</v>
      </c>
      <c r="U70" s="6"/>
      <c r="V70" s="8" t="n">
        <f aca="false">'Central SIPA income'!F65</f>
        <v>121497.35154392</v>
      </c>
      <c r="W70" s="8"/>
      <c r="X70" s="8" t="n">
        <f aca="false">'Central SIPA income'!M65</f>
        <v>305166.318419899</v>
      </c>
      <c r="Y70" s="6"/>
      <c r="Z70" s="6" t="n">
        <f aca="false">R70+V70-N70-L70-F70</f>
        <v>-9630161.76879362</v>
      </c>
      <c r="AA70" s="6"/>
      <c r="AB70" s="6" t="n">
        <f aca="false">T70-P70-D70</f>
        <v>-92612884.690659</v>
      </c>
      <c r="AC70" s="50"/>
      <c r="AD70" s="6"/>
      <c r="AE70" s="6"/>
      <c r="AF70" s="6"/>
      <c r="AG70" s="6" t="n">
        <f aca="false">BF70/100*$AG$37</f>
        <v>5167716202.56803</v>
      </c>
      <c r="AH70" s="61" t="n">
        <f aca="false">(AG70-AG69)/AG69</f>
        <v>0.00760241351116079</v>
      </c>
      <c r="AI70" s="61"/>
      <c r="AJ70" s="61" t="n">
        <f aca="false">AB70/AG70</f>
        <v>-0.0179214339681882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0.00756305104361837</v>
      </c>
      <c r="AV70" s="5"/>
      <c r="AW70" s="65" t="n">
        <f aca="false">workers_and_wage_central!C58</f>
        <v>12940808</v>
      </c>
      <c r="AX70" s="5"/>
      <c r="AY70" s="61" t="n">
        <f aca="false">(AW70-AW69)/AW69</f>
        <v>0.00590430514152905</v>
      </c>
      <c r="AZ70" s="66" t="n">
        <f aca="false">workers_and_wage_central!B58</f>
        <v>6962.4520531823</v>
      </c>
      <c r="BA70" s="61" t="n">
        <f aca="false">(AZ70-AZ69)/AZ69</f>
        <v>0.00168814106963446</v>
      </c>
      <c r="BB70" s="5"/>
      <c r="BC70" s="5"/>
      <c r="BD70" s="5"/>
      <c r="BE70" s="5"/>
      <c r="BF70" s="5" t="n">
        <f aca="false">BF69*(1+AY70)*(1+BA70)*(1-BE70)</f>
        <v>113.06412589878</v>
      </c>
      <c r="BG70" s="5"/>
      <c r="BH70" s="5" t="n">
        <f aca="false">BH69+1</f>
        <v>39</v>
      </c>
      <c r="BI70" s="61" t="n">
        <f aca="false">T77/AG77</f>
        <v>0.0206748723332558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150534880.127639</v>
      </c>
      <c r="E71" s="9"/>
      <c r="F71" s="67" t="n">
        <f aca="false">'Central pensions'!I71</f>
        <v>27361496.3784468</v>
      </c>
      <c r="G71" s="9" t="n">
        <f aca="false">'Central pensions'!K71</f>
        <v>2552852.39531908</v>
      </c>
      <c r="H71" s="9" t="n">
        <f aca="false">'Central pensions'!V71</f>
        <v>14045040.6658179</v>
      </c>
      <c r="I71" s="67" t="n">
        <f aca="false">'Central pensions'!M71</f>
        <v>78954.1977933734</v>
      </c>
      <c r="J71" s="9" t="n">
        <f aca="false">'Central pensions'!W71</f>
        <v>434382.701004676</v>
      </c>
      <c r="K71" s="9"/>
      <c r="L71" s="67" t="n">
        <f aca="false">'Central pensions'!N71</f>
        <v>4558773.87404617</v>
      </c>
      <c r="M71" s="67"/>
      <c r="N71" s="67" t="n">
        <f aca="false">'Central pensions'!L71</f>
        <v>1207635.285779</v>
      </c>
      <c r="O71" s="9"/>
      <c r="P71" s="9" t="n">
        <f aca="false">'Central pensions'!X71</f>
        <v>30299552.3362674</v>
      </c>
      <c r="Q71" s="67"/>
      <c r="R71" s="67" t="n">
        <f aca="false">'Central SIPA income'!G66</f>
        <v>27933429.7270951</v>
      </c>
      <c r="S71" s="67"/>
      <c r="T71" s="9" t="n">
        <f aca="false">'Central SIPA income'!J66</f>
        <v>106805889.599389</v>
      </c>
      <c r="U71" s="9"/>
      <c r="V71" s="67" t="n">
        <f aca="false">'Central SIPA income'!F66</f>
        <v>123775.692155345</v>
      </c>
      <c r="W71" s="67"/>
      <c r="X71" s="67" t="n">
        <f aca="false">'Central SIPA income'!M66</f>
        <v>310888.853171972</v>
      </c>
      <c r="Y71" s="9"/>
      <c r="Z71" s="9" t="n">
        <f aca="false">R71+V71-N71-L71-F71</f>
        <v>-5070700.11902153</v>
      </c>
      <c r="AA71" s="9"/>
      <c r="AB71" s="9" t="n">
        <f aca="false">T71-P71-D71</f>
        <v>-74028542.8645173</v>
      </c>
      <c r="AC71" s="50"/>
      <c r="AD71" s="9"/>
      <c r="AE71" s="9"/>
      <c r="AF71" s="9"/>
      <c r="AG71" s="9" t="n">
        <f aca="false">BF71/100*$AG$37</f>
        <v>5213279779.17311</v>
      </c>
      <c r="AH71" s="39" t="n">
        <f aca="false">(AG71-AG70)/AG70</f>
        <v>0.00881696571929234</v>
      </c>
      <c r="AI71" s="39"/>
      <c r="AJ71" s="39" t="n">
        <f aca="false">AB71/AG71</f>
        <v>-0.0141999942455149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12978979</v>
      </c>
      <c r="AX71" s="7"/>
      <c r="AY71" s="39" t="n">
        <f aca="false">(AW71-AW70)/AW70</f>
        <v>0.00294966125762781</v>
      </c>
      <c r="AZ71" s="38" t="n">
        <f aca="false">workers_and_wage_central!B59</f>
        <v>7003.18273745667</v>
      </c>
      <c r="BA71" s="39" t="n">
        <f aca="false">(AZ71-AZ70)/AZ70</f>
        <v>0.00585004879936579</v>
      </c>
      <c r="BB71" s="7"/>
      <c r="BC71" s="7"/>
      <c r="BD71" s="7"/>
      <c r="BE71" s="7"/>
      <c r="BF71" s="7" t="n">
        <f aca="false">BF70*(1+AY71)*(1+BA71)*(1-BE71)</f>
        <v>114.061008420912</v>
      </c>
      <c r="BG71" s="7"/>
      <c r="BH71" s="7" t="n">
        <f aca="false">BH70+1</f>
        <v>40</v>
      </c>
      <c r="BI71" s="39" t="n">
        <f aca="false">T78/AG78</f>
        <v>0.0180741825959969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151366852.095459</v>
      </c>
      <c r="E72" s="9"/>
      <c r="F72" s="67" t="n">
        <f aca="false">'Central pensions'!I72</f>
        <v>27512717.1318375</v>
      </c>
      <c r="G72" s="9" t="n">
        <f aca="false">'Central pensions'!K72</f>
        <v>2621654.22044104</v>
      </c>
      <c r="H72" s="9" t="n">
        <f aca="false">'Central pensions'!V72</f>
        <v>14423568.0078186</v>
      </c>
      <c r="I72" s="67" t="n">
        <f aca="false">'Central pensions'!M72</f>
        <v>81082.0892919907</v>
      </c>
      <c r="J72" s="9" t="n">
        <f aca="false">'Central pensions'!W72</f>
        <v>446089.732200576</v>
      </c>
      <c r="K72" s="9"/>
      <c r="L72" s="67" t="n">
        <f aca="false">'Central pensions'!N72</f>
        <v>4564613.23034407</v>
      </c>
      <c r="M72" s="67"/>
      <c r="N72" s="67" t="n">
        <f aca="false">'Central pensions'!L72</f>
        <v>1215259.40696383</v>
      </c>
      <c r="O72" s="9"/>
      <c r="P72" s="9" t="n">
        <f aca="false">'Central pensions'!X72</f>
        <v>30371798.4491358</v>
      </c>
      <c r="Q72" s="67"/>
      <c r="R72" s="67" t="n">
        <f aca="false">'Central SIPA income'!G67</f>
        <v>24617384.5753254</v>
      </c>
      <c r="S72" s="67"/>
      <c r="T72" s="9" t="n">
        <f aca="false">'Central SIPA income'!J67</f>
        <v>94126703.5543273</v>
      </c>
      <c r="U72" s="9"/>
      <c r="V72" s="67" t="n">
        <f aca="false">'Central SIPA income'!F67</f>
        <v>126227.385700713</v>
      </c>
      <c r="W72" s="67"/>
      <c r="X72" s="67" t="n">
        <f aca="false">'Central SIPA income'!M67</f>
        <v>317046.800515073</v>
      </c>
      <c r="Y72" s="9"/>
      <c r="Z72" s="9" t="n">
        <f aca="false">R72+V72-N72-L72-F72</f>
        <v>-8548977.80811926</v>
      </c>
      <c r="AA72" s="9"/>
      <c r="AB72" s="9" t="n">
        <f aca="false">T72-P72-D72</f>
        <v>-87611946.9902677</v>
      </c>
      <c r="AC72" s="50"/>
      <c r="AD72" s="9"/>
      <c r="AE72" s="9"/>
      <c r="AF72" s="9"/>
      <c r="AG72" s="9" t="n">
        <f aca="false">BF72/100*$AG$37</f>
        <v>5258235205.90324</v>
      </c>
      <c r="AH72" s="39" t="n">
        <f aca="false">(AG72-AG71)/AG71</f>
        <v>0.00862325227771878</v>
      </c>
      <c r="AI72" s="39"/>
      <c r="AJ72" s="39" t="n">
        <f aca="false">AB72/AG72</f>
        <v>-0.0166618539413963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13045872</v>
      </c>
      <c r="AY72" s="39" t="n">
        <f aca="false">(AW72-AW71)/AW71</f>
        <v>0.0051539493206669</v>
      </c>
      <c r="AZ72" s="38" t="n">
        <f aca="false">workers_and_wage_central!B60</f>
        <v>7027.35432092033</v>
      </c>
      <c r="BA72" s="39" t="n">
        <f aca="false">(AZ72-AZ71)/AZ71</f>
        <v>0.00345151402866836</v>
      </c>
      <c r="BB72" s="7"/>
      <c r="BC72" s="7"/>
      <c r="BD72" s="7"/>
      <c r="BE72" s="7"/>
      <c r="BF72" s="7" t="n">
        <f aca="false">BF71*(1+AY72)*(1+BA72)*(1-BE72)</f>
        <v>115.044585271576</v>
      </c>
      <c r="BG72" s="7"/>
      <c r="BH72" s="0" t="n">
        <f aca="false">BH71+1</f>
        <v>41</v>
      </c>
      <c r="BI72" s="39" t="n">
        <f aca="false">T79/AG79</f>
        <v>0.0207484528827045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151517587.313473</v>
      </c>
      <c r="E73" s="9"/>
      <c r="F73" s="67" t="n">
        <f aca="false">'Central pensions'!I73</f>
        <v>27540115.0419982</v>
      </c>
      <c r="G73" s="9" t="n">
        <f aca="false">'Central pensions'!K73</f>
        <v>2708784.97636786</v>
      </c>
      <c r="H73" s="9" t="n">
        <f aca="false">'Central pensions'!V73</f>
        <v>14902935.7191989</v>
      </c>
      <c r="I73" s="67" t="n">
        <f aca="false">'Central pensions'!M73</f>
        <v>83776.8549392121</v>
      </c>
      <c r="J73" s="9" t="n">
        <f aca="false">'Central pensions'!W73</f>
        <v>460915.537707182</v>
      </c>
      <c r="K73" s="9"/>
      <c r="L73" s="67" t="n">
        <f aca="false">'Central pensions'!N73</f>
        <v>4572567.82704058</v>
      </c>
      <c r="M73" s="67"/>
      <c r="N73" s="67" t="n">
        <f aca="false">'Central pensions'!L73</f>
        <v>1217224.89722589</v>
      </c>
      <c r="O73" s="9"/>
      <c r="P73" s="9" t="n">
        <f aca="false">'Central pensions'!X73</f>
        <v>30423888.436717</v>
      </c>
      <c r="Q73" s="67"/>
      <c r="R73" s="67" t="n">
        <f aca="false">'Central SIPA income'!G68</f>
        <v>28431747.6278381</v>
      </c>
      <c r="S73" s="67"/>
      <c r="T73" s="9" t="n">
        <f aca="false">'Central SIPA income'!J68</f>
        <v>108711251.28294</v>
      </c>
      <c r="U73" s="9"/>
      <c r="V73" s="67" t="n">
        <f aca="false">'Central SIPA income'!F68</f>
        <v>125924.855179069</v>
      </c>
      <c r="W73" s="67"/>
      <c r="X73" s="67" t="n">
        <f aca="false">'Central SIPA income'!M68</f>
        <v>316286.931066675</v>
      </c>
      <c r="Y73" s="9"/>
      <c r="Z73" s="9" t="n">
        <f aca="false">R73+V73-N73-L73-F73</f>
        <v>-4772235.2832475</v>
      </c>
      <c r="AA73" s="9"/>
      <c r="AB73" s="9" t="n">
        <f aca="false">T73-P73-D73</f>
        <v>-73230224.4672503</v>
      </c>
      <c r="AC73" s="50"/>
      <c r="AD73" s="9"/>
      <c r="AE73" s="9"/>
      <c r="AF73" s="9"/>
      <c r="AG73" s="9" t="n">
        <f aca="false">BF73/100*$AG$37</f>
        <v>5285628364.3049</v>
      </c>
      <c r="AH73" s="39" t="n">
        <f aca="false">(AG73-AG72)/AG72</f>
        <v>0.00520957266630155</v>
      </c>
      <c r="AI73" s="39" t="n">
        <f aca="false">(AG73-AG69)/AG69</f>
        <v>0.0305929520955648</v>
      </c>
      <c r="AJ73" s="39" t="n">
        <f aca="false">AB73/AG73</f>
        <v>-0.0138545920030608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13060261</v>
      </c>
      <c r="AY73" s="39" t="n">
        <f aca="false">(AW73-AW72)/AW72</f>
        <v>0.00110295425250225</v>
      </c>
      <c r="AZ73" s="38" t="n">
        <f aca="false">workers_and_wage_central!B61</f>
        <v>7056.18118885833</v>
      </c>
      <c r="BA73" s="39" t="n">
        <f aca="false">(AZ73-AZ72)/AZ72</f>
        <v>0.00410209399178695</v>
      </c>
      <c r="BB73" s="7"/>
      <c r="BC73" s="7"/>
      <c r="BD73" s="7"/>
      <c r="BE73" s="7"/>
      <c r="BF73" s="7" t="n">
        <f aca="false">BF72*(1+AY73)*(1+BA73)*(1-BE73)</f>
        <v>115.643918398413</v>
      </c>
      <c r="BG73" s="73" t="e">
        <f aca="false">(BB73-BB69)/BB69</f>
        <v>#DIV/0!</v>
      </c>
      <c r="BH73" s="0" t="n">
        <f aca="false">BH72+1</f>
        <v>42</v>
      </c>
      <c r="BI73" s="39" t="n">
        <f aca="false">T80/AG80</f>
        <v>0.0182083390335071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151992732.872297</v>
      </c>
      <c r="E74" s="6"/>
      <c r="F74" s="8" t="n">
        <f aca="false">'Central pensions'!I74</f>
        <v>27626478.3717194</v>
      </c>
      <c r="G74" s="6" t="n">
        <f aca="false">'Central pensions'!K74</f>
        <v>2806601.12511746</v>
      </c>
      <c r="H74" s="6" t="n">
        <f aca="false">'Central pensions'!V74</f>
        <v>15441091.3091895</v>
      </c>
      <c r="I74" s="8" t="n">
        <f aca="false">'Central pensions'!M74</f>
        <v>86802.0966531173</v>
      </c>
      <c r="J74" s="6" t="n">
        <f aca="false">'Central pensions'!W74</f>
        <v>477559.525026479</v>
      </c>
      <c r="K74" s="6"/>
      <c r="L74" s="8" t="n">
        <f aca="false">'Central pensions'!N74</f>
        <v>5440325.86025319</v>
      </c>
      <c r="M74" s="8"/>
      <c r="N74" s="8" t="n">
        <f aca="false">'Central pensions'!L74</f>
        <v>1222606.91395141</v>
      </c>
      <c r="O74" s="6"/>
      <c r="P74" s="6" t="n">
        <f aca="false">'Central pensions'!X74</f>
        <v>34956299.2642776</v>
      </c>
      <c r="Q74" s="8"/>
      <c r="R74" s="8" t="n">
        <f aca="false">'Central SIPA income'!G69</f>
        <v>25171054.0706798</v>
      </c>
      <c r="S74" s="8"/>
      <c r="T74" s="6" t="n">
        <f aca="false">'Central SIPA income'!J69</f>
        <v>96243706.8572914</v>
      </c>
      <c r="U74" s="6"/>
      <c r="V74" s="8" t="n">
        <f aca="false">'Central SIPA income'!F69</f>
        <v>123236.80187406</v>
      </c>
      <c r="W74" s="8"/>
      <c r="X74" s="8" t="n">
        <f aca="false">'Central SIPA income'!M69</f>
        <v>309535.316151765</v>
      </c>
      <c r="Y74" s="6"/>
      <c r="Z74" s="6" t="n">
        <f aca="false">R74+V74-N74-L74-F74</f>
        <v>-8995120.27337009</v>
      </c>
      <c r="AA74" s="6"/>
      <c r="AB74" s="6" t="n">
        <f aca="false">T74-P74-D74</f>
        <v>-90705325.2792835</v>
      </c>
      <c r="AC74" s="50"/>
      <c r="AD74" s="6"/>
      <c r="AE74" s="6"/>
      <c r="AF74" s="6"/>
      <c r="AG74" s="6" t="n">
        <f aca="false">BF74/100*$AG$37</f>
        <v>5322079892.4855</v>
      </c>
      <c r="AH74" s="61" t="n">
        <f aca="false">(AG74-AG73)/AG73</f>
        <v>0.00689634716408766</v>
      </c>
      <c r="AI74" s="61"/>
      <c r="AJ74" s="61" t="n">
        <f aca="false">AB74/AG74</f>
        <v>-0.017043210006553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0.00569166640174189</v>
      </c>
      <c r="AV74" s="5"/>
      <c r="AW74" s="65" t="n">
        <f aca="false">workers_and_wage_central!C62</f>
        <v>13115897</v>
      </c>
      <c r="AX74" s="5"/>
      <c r="AY74" s="61" t="n">
        <f aca="false">(AW74-AW73)/AW73</f>
        <v>0.00425994549419801</v>
      </c>
      <c r="AZ74" s="66" t="n">
        <f aca="false">workers_and_wage_central!B62</f>
        <v>7074.70520542677</v>
      </c>
      <c r="BA74" s="61" t="n">
        <f aca="false">(AZ74-AZ73)/AZ73</f>
        <v>0.00262521838266919</v>
      </c>
      <c r="BB74" s="5"/>
      <c r="BC74" s="5"/>
      <c r="BD74" s="5"/>
      <c r="BE74" s="5"/>
      <c r="BF74" s="5" t="n">
        <f aca="false">BF73*(1+AY74)*(1+BA74)*(1-BE74)</f>
        <v>116.441439007104</v>
      </c>
      <c r="BG74" s="5"/>
      <c r="BH74" s="5" t="n">
        <f aca="false">BH73+1</f>
        <v>43</v>
      </c>
      <c r="BI74" s="61" t="n">
        <f aca="false">T81/AG81</f>
        <v>0.020884310308541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152537378.100563</v>
      </c>
      <c r="E75" s="9"/>
      <c r="F75" s="67" t="n">
        <f aca="false">'Central pensions'!I75</f>
        <v>27725474.0890447</v>
      </c>
      <c r="G75" s="9" t="n">
        <f aca="false">'Central pensions'!K75</f>
        <v>2853428.01783517</v>
      </c>
      <c r="H75" s="9" t="n">
        <f aca="false">'Central pensions'!V75</f>
        <v>15698719.0567553</v>
      </c>
      <c r="I75" s="67" t="n">
        <f aca="false">'Central pensions'!M75</f>
        <v>88250.3510670671</v>
      </c>
      <c r="J75" s="9" t="n">
        <f aca="false">'Central pensions'!W75</f>
        <v>485527.393507897</v>
      </c>
      <c r="K75" s="9"/>
      <c r="L75" s="67" t="n">
        <f aca="false">'Central pensions'!N75</f>
        <v>4481159.47353244</v>
      </c>
      <c r="M75" s="67"/>
      <c r="N75" s="67" t="n">
        <f aca="false">'Central pensions'!L75</f>
        <v>1227353.00755505</v>
      </c>
      <c r="O75" s="9"/>
      <c r="P75" s="9" t="n">
        <f aca="false">'Central pensions'!X75</f>
        <v>30005291.9305816</v>
      </c>
      <c r="Q75" s="67"/>
      <c r="R75" s="67" t="n">
        <f aca="false">'Central SIPA income'!G70</f>
        <v>28843949.7753433</v>
      </c>
      <c r="S75" s="67"/>
      <c r="T75" s="9" t="n">
        <f aca="false">'Central SIPA income'!J70</f>
        <v>110287341.920187</v>
      </c>
      <c r="U75" s="9"/>
      <c r="V75" s="67" t="n">
        <f aca="false">'Central SIPA income'!F70</f>
        <v>124808.477889947</v>
      </c>
      <c r="W75" s="67"/>
      <c r="X75" s="67" t="n">
        <f aca="false">'Central SIPA income'!M70</f>
        <v>313482.913176902</v>
      </c>
      <c r="Y75" s="9"/>
      <c r="Z75" s="9" t="n">
        <f aca="false">R75+V75-N75-L75-F75</f>
        <v>-4465228.31689896</v>
      </c>
      <c r="AA75" s="9"/>
      <c r="AB75" s="9" t="n">
        <f aca="false">T75-P75-D75</f>
        <v>-72255328.1109575</v>
      </c>
      <c r="AC75" s="50"/>
      <c r="AD75" s="9"/>
      <c r="AE75" s="9"/>
      <c r="AF75" s="9"/>
      <c r="AG75" s="9" t="n">
        <f aca="false">BF75/100*$AG$37</f>
        <v>5353758309.41458</v>
      </c>
      <c r="AH75" s="39" t="n">
        <f aca="false">(AG75-AG74)/AG74</f>
        <v>0.00595226256821345</v>
      </c>
      <c r="AI75" s="39"/>
      <c r="AJ75" s="39" t="n">
        <f aca="false">AB75/AG75</f>
        <v>-0.0134961878992364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13177363</v>
      </c>
      <c r="AX75" s="7"/>
      <c r="AY75" s="39" t="n">
        <f aca="false">(AW75-AW74)/AW74</f>
        <v>0.00468637410007108</v>
      </c>
      <c r="AZ75" s="38" t="n">
        <f aca="false">workers_and_wage_central!B63</f>
        <v>7083.61921876061</v>
      </c>
      <c r="BA75" s="39" t="n">
        <f aca="false">(AZ75-AZ74)/AZ74</f>
        <v>0.00125998371310269</v>
      </c>
      <c r="BB75" s="7"/>
      <c r="BC75" s="7"/>
      <c r="BD75" s="7"/>
      <c r="BE75" s="7"/>
      <c r="BF75" s="7" t="n">
        <f aca="false">BF74*(1+AY75)*(1+BA75)*(1-BE75)</f>
        <v>117.134529025895</v>
      </c>
      <c r="BG75" s="7"/>
      <c r="BH75" s="7" t="n">
        <f aca="false">BH74+1</f>
        <v>44</v>
      </c>
      <c r="BI75" s="39" t="n">
        <f aca="false">T82/AG82</f>
        <v>0.0182884645947669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153593458.19834</v>
      </c>
      <c r="E76" s="9"/>
      <c r="F76" s="67" t="n">
        <f aca="false">'Central pensions'!I76</f>
        <v>27917429.1478734</v>
      </c>
      <c r="G76" s="9" t="n">
        <f aca="false">'Central pensions'!K76</f>
        <v>2897515.55829462</v>
      </c>
      <c r="H76" s="9" t="n">
        <f aca="false">'Central pensions'!V76</f>
        <v>15941275.6964358</v>
      </c>
      <c r="I76" s="67" t="n">
        <f aca="false">'Central pensions'!M76</f>
        <v>89613.8832462253</v>
      </c>
      <c r="J76" s="9" t="n">
        <f aca="false">'Central pensions'!W76</f>
        <v>493029.145250592</v>
      </c>
      <c r="K76" s="9"/>
      <c r="L76" s="67" t="n">
        <f aca="false">'Central pensions'!N76</f>
        <v>4500780.44170408</v>
      </c>
      <c r="M76" s="67"/>
      <c r="N76" s="67" t="n">
        <f aca="false">'Central pensions'!L76</f>
        <v>1237866.90374361</v>
      </c>
      <c r="O76" s="9"/>
      <c r="P76" s="9" t="n">
        <f aca="false">'Central pensions'!X76</f>
        <v>30164949.582427</v>
      </c>
      <c r="Q76" s="67"/>
      <c r="R76" s="67" t="n">
        <f aca="false">'Central SIPA income'!G71</f>
        <v>25507568.3622391</v>
      </c>
      <c r="S76" s="67"/>
      <c r="T76" s="9" t="n">
        <f aca="false">'Central SIPA income'!J71</f>
        <v>97530398.4173342</v>
      </c>
      <c r="U76" s="9"/>
      <c r="V76" s="67" t="n">
        <f aca="false">'Central SIPA income'!F71</f>
        <v>122730.659943477</v>
      </c>
      <c r="W76" s="67"/>
      <c r="X76" s="67" t="n">
        <f aca="false">'Central SIPA income'!M71</f>
        <v>308264.033546908</v>
      </c>
      <c r="Y76" s="9"/>
      <c r="Z76" s="9" t="n">
        <f aca="false">R76+V76-N76-L76-F76</f>
        <v>-8025777.47113849</v>
      </c>
      <c r="AA76" s="9"/>
      <c r="AB76" s="9" t="n">
        <f aca="false">T76-P76-D76</f>
        <v>-86228009.3634324</v>
      </c>
      <c r="AC76" s="50"/>
      <c r="AD76" s="9"/>
      <c r="AE76" s="9"/>
      <c r="AF76" s="9"/>
      <c r="AG76" s="9" t="n">
        <f aca="false">BF76/100*$AG$37</f>
        <v>5391001877.53207</v>
      </c>
      <c r="AH76" s="39" t="n">
        <f aca="false">(AG76-AG75)/AG75</f>
        <v>0.00695652772595208</v>
      </c>
      <c r="AI76" s="39"/>
      <c r="AJ76" s="39" t="n">
        <f aca="false">AB76/AG76</f>
        <v>-0.0159948023247409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13190464</v>
      </c>
      <c r="AY76" s="39" t="n">
        <f aca="false">(AW76-AW75)/AW75</f>
        <v>0.00099420498623283</v>
      </c>
      <c r="AZ76" s="38" t="n">
        <f aca="false">workers_and_wage_central!B64</f>
        <v>7125.81209434085</v>
      </c>
      <c r="BA76" s="39" t="n">
        <f aca="false">(AZ76-AZ75)/AZ75</f>
        <v>0.00595640085628799</v>
      </c>
      <c r="BB76" s="7"/>
      <c r="BC76" s="7"/>
      <c r="BD76" s="7"/>
      <c r="BE76" s="7"/>
      <c r="BF76" s="7" t="n">
        <f aca="false">BF75*(1+AY76)*(1+BA76)*(1-BE76)</f>
        <v>117.94937862473</v>
      </c>
      <c r="BG76" s="7"/>
      <c r="BH76" s="0" t="n">
        <f aca="false">BH75+1</f>
        <v>45</v>
      </c>
      <c r="BI76" s="39" t="n">
        <f aca="false">T83/AG83</f>
        <v>0.0208926487023078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154387086.381123</v>
      </c>
      <c r="E77" s="9"/>
      <c r="F77" s="67" t="n">
        <f aca="false">'Central pensions'!I77</f>
        <v>28061680.4644497</v>
      </c>
      <c r="G77" s="9" t="n">
        <f aca="false">'Central pensions'!K77</f>
        <v>2932061.69534279</v>
      </c>
      <c r="H77" s="9" t="n">
        <f aca="false">'Central pensions'!V77</f>
        <v>16131338.3497166</v>
      </c>
      <c r="I77" s="67" t="n">
        <f aca="false">'Central pensions'!M77</f>
        <v>90682.3204745203</v>
      </c>
      <c r="J77" s="9" t="n">
        <f aca="false">'Central pensions'!W77</f>
        <v>498907.371640724</v>
      </c>
      <c r="K77" s="9"/>
      <c r="L77" s="67" t="n">
        <f aca="false">'Central pensions'!N77</f>
        <v>4596453.83922544</v>
      </c>
      <c r="M77" s="67"/>
      <c r="N77" s="67" t="n">
        <f aca="false">'Central pensions'!L77</f>
        <v>1245407.27845403</v>
      </c>
      <c r="O77" s="9"/>
      <c r="P77" s="9" t="n">
        <f aca="false">'Central pensions'!X77</f>
        <v>30702884.213864</v>
      </c>
      <c r="Q77" s="67"/>
      <c r="R77" s="67" t="n">
        <f aca="false">'Central SIPA income'!G72</f>
        <v>29236518.4799414</v>
      </c>
      <c r="S77" s="67"/>
      <c r="T77" s="9" t="n">
        <f aca="false">'Central SIPA income'!J72</f>
        <v>111788362.386815</v>
      </c>
      <c r="U77" s="9"/>
      <c r="V77" s="67" t="n">
        <f aca="false">'Central SIPA income'!F72</f>
        <v>125885.258564896</v>
      </c>
      <c r="W77" s="67"/>
      <c r="X77" s="67" t="n">
        <f aca="false">'Central SIPA income'!M72</f>
        <v>316187.475787893</v>
      </c>
      <c r="Y77" s="9"/>
      <c r="Z77" s="9" t="n">
        <f aca="false">R77+V77-N77-L77-F77</f>
        <v>-4541137.84362288</v>
      </c>
      <c r="AA77" s="9"/>
      <c r="AB77" s="9" t="n">
        <f aca="false">T77-P77-D77</f>
        <v>-73301608.2081725</v>
      </c>
      <c r="AC77" s="50"/>
      <c r="AD77" s="9"/>
      <c r="AE77" s="9"/>
      <c r="AF77" s="9"/>
      <c r="AG77" s="9" t="n">
        <f aca="false">BF77/100*$AG$37</f>
        <v>5406967481.34215</v>
      </c>
      <c r="AH77" s="39" t="n">
        <f aca="false">(AG77-AG76)/AG76</f>
        <v>0.0029615281487144</v>
      </c>
      <c r="AI77" s="39" t="n">
        <f aca="false">(AG77-AG73)/AG73</f>
        <v>0.0229564223350779</v>
      </c>
      <c r="AJ77" s="39" t="n">
        <f aca="false">AB77/AG77</f>
        <v>-0.013556879796506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13219935</v>
      </c>
      <c r="AY77" s="39" t="n">
        <f aca="false">(AW77-AW76)/AW76</f>
        <v>0.00223426560278698</v>
      </c>
      <c r="AZ77" s="38" t="n">
        <f aca="false">workers_and_wage_central!B65</f>
        <v>7130.98287768302</v>
      </c>
      <c r="BA77" s="39" t="n">
        <f aca="false">(AZ77-AZ76)/AZ76</f>
        <v>0.00072564127059641</v>
      </c>
      <c r="BB77" s="7"/>
      <c r="BC77" s="7"/>
      <c r="BD77" s="7"/>
      <c r="BE77" s="7"/>
      <c r="BF77" s="7" t="n">
        <f aca="false">BF76*(1+AY77)*(1+BA77)*(1-BE77)</f>
        <v>118.29868902965</v>
      </c>
      <c r="BG77" s="73" t="e">
        <f aca="false">(BB77-BB73)/BB73</f>
        <v>#DIV/0!</v>
      </c>
      <c r="BH77" s="0" t="n">
        <f aca="false">BH76+1</f>
        <v>46</v>
      </c>
      <c r="BI77" s="39" t="n">
        <f aca="false">T84/AG84</f>
        <v>0.018285773342134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154965326.717286</v>
      </c>
      <c r="E78" s="6"/>
      <c r="F78" s="8" t="n">
        <f aca="false">'Central pensions'!I78</f>
        <v>28166782.4903083</v>
      </c>
      <c r="G78" s="6" t="n">
        <f aca="false">'Central pensions'!K78</f>
        <v>3011798.72812232</v>
      </c>
      <c r="H78" s="6" t="n">
        <f aca="false">'Central pensions'!V78</f>
        <v>16570027.9778414</v>
      </c>
      <c r="I78" s="8" t="n">
        <f aca="false">'Central pensions'!M78</f>
        <v>93148.414271825</v>
      </c>
      <c r="J78" s="6" t="n">
        <f aca="false">'Central pensions'!W78</f>
        <v>512475.092098192</v>
      </c>
      <c r="K78" s="6"/>
      <c r="L78" s="8" t="n">
        <f aca="false">'Central pensions'!N78</f>
        <v>5367858.06328191</v>
      </c>
      <c r="M78" s="8"/>
      <c r="N78" s="8" t="n">
        <f aca="false">'Central pensions'!L78</f>
        <v>1252368.1927884</v>
      </c>
      <c r="O78" s="6"/>
      <c r="P78" s="6" t="n">
        <f aca="false">'Central pensions'!X78</f>
        <v>34744001.2964604</v>
      </c>
      <c r="Q78" s="8"/>
      <c r="R78" s="8" t="n">
        <f aca="false">'Central SIPA income'!G73</f>
        <v>25668242.5431846</v>
      </c>
      <c r="S78" s="8"/>
      <c r="T78" s="6" t="n">
        <f aca="false">'Central SIPA income'!J73</f>
        <v>98144750.0740834</v>
      </c>
      <c r="U78" s="6"/>
      <c r="V78" s="8" t="n">
        <f aca="false">'Central SIPA income'!F73</f>
        <v>129279.768882034</v>
      </c>
      <c r="W78" s="8"/>
      <c r="X78" s="8" t="n">
        <f aca="false">'Central SIPA income'!M73</f>
        <v>324713.507040063</v>
      </c>
      <c r="Y78" s="6"/>
      <c r="Z78" s="6" t="n">
        <f aca="false">R78+V78-N78-L78-F78</f>
        <v>-8989486.43431206</v>
      </c>
      <c r="AA78" s="6"/>
      <c r="AB78" s="6" t="n">
        <f aca="false">T78-P78-D78</f>
        <v>-91564577.9396633</v>
      </c>
      <c r="AC78" s="50"/>
      <c r="AD78" s="6"/>
      <c r="AE78" s="6"/>
      <c r="AF78" s="6"/>
      <c r="AG78" s="6" t="n">
        <f aca="false">BF78/100*$AG$37</f>
        <v>5430107256.73541</v>
      </c>
      <c r="AH78" s="61" t="n">
        <f aca="false">(AG78-AG77)/AG77</f>
        <v>0.00427962170534592</v>
      </c>
      <c r="AI78" s="61"/>
      <c r="AJ78" s="61" t="n">
        <f aca="false">AB78/AG78</f>
        <v>-0.0168623884594707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0.00625279081650811</v>
      </c>
      <c r="AV78" s="5"/>
      <c r="AW78" s="65" t="n">
        <f aca="false">workers_and_wage_central!C66</f>
        <v>13176005</v>
      </c>
      <c r="AX78" s="5"/>
      <c r="AY78" s="61" t="n">
        <f aca="false">(AW78-AW77)/AW77</f>
        <v>-0.00332301179998237</v>
      </c>
      <c r="AZ78" s="66" t="n">
        <f aca="false">workers_and_wage_central!B66</f>
        <v>7185.37788227694</v>
      </c>
      <c r="BA78" s="61" t="n">
        <f aca="false">(AZ78-AZ77)/AZ77</f>
        <v>0.00762798137745562</v>
      </c>
      <c r="BB78" s="5"/>
      <c r="BC78" s="5"/>
      <c r="BD78" s="5"/>
      <c r="BE78" s="5"/>
      <c r="BF78" s="5" t="n">
        <f aca="false">BF77*(1+AY78)*(1+BA78)*(1-BE78)</f>
        <v>118.804962666936</v>
      </c>
      <c r="BG78" s="5"/>
      <c r="BH78" s="5" t="n">
        <f aca="false">BH77+1</f>
        <v>47</v>
      </c>
      <c r="BI78" s="61" t="n">
        <f aca="false">T85/AG85</f>
        <v>0.020986378543926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155358784.043225</v>
      </c>
      <c r="E79" s="9"/>
      <c r="F79" s="67" t="n">
        <f aca="false">'Central pensions'!I79</f>
        <v>28238298.0167406</v>
      </c>
      <c r="G79" s="9" t="n">
        <f aca="false">'Central pensions'!K79</f>
        <v>3104853.08319042</v>
      </c>
      <c r="H79" s="9" t="n">
        <f aca="false">'Central pensions'!V79</f>
        <v>17081985.5839527</v>
      </c>
      <c r="I79" s="67" t="n">
        <f aca="false">'Central pensions'!M79</f>
        <v>96026.3840161976</v>
      </c>
      <c r="J79" s="9" t="n">
        <f aca="false">'Central pensions'!W79</f>
        <v>528308.832493376</v>
      </c>
      <c r="K79" s="9"/>
      <c r="L79" s="67" t="n">
        <f aca="false">'Central pensions'!N79</f>
        <v>4448303.81251471</v>
      </c>
      <c r="M79" s="67"/>
      <c r="N79" s="67" t="n">
        <f aca="false">'Central pensions'!L79</f>
        <v>1256120.14497307</v>
      </c>
      <c r="O79" s="9"/>
      <c r="P79" s="9" t="n">
        <f aca="false">'Central pensions'!X79</f>
        <v>29993072.0517676</v>
      </c>
      <c r="Q79" s="67"/>
      <c r="R79" s="67" t="n">
        <f aca="false">'Central SIPA income'!G74</f>
        <v>29890432.524608</v>
      </c>
      <c r="S79" s="67"/>
      <c r="T79" s="9" t="n">
        <f aca="false">'Central SIPA income'!J74</f>
        <v>114288659.412439</v>
      </c>
      <c r="U79" s="9"/>
      <c r="V79" s="67" t="n">
        <f aca="false">'Central SIPA income'!F74</f>
        <v>130065.773459683</v>
      </c>
      <c r="W79" s="67"/>
      <c r="X79" s="67" t="n">
        <f aca="false">'Central SIPA income'!M74</f>
        <v>326687.72392771</v>
      </c>
      <c r="Y79" s="9"/>
      <c r="Z79" s="9" t="n">
        <f aca="false">R79+V79-N79-L79-F79</f>
        <v>-3922223.67616074</v>
      </c>
      <c r="AA79" s="9"/>
      <c r="AB79" s="9" t="n">
        <f aca="false">T79-P79-D79</f>
        <v>-71063196.6825535</v>
      </c>
      <c r="AC79" s="50"/>
      <c r="AD79" s="9"/>
      <c r="AE79" s="9"/>
      <c r="AF79" s="9"/>
      <c r="AG79" s="9" t="n">
        <f aca="false">BF79/100*$AG$37</f>
        <v>5508297898.57286</v>
      </c>
      <c r="AH79" s="39" t="n">
        <f aca="false">(AG79-AG78)/AG78</f>
        <v>0.0143994654507908</v>
      </c>
      <c r="AI79" s="39"/>
      <c r="AJ79" s="39" t="n">
        <f aca="false">AB79/AG79</f>
        <v>-0.0129011171855766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13244657</v>
      </c>
      <c r="AX79" s="7"/>
      <c r="AY79" s="39" t="n">
        <f aca="false">(AW79-AW78)/AW78</f>
        <v>0.00521038053643726</v>
      </c>
      <c r="AZ79" s="38" t="n">
        <f aca="false">workers_and_wage_central!B67</f>
        <v>7251.06268695109</v>
      </c>
      <c r="BA79" s="39" t="n">
        <f aca="false">(AZ79-AZ78)/AZ78</f>
        <v>0.00914145445797104</v>
      </c>
      <c r="BB79" s="7"/>
      <c r="BC79" s="7"/>
      <c r="BD79" s="7"/>
      <c r="BE79" s="7"/>
      <c r="BF79" s="7" t="n">
        <f aca="false">BF78*(1+AY79)*(1+BA79)*(1-BE79)</f>
        <v>120.515690622241</v>
      </c>
      <c r="BG79" s="7"/>
      <c r="BH79" s="7" t="n">
        <f aca="false">BH78+1</f>
        <v>48</v>
      </c>
      <c r="BI79" s="39" t="n">
        <f aca="false">T86/AG86</f>
        <v>0.018351957236212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155747147.138209</v>
      </c>
      <c r="E80" s="9"/>
      <c r="F80" s="67" t="n">
        <f aca="false">'Central pensions'!I80</f>
        <v>28308887.6063952</v>
      </c>
      <c r="G80" s="9" t="n">
        <f aca="false">'Central pensions'!K80</f>
        <v>3163789.63107763</v>
      </c>
      <c r="H80" s="9" t="n">
        <f aca="false">'Central pensions'!V80</f>
        <v>17406237.0813352</v>
      </c>
      <c r="I80" s="67" t="n">
        <f aca="false">'Central pensions'!M80</f>
        <v>97849.1638477622</v>
      </c>
      <c r="J80" s="9" t="n">
        <f aca="false">'Central pensions'!W80</f>
        <v>538337.229319647</v>
      </c>
      <c r="K80" s="9"/>
      <c r="L80" s="67" t="n">
        <f aca="false">'Central pensions'!N80</f>
        <v>4484732.03022309</v>
      </c>
      <c r="M80" s="67"/>
      <c r="N80" s="67" t="n">
        <f aca="false">'Central pensions'!L80</f>
        <v>1259608.13447024</v>
      </c>
      <c r="O80" s="9"/>
      <c r="P80" s="9" t="n">
        <f aca="false">'Central pensions'!X80</f>
        <v>30201288.135719</v>
      </c>
      <c r="Q80" s="67"/>
      <c r="R80" s="67" t="n">
        <f aca="false">'Central SIPA income'!G75</f>
        <v>26273102.2587057</v>
      </c>
      <c r="S80" s="67"/>
      <c r="T80" s="9" t="n">
        <f aca="false">'Central SIPA income'!J75</f>
        <v>100457483.620598</v>
      </c>
      <c r="U80" s="9"/>
      <c r="V80" s="67" t="n">
        <f aca="false">'Central SIPA income'!F75</f>
        <v>132115.783995939</v>
      </c>
      <c r="W80" s="67"/>
      <c r="X80" s="67" t="n">
        <f aca="false">'Central SIPA income'!M75</f>
        <v>331836.759360345</v>
      </c>
      <c r="Y80" s="9"/>
      <c r="Z80" s="9" t="n">
        <f aca="false">R80+V80-N80-L80-F80</f>
        <v>-7648009.72838688</v>
      </c>
      <c r="AA80" s="9"/>
      <c r="AB80" s="9" t="n">
        <f aca="false">T80-P80-D80</f>
        <v>-85490951.6533292</v>
      </c>
      <c r="AC80" s="50"/>
      <c r="AD80" s="9"/>
      <c r="AE80" s="9"/>
      <c r="AF80" s="9"/>
      <c r="AG80" s="9" t="n">
        <f aca="false">BF80/100*$AG$37</f>
        <v>5517114078.10102</v>
      </c>
      <c r="AH80" s="39" t="n">
        <f aca="false">(AG80-AG79)/AG79</f>
        <v>0.00160052700316864</v>
      </c>
      <c r="AI80" s="39"/>
      <c r="AJ80" s="39" t="n">
        <f aca="false">AB80/AG80</f>
        <v>-0.0154955925223056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13231517</v>
      </c>
      <c r="AY80" s="39" t="n">
        <f aca="false">(AW80-AW79)/AW79</f>
        <v>-0.000992098172115744</v>
      </c>
      <c r="AZ80" s="38" t="n">
        <f aca="false">workers_and_wage_central!B68</f>
        <v>7269.88064388152</v>
      </c>
      <c r="BA80" s="39" t="n">
        <f aca="false">(AZ80-AZ79)/AZ79</f>
        <v>0.00259519986833005</v>
      </c>
      <c r="BB80" s="7"/>
      <c r="BC80" s="7"/>
      <c r="BD80" s="7"/>
      <c r="BE80" s="7"/>
      <c r="BF80" s="7" t="n">
        <f aca="false">BF79*(1+AY80)*(1+BA80)*(1-BE80)</f>
        <v>120.708579239387</v>
      </c>
      <c r="BG80" s="7"/>
      <c r="BH80" s="0" t="n">
        <f aca="false">BH79+1</f>
        <v>49</v>
      </c>
      <c r="BI80" s="39" t="n">
        <f aca="false">T87/AG87</f>
        <v>0.0210101349135212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156352824.59135</v>
      </c>
      <c r="E81" s="9"/>
      <c r="F81" s="67" t="n">
        <f aca="false">'Central pensions'!I81</f>
        <v>28418976.6530439</v>
      </c>
      <c r="G81" s="9" t="n">
        <f aca="false">'Central pensions'!K81</f>
        <v>3269302.21961601</v>
      </c>
      <c r="H81" s="9" t="n">
        <f aca="false">'Central pensions'!V81</f>
        <v>17986736.2122268</v>
      </c>
      <c r="I81" s="67" t="n">
        <f aca="false">'Central pensions'!M81</f>
        <v>101112.439781938</v>
      </c>
      <c r="J81" s="9" t="n">
        <f aca="false">'Central pensions'!W81</f>
        <v>556290.810687425</v>
      </c>
      <c r="K81" s="9"/>
      <c r="L81" s="67" t="n">
        <f aca="false">'Central pensions'!N81</f>
        <v>4533063.23405603</v>
      </c>
      <c r="M81" s="67"/>
      <c r="N81" s="67" t="n">
        <f aca="false">'Central pensions'!L81</f>
        <v>1265183.21589408</v>
      </c>
      <c r="O81" s="9"/>
      <c r="P81" s="9" t="n">
        <f aca="false">'Central pensions'!X81</f>
        <v>30482751.435244</v>
      </c>
      <c r="Q81" s="67"/>
      <c r="R81" s="67" t="n">
        <f aca="false">'Central SIPA income'!G76</f>
        <v>30276885.7498001</v>
      </c>
      <c r="S81" s="67"/>
      <c r="T81" s="9" t="n">
        <f aca="false">'Central SIPA income'!J76</f>
        <v>115766296.813519</v>
      </c>
      <c r="U81" s="9"/>
      <c r="V81" s="67" t="n">
        <f aca="false">'Central SIPA income'!F76</f>
        <v>132317.73383089</v>
      </c>
      <c r="W81" s="67"/>
      <c r="X81" s="67" t="n">
        <f aca="false">'Central SIPA income'!M76</f>
        <v>332343.99912199</v>
      </c>
      <c r="Y81" s="9"/>
      <c r="Z81" s="9" t="n">
        <f aca="false">R81+V81-N81-L81-F81</f>
        <v>-3808019.6193631</v>
      </c>
      <c r="AA81" s="9"/>
      <c r="AB81" s="9" t="n">
        <f aca="false">T81-P81-D81</f>
        <v>-71069279.2130748</v>
      </c>
      <c r="AC81" s="50"/>
      <c r="AD81" s="9"/>
      <c r="AE81" s="9"/>
      <c r="AF81" s="9"/>
      <c r="AG81" s="9" t="n">
        <f aca="false">BF81/100*$AG$37</f>
        <v>5543218574.28897</v>
      </c>
      <c r="AH81" s="39" t="n">
        <f aca="false">(AG81-AG80)/AG80</f>
        <v>0.00473154910672706</v>
      </c>
      <c r="AI81" s="39" t="n">
        <f aca="false">(AG81-AG77)/AG77</f>
        <v>0.0251991700369896</v>
      </c>
      <c r="AJ81" s="39" t="n">
        <f aca="false">AB81/AG81</f>
        <v>-0.0128209411663315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13271814</v>
      </c>
      <c r="AY81" s="39" t="n">
        <f aca="false">(AW81-AW80)/AW80</f>
        <v>0.00304553136273037</v>
      </c>
      <c r="AZ81" s="38" t="n">
        <f aca="false">workers_and_wage_central!B69</f>
        <v>7282.10057545897</v>
      </c>
      <c r="BA81" s="39" t="n">
        <f aca="false">(AZ81-AZ80)/AZ80</f>
        <v>0.00168089851485221</v>
      </c>
      <c r="BB81" s="7"/>
      <c r="BC81" s="7"/>
      <c r="BD81" s="7"/>
      <c r="BE81" s="7"/>
      <c r="BF81" s="7" t="n">
        <f aca="false">BF80*(1+AY81)*(1+BA81)*(1-BE81)</f>
        <v>121.279717809661</v>
      </c>
      <c r="BG81" s="73" t="e">
        <f aca="false">(BB81-BB77)/BB77</f>
        <v>#DIV/0!</v>
      </c>
      <c r="BH81" s="0" t="n">
        <f aca="false">BH80+1</f>
        <v>50</v>
      </c>
      <c r="BI81" s="39" t="n">
        <f aca="false">T88/AG88</f>
        <v>0.0184180323719882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157047144.369027</v>
      </c>
      <c r="E82" s="6"/>
      <c r="F82" s="8" t="n">
        <f aca="false">'Central pensions'!I82</f>
        <v>28545177.4914562</v>
      </c>
      <c r="G82" s="6" t="n">
        <f aca="false">'Central pensions'!K82</f>
        <v>3348104.58355929</v>
      </c>
      <c r="H82" s="6" t="n">
        <f aca="false">'Central pensions'!V82</f>
        <v>18420283.5681865</v>
      </c>
      <c r="I82" s="8" t="n">
        <f aca="false">'Central pensions'!M82</f>
        <v>103549.626295648</v>
      </c>
      <c r="J82" s="6" t="n">
        <f aca="false">'Central pensions'!W82</f>
        <v>569699.491799581</v>
      </c>
      <c r="K82" s="6"/>
      <c r="L82" s="8" t="n">
        <f aca="false">'Central pensions'!N82</f>
        <v>5355971.90696919</v>
      </c>
      <c r="M82" s="8"/>
      <c r="N82" s="8" t="n">
        <f aca="false">'Central pensions'!L82</f>
        <v>1272170.72287678</v>
      </c>
      <c r="O82" s="6"/>
      <c r="P82" s="6" t="n">
        <f aca="false">'Central pensions'!X82</f>
        <v>34791271.6527046</v>
      </c>
      <c r="Q82" s="8"/>
      <c r="R82" s="8" t="n">
        <f aca="false">'Central SIPA income'!G77</f>
        <v>26646069.9163277</v>
      </c>
      <c r="S82" s="8"/>
      <c r="T82" s="6" t="n">
        <f aca="false">'Central SIPA income'!J77</f>
        <v>101883557.785257</v>
      </c>
      <c r="U82" s="6"/>
      <c r="V82" s="8" t="n">
        <f aca="false">'Central SIPA income'!F77</f>
        <v>130436.904520132</v>
      </c>
      <c r="W82" s="8"/>
      <c r="X82" s="8" t="n">
        <f aca="false">'Central SIPA income'!M77</f>
        <v>327619.898151504</v>
      </c>
      <c r="Y82" s="6"/>
      <c r="Z82" s="6" t="n">
        <f aca="false">R82+V82-N82-L82-F82</f>
        <v>-8396813.30045433</v>
      </c>
      <c r="AA82" s="6"/>
      <c r="AB82" s="6" t="n">
        <f aca="false">T82-P82-D82</f>
        <v>-89954858.2364747</v>
      </c>
      <c r="AC82" s="50"/>
      <c r="AD82" s="6"/>
      <c r="AE82" s="6"/>
      <c r="AF82" s="6"/>
      <c r="AG82" s="6" t="n">
        <f aca="false">BF82/100*$AG$37</f>
        <v>5570919158.21134</v>
      </c>
      <c r="AH82" s="61" t="n">
        <f aca="false">(AG82-AG81)/AG81</f>
        <v>0.00499720217616133</v>
      </c>
      <c r="AI82" s="61"/>
      <c r="AJ82" s="61" t="n">
        <f aca="false">AB82/AG82</f>
        <v>-0.0161472201771021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0.00602859107173156</v>
      </c>
      <c r="AV82" s="5"/>
      <c r="AW82" s="65" t="n">
        <f aca="false">workers_and_wage_central!C70</f>
        <v>13270606</v>
      </c>
      <c r="AX82" s="5"/>
      <c r="AY82" s="61" t="n">
        <f aca="false">(AW82-AW81)/AW81</f>
        <v>-9.1019961551601E-005</v>
      </c>
      <c r="AZ82" s="66" t="n">
        <f aca="false">workers_and_wage_central!B70</f>
        <v>7319.15689368073</v>
      </c>
      <c r="BA82" s="61" t="n">
        <f aca="false">(AZ82-AZ81)/AZ81</f>
        <v>0.00508868530965402</v>
      </c>
      <c r="BB82" s="5"/>
      <c r="BC82" s="5"/>
      <c r="BD82" s="5"/>
      <c r="BE82" s="5"/>
      <c r="BF82" s="5" t="n">
        <f aca="false">BF81*(1+AY82)*(1+BA82)*(1-BE82)</f>
        <v>121.885777079424</v>
      </c>
      <c r="BG82" s="5"/>
      <c r="BH82" s="5" t="n">
        <f aca="false">BH81+1</f>
        <v>51</v>
      </c>
      <c r="BI82" s="61" t="n">
        <f aca="false">T89/AG89</f>
        <v>0.0209793368940745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157326734.242338</v>
      </c>
      <c r="E83" s="9"/>
      <c r="F83" s="67" t="n">
        <f aca="false">'Central pensions'!I83</f>
        <v>28595996.2604987</v>
      </c>
      <c r="G83" s="9" t="n">
        <f aca="false">'Central pensions'!K83</f>
        <v>3408817.12256973</v>
      </c>
      <c r="H83" s="9" t="n">
        <f aca="false">'Central pensions'!V83</f>
        <v>18754306.0447269</v>
      </c>
      <c r="I83" s="67" t="n">
        <f aca="false">'Central pensions'!M83</f>
        <v>105427.333687724</v>
      </c>
      <c r="J83" s="9" t="n">
        <f aca="false">'Central pensions'!W83</f>
        <v>580030.083857536</v>
      </c>
      <c r="K83" s="9"/>
      <c r="L83" s="67" t="n">
        <f aca="false">'Central pensions'!N83</f>
        <v>4420419.09404739</v>
      </c>
      <c r="M83" s="67"/>
      <c r="N83" s="67" t="n">
        <f aca="false">'Central pensions'!L83</f>
        <v>1274812.94166971</v>
      </c>
      <c r="O83" s="9"/>
      <c r="P83" s="9" t="n">
        <f aca="false">'Central pensions'!X83</f>
        <v>29951220.3672405</v>
      </c>
      <c r="Q83" s="67"/>
      <c r="R83" s="67" t="n">
        <f aca="false">'Central SIPA income'!G78</f>
        <v>30591745.5527393</v>
      </c>
      <c r="S83" s="67"/>
      <c r="T83" s="9" t="n">
        <f aca="false">'Central SIPA income'!J78</f>
        <v>116970190.559492</v>
      </c>
      <c r="U83" s="9"/>
      <c r="V83" s="67" t="n">
        <f aca="false">'Central SIPA income'!F78</f>
        <v>130082.334700406</v>
      </c>
      <c r="W83" s="67"/>
      <c r="X83" s="67" t="n">
        <f aca="false">'Central SIPA income'!M78</f>
        <v>326729.320989666</v>
      </c>
      <c r="Y83" s="9"/>
      <c r="Z83" s="9" t="n">
        <f aca="false">R83+V83-N83-L83-F83</f>
        <v>-3569400.40877609</v>
      </c>
      <c r="AA83" s="9"/>
      <c r="AB83" s="9" t="n">
        <f aca="false">T83-P83-D83</f>
        <v>-70307764.0500867</v>
      </c>
      <c r="AC83" s="50"/>
      <c r="AD83" s="9"/>
      <c r="AE83" s="9"/>
      <c r="AF83" s="9"/>
      <c r="AG83" s="9" t="n">
        <f aca="false">BF83/100*$AG$37</f>
        <v>5598629078.8765</v>
      </c>
      <c r="AH83" s="39" t="n">
        <f aca="false">(AG83-AG82)/AG82</f>
        <v>0.00497403029521799</v>
      </c>
      <c r="AI83" s="39"/>
      <c r="AJ83" s="39" t="n">
        <f aca="false">AB83/AG83</f>
        <v>-0.0125580321645805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13331608</v>
      </c>
      <c r="AX83" s="7"/>
      <c r="AY83" s="39" t="n">
        <f aca="false">(AW83-AW82)/AW82</f>
        <v>0.00459677576140833</v>
      </c>
      <c r="AZ83" s="38" t="n">
        <f aca="false">workers_and_wage_central!B71</f>
        <v>7321.90544433152</v>
      </c>
      <c r="BA83" s="39" t="n">
        <f aca="false">(AZ83-AZ82)/AZ82</f>
        <v>0.000375528314356495</v>
      </c>
      <c r="BB83" s="7"/>
      <c r="BC83" s="7"/>
      <c r="BD83" s="7"/>
      <c r="BE83" s="7"/>
      <c r="BF83" s="7" t="n">
        <f aca="false">BF82*(1+AY83)*(1+BA83)*(1-BE83)</f>
        <v>122.492040627173</v>
      </c>
      <c r="BG83" s="7"/>
      <c r="BH83" s="7" t="n">
        <f aca="false">BH82+1</f>
        <v>52</v>
      </c>
      <c r="BI83" s="39" t="n">
        <f aca="false">T90/AG90</f>
        <v>0.0183509409911959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157600198.408322</v>
      </c>
      <c r="E84" s="9"/>
      <c r="F84" s="67" t="n">
        <f aca="false">'Central pensions'!I84</f>
        <v>28645701.6097231</v>
      </c>
      <c r="G84" s="9" t="n">
        <f aca="false">'Central pensions'!K84</f>
        <v>3571684.1906133</v>
      </c>
      <c r="H84" s="9" t="n">
        <f aca="false">'Central pensions'!V84</f>
        <v>19650352.5995488</v>
      </c>
      <c r="I84" s="67" t="n">
        <f aca="false">'Central pensions'!M84</f>
        <v>110464.459503504</v>
      </c>
      <c r="J84" s="9" t="n">
        <f aca="false">'Central pensions'!W84</f>
        <v>607742.863903573</v>
      </c>
      <c r="K84" s="9"/>
      <c r="L84" s="67" t="n">
        <f aca="false">'Central pensions'!N84</f>
        <v>4424061.3050895</v>
      </c>
      <c r="M84" s="67"/>
      <c r="N84" s="67" t="n">
        <f aca="false">'Central pensions'!L84</f>
        <v>1280084.80017462</v>
      </c>
      <c r="O84" s="9"/>
      <c r="P84" s="9" t="n">
        <f aca="false">'Central pensions'!X84</f>
        <v>29999124.0276967</v>
      </c>
      <c r="Q84" s="67"/>
      <c r="R84" s="67" t="n">
        <f aca="false">'Central SIPA income'!G79</f>
        <v>26913880.2086223</v>
      </c>
      <c r="S84" s="67"/>
      <c r="T84" s="9" t="n">
        <f aca="false">'Central SIPA income'!J79</f>
        <v>102907553.649419</v>
      </c>
      <c r="U84" s="9"/>
      <c r="V84" s="67" t="n">
        <f aca="false">'Central SIPA income'!F79</f>
        <v>130027.55487757</v>
      </c>
      <c r="W84" s="67"/>
      <c r="X84" s="67" t="n">
        <f aca="false">'Central SIPA income'!M79</f>
        <v>326591.729868163</v>
      </c>
      <c r="Y84" s="9"/>
      <c r="Z84" s="9" t="n">
        <f aca="false">R84+V84-N84-L84-F84</f>
        <v>-7305939.95148737</v>
      </c>
      <c r="AA84" s="9"/>
      <c r="AB84" s="9" t="n">
        <f aca="false">T84-P84-D84</f>
        <v>-84691768.7865998</v>
      </c>
      <c r="AC84" s="50"/>
      <c r="AD84" s="9"/>
      <c r="AE84" s="9"/>
      <c r="AF84" s="9"/>
      <c r="AG84" s="9" t="n">
        <f aca="false">BF84/100*$AG$37</f>
        <v>5627738664.58791</v>
      </c>
      <c r="AH84" s="39" t="n">
        <f aca="false">(AG84-AG83)/AG83</f>
        <v>0.00519941316013345</v>
      </c>
      <c r="AI84" s="39"/>
      <c r="AJ84" s="39" t="n">
        <f aca="false">AB84/AG84</f>
        <v>-0.0150489874946603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13319763</v>
      </c>
      <c r="AY84" s="39" t="n">
        <f aca="false">(AW84-AW83)/AW83</f>
        <v>-0.000888489970602196</v>
      </c>
      <c r="AZ84" s="38" t="n">
        <f aca="false">workers_and_wage_central!B72</f>
        <v>7366.52013511433</v>
      </c>
      <c r="BA84" s="39" t="n">
        <f aca="false">(AZ84-AZ83)/AZ83</f>
        <v>0.00609331698176196</v>
      </c>
      <c r="BB84" s="7"/>
      <c r="BC84" s="7"/>
      <c r="BD84" s="7"/>
      <c r="BE84" s="7"/>
      <c r="BF84" s="7" t="n">
        <f aca="false">BF83*(1+AY84)*(1+BA84)*(1-BE84)</f>
        <v>123.128927355222</v>
      </c>
      <c r="BG84" s="7"/>
      <c r="BH84" s="0" t="n">
        <f aca="false">BH83+1</f>
        <v>53</v>
      </c>
      <c r="BI84" s="39" t="n">
        <f aca="false">T91/AG91</f>
        <v>0.0210614416614862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158139236.929912</v>
      </c>
      <c r="E85" s="9"/>
      <c r="F85" s="67" t="n">
        <f aca="false">'Central pensions'!I85</f>
        <v>28743678.2417425</v>
      </c>
      <c r="G85" s="9" t="n">
        <f aca="false">'Central pensions'!K85</f>
        <v>3672317.21342673</v>
      </c>
      <c r="H85" s="9" t="n">
        <f aca="false">'Central pensions'!V85</f>
        <v>20204005.7995264</v>
      </c>
      <c r="I85" s="67" t="n">
        <f aca="false">'Central pensions'!M85</f>
        <v>113576.821033816</v>
      </c>
      <c r="J85" s="9" t="n">
        <f aca="false">'Central pensions'!W85</f>
        <v>624866.158748238</v>
      </c>
      <c r="K85" s="9"/>
      <c r="L85" s="67" t="n">
        <f aca="false">'Central pensions'!N85</f>
        <v>4458084.51124426</v>
      </c>
      <c r="M85" s="67"/>
      <c r="N85" s="67" t="n">
        <f aca="false">'Central pensions'!L85</f>
        <v>1285572.19576202</v>
      </c>
      <c r="O85" s="9"/>
      <c r="P85" s="9" t="n">
        <f aca="false">'Central pensions'!X85</f>
        <v>30205860.6376517</v>
      </c>
      <c r="Q85" s="67"/>
      <c r="R85" s="67" t="n">
        <f aca="false">'Central SIPA income'!G80</f>
        <v>31165021.149563</v>
      </c>
      <c r="S85" s="67"/>
      <c r="T85" s="9" t="n">
        <f aca="false">'Central SIPA income'!J80</f>
        <v>119162159.490718</v>
      </c>
      <c r="U85" s="9"/>
      <c r="V85" s="67" t="n">
        <f aca="false">'Central SIPA income'!F80</f>
        <v>130866.778499436</v>
      </c>
      <c r="W85" s="67"/>
      <c r="X85" s="67" t="n">
        <f aca="false">'Central SIPA income'!M80</f>
        <v>328699.617651407</v>
      </c>
      <c r="Y85" s="9"/>
      <c r="Z85" s="9" t="n">
        <f aca="false">R85+V85-N85-L85-F85</f>
        <v>-3191447.02068626</v>
      </c>
      <c r="AA85" s="9"/>
      <c r="AB85" s="9" t="n">
        <f aca="false">T85-P85-D85</f>
        <v>-69182938.0768461</v>
      </c>
      <c r="AC85" s="50"/>
      <c r="AD85" s="9"/>
      <c r="AE85" s="9"/>
      <c r="AF85" s="9"/>
      <c r="AG85" s="9" t="n">
        <f aca="false">BF85/100*$AG$37</f>
        <v>5678071575.87018</v>
      </c>
      <c r="AH85" s="39" t="n">
        <f aca="false">(AG85-AG84)/AG84</f>
        <v>0.00894371865541347</v>
      </c>
      <c r="AI85" s="39" t="n">
        <f aca="false">(AG85-AG81)/AG81</f>
        <v>0.0243275634496352</v>
      </c>
      <c r="AJ85" s="39" t="n">
        <f aca="false">AB85/AG85</f>
        <v>-0.0121842314159704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13340613</v>
      </c>
      <c r="AY85" s="39" t="n">
        <f aca="false">(AW85-AW84)/AW84</f>
        <v>0.00156534316714194</v>
      </c>
      <c r="AZ85" s="38" t="n">
        <f aca="false">workers_and_wage_central!B73</f>
        <v>7420.78813866456</v>
      </c>
      <c r="BA85" s="39" t="n">
        <f aca="false">(AZ85-AZ84)/AZ84</f>
        <v>0.00736684384958805</v>
      </c>
      <c r="BB85" s="7"/>
      <c r="BC85" s="7"/>
      <c r="BD85" s="7"/>
      <c r="BE85" s="7"/>
      <c r="BF85" s="7" t="n">
        <f aca="false">BF84*(1+AY85)*(1+BA85)*(1-BE85)</f>
        <v>124.23015783983</v>
      </c>
      <c r="BG85" s="73" t="e">
        <f aca="false">(BB85-BB81)/BB81</f>
        <v>#DIV/0!</v>
      </c>
      <c r="BH85" s="0" t="n">
        <f aca="false">BH84+1</f>
        <v>54</v>
      </c>
      <c r="BI85" s="39" t="n">
        <f aca="false">T92/AG92</f>
        <v>0.0184193546944818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158280294.117639</v>
      </c>
      <c r="E86" s="6"/>
      <c r="F86" s="8" t="n">
        <f aca="false">'Central pensions'!I86</f>
        <v>28769317.0553376</v>
      </c>
      <c r="G86" s="6" t="n">
        <f aca="false">'Central pensions'!K86</f>
        <v>3757182.20943231</v>
      </c>
      <c r="H86" s="6" t="n">
        <f aca="false">'Central pensions'!V86</f>
        <v>20670907.9683272</v>
      </c>
      <c r="I86" s="8" t="n">
        <f aca="false">'Central pensions'!M86</f>
        <v>116201.511631928</v>
      </c>
      <c r="J86" s="6" t="n">
        <f aca="false">'Central pensions'!W86</f>
        <v>639306.432010124</v>
      </c>
      <c r="K86" s="6"/>
      <c r="L86" s="8" t="n">
        <f aca="false">'Central pensions'!N86</f>
        <v>5392051.91981615</v>
      </c>
      <c r="M86" s="8"/>
      <c r="N86" s="8" t="n">
        <f aca="false">'Central pensions'!L86</f>
        <v>1287364.90588862</v>
      </c>
      <c r="O86" s="6"/>
      <c r="P86" s="6" t="n">
        <f aca="false">'Central pensions'!X86</f>
        <v>35062084.9228071</v>
      </c>
      <c r="Q86" s="8"/>
      <c r="R86" s="8" t="n">
        <f aca="false">'Central SIPA income'!G81</f>
        <v>27485015.0447319</v>
      </c>
      <c r="S86" s="8"/>
      <c r="T86" s="6" t="n">
        <f aca="false">'Central SIPA income'!J81</f>
        <v>105091337.196511</v>
      </c>
      <c r="U86" s="6"/>
      <c r="V86" s="8" t="n">
        <f aca="false">'Central SIPA income'!F81</f>
        <v>129499.134608419</v>
      </c>
      <c r="W86" s="8"/>
      <c r="X86" s="8" t="n">
        <f aca="false">'Central SIPA income'!M81</f>
        <v>325264.490499848</v>
      </c>
      <c r="Y86" s="6"/>
      <c r="Z86" s="6" t="n">
        <f aca="false">R86+V86-N86-L86-F86</f>
        <v>-7834219.70170197</v>
      </c>
      <c r="AA86" s="6"/>
      <c r="AB86" s="6" t="n">
        <f aca="false">T86-P86-D86</f>
        <v>-88251041.8439355</v>
      </c>
      <c r="AC86" s="50"/>
      <c r="AD86" s="6"/>
      <c r="AE86" s="6"/>
      <c r="AF86" s="6"/>
      <c r="AG86" s="6" t="n">
        <f aca="false">BF86/100*$AG$37</f>
        <v>5726437558.88583</v>
      </c>
      <c r="AH86" s="61" t="n">
        <f aca="false">(AG86-AG85)/AG85</f>
        <v>0.0085180298221652</v>
      </c>
      <c r="AI86" s="61"/>
      <c r="AJ86" s="61" t="n">
        <f aca="false">AB86/AG86</f>
        <v>-0.0154111593702781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0.00689445321473366</v>
      </c>
      <c r="AV86" s="5"/>
      <c r="AW86" s="65" t="n">
        <f aca="false">workers_and_wage_central!C74</f>
        <v>13404023</v>
      </c>
      <c r="AX86" s="5"/>
      <c r="AY86" s="61" t="n">
        <f aca="false">(AW86-AW85)/AW85</f>
        <v>0.00475315489625552</v>
      </c>
      <c r="AZ86" s="66" t="n">
        <f aca="false">workers_and_wage_central!B74</f>
        <v>7448.594310815</v>
      </c>
      <c r="BA86" s="61" t="n">
        <f aca="false">(AZ86-AZ85)/AZ85</f>
        <v>0.00374706454770822</v>
      </c>
      <c r="BB86" s="5"/>
      <c r="BC86" s="5"/>
      <c r="BD86" s="5"/>
      <c r="BE86" s="5"/>
      <c r="BF86" s="5" t="n">
        <f aca="false">BF85*(1+AY86)*(1+BA86)*(1-BE86)</f>
        <v>125.288354029122</v>
      </c>
      <c r="BG86" s="5"/>
      <c r="BH86" s="5" t="n">
        <f aca="false">BH85+1</f>
        <v>55</v>
      </c>
      <c r="BI86" s="61" t="n">
        <f aca="false">T93/AG93</f>
        <v>0.0211179741182236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158602496.819462</v>
      </c>
      <c r="E87" s="9"/>
      <c r="F87" s="67" t="n">
        <f aca="false">'Central pensions'!I87</f>
        <v>28827881.2103797</v>
      </c>
      <c r="G87" s="9" t="n">
        <f aca="false">'Central pensions'!K87</f>
        <v>3875590.7466377</v>
      </c>
      <c r="H87" s="9" t="n">
        <f aca="false">'Central pensions'!V87</f>
        <v>21322356.8038647</v>
      </c>
      <c r="I87" s="67" t="n">
        <f aca="false">'Central pensions'!M87</f>
        <v>119863.63133931</v>
      </c>
      <c r="J87" s="9" t="n">
        <f aca="false">'Central pensions'!W87</f>
        <v>659454.334140144</v>
      </c>
      <c r="K87" s="9"/>
      <c r="L87" s="67" t="n">
        <f aca="false">'Central pensions'!N87</f>
        <v>4466692.31455287</v>
      </c>
      <c r="M87" s="67"/>
      <c r="N87" s="67" t="n">
        <f aca="false">'Central pensions'!L87</f>
        <v>1291857.00141011</v>
      </c>
      <c r="O87" s="9"/>
      <c r="P87" s="9" t="n">
        <f aca="false">'Central pensions'!X87</f>
        <v>30285103.7162982</v>
      </c>
      <c r="Q87" s="67"/>
      <c r="R87" s="67" t="n">
        <f aca="false">'Central SIPA income'!G82</f>
        <v>31517270.0778065</v>
      </c>
      <c r="S87" s="67"/>
      <c r="T87" s="9" t="n">
        <f aca="false">'Central SIPA income'!J82</f>
        <v>120509013.79787</v>
      </c>
      <c r="U87" s="9"/>
      <c r="V87" s="67" t="n">
        <f aca="false">'Central SIPA income'!F82</f>
        <v>131058.539390237</v>
      </c>
      <c r="W87" s="67"/>
      <c r="X87" s="67" t="n">
        <f aca="false">'Central SIPA income'!M82</f>
        <v>329181.265722902</v>
      </c>
      <c r="Y87" s="9"/>
      <c r="Z87" s="9" t="n">
        <f aca="false">R87+V87-N87-L87-F87</f>
        <v>-2938101.909146</v>
      </c>
      <c r="AA87" s="9"/>
      <c r="AB87" s="9" t="n">
        <f aca="false">T87-P87-D87</f>
        <v>-68378586.7378904</v>
      </c>
      <c r="AC87" s="50"/>
      <c r="AD87" s="9"/>
      <c r="AE87" s="9"/>
      <c r="AF87" s="9"/>
      <c r="AG87" s="9" t="n">
        <f aca="false">BF87/100*$AG$37</f>
        <v>5735756304.94005</v>
      </c>
      <c r="AH87" s="39" t="n">
        <f aca="false">(AG87-AG86)/AG86</f>
        <v>0.00162731994514762</v>
      </c>
      <c r="AI87" s="39"/>
      <c r="AJ87" s="39" t="n">
        <f aca="false">AB87/AG87</f>
        <v>-0.0119214595430071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13435401</v>
      </c>
      <c r="AX87" s="7"/>
      <c r="AY87" s="39" t="n">
        <f aca="false">(AW87-AW86)/AW86</f>
        <v>0.00234093898525838</v>
      </c>
      <c r="AZ87" s="38" t="n">
        <f aca="false">workers_and_wage_central!B75</f>
        <v>7443.29126619663</v>
      </c>
      <c r="BA87" s="39" t="n">
        <f aca="false">(AZ87-AZ86)/AZ86</f>
        <v>-0.00071195240297482</v>
      </c>
      <c r="BB87" s="7"/>
      <c r="BC87" s="7"/>
      <c r="BD87" s="7"/>
      <c r="BE87" s="7"/>
      <c r="BF87" s="7" t="n">
        <f aca="false">BF86*(1+AY87)*(1+BA87)*(1-BE87)</f>
        <v>125.492238266528</v>
      </c>
      <c r="BG87" s="7"/>
      <c r="BH87" s="7" t="n">
        <f aca="false">BH86+1</f>
        <v>56</v>
      </c>
      <c r="BI87" s="39" t="n">
        <f aca="false">T94/AG94</f>
        <v>0.0184182016698083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159366438.423138</v>
      </c>
      <c r="E88" s="9"/>
      <c r="F88" s="67" t="n">
        <f aca="false">'Central pensions'!I88</f>
        <v>28966736.6397964</v>
      </c>
      <c r="G88" s="9" t="n">
        <f aca="false">'Central pensions'!K88</f>
        <v>3933743.54784439</v>
      </c>
      <c r="H88" s="9" t="n">
        <f aca="false">'Central pensions'!V88</f>
        <v>21642296.3582536</v>
      </c>
      <c r="I88" s="67" t="n">
        <f aca="false">'Central pensions'!M88</f>
        <v>121662.171582816</v>
      </c>
      <c r="J88" s="9" t="n">
        <f aca="false">'Central pensions'!W88</f>
        <v>669349.371904752</v>
      </c>
      <c r="K88" s="9"/>
      <c r="L88" s="67" t="n">
        <f aca="false">'Central pensions'!N88</f>
        <v>4494771.4357994</v>
      </c>
      <c r="M88" s="67"/>
      <c r="N88" s="67" t="n">
        <f aca="false">'Central pensions'!L88</f>
        <v>1298105.93255177</v>
      </c>
      <c r="O88" s="9"/>
      <c r="P88" s="9" t="n">
        <f aca="false">'Central pensions'!X88</f>
        <v>30465186.1853376</v>
      </c>
      <c r="Q88" s="67"/>
      <c r="R88" s="67" t="n">
        <f aca="false">'Central SIPA income'!G83</f>
        <v>27648423.6922102</v>
      </c>
      <c r="S88" s="67"/>
      <c r="T88" s="9" t="n">
        <f aca="false">'Central SIPA income'!J83</f>
        <v>105716144.323049</v>
      </c>
      <c r="U88" s="9"/>
      <c r="V88" s="67" t="n">
        <f aca="false">'Central SIPA income'!F83</f>
        <v>132011.047193064</v>
      </c>
      <c r="W88" s="67"/>
      <c r="X88" s="67" t="n">
        <f aca="false">'Central SIPA income'!M83</f>
        <v>331573.690707982</v>
      </c>
      <c r="Y88" s="9"/>
      <c r="Z88" s="9" t="n">
        <f aca="false">R88+V88-N88-L88-F88</f>
        <v>-6979179.26874432</v>
      </c>
      <c r="AA88" s="9"/>
      <c r="AB88" s="9" t="n">
        <f aca="false">T88-P88-D88</f>
        <v>-84115480.285426</v>
      </c>
      <c r="AC88" s="50"/>
      <c r="AD88" s="9"/>
      <c r="AE88" s="9"/>
      <c r="AF88" s="9"/>
      <c r="AG88" s="9" t="n">
        <f aca="false">BF88/100*$AG$37</f>
        <v>5739817489.07294</v>
      </c>
      <c r="AH88" s="39" t="n">
        <f aca="false">(AG88-AG87)/AG87</f>
        <v>0.000708046841075994</v>
      </c>
      <c r="AI88" s="39"/>
      <c r="AJ88" s="39" t="n">
        <f aca="false">AB88/AG88</f>
        <v>-0.0146547308247273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13410067</v>
      </c>
      <c r="AY88" s="39" t="n">
        <f aca="false">(AW88-AW87)/AW87</f>
        <v>-0.00188561547213961</v>
      </c>
      <c r="AZ88" s="38" t="n">
        <f aca="false">workers_and_wage_central!B76</f>
        <v>7462.63312154175</v>
      </c>
      <c r="BA88" s="39" t="n">
        <f aca="false">(AZ88-AZ87)/AZ87</f>
        <v>0.00259856220230929</v>
      </c>
      <c r="BB88" s="7"/>
      <c r="BC88" s="7"/>
      <c r="BD88" s="7"/>
      <c r="BE88" s="7"/>
      <c r="BF88" s="7" t="n">
        <f aca="false">BF87*(1+AY88)*(1+BA88)*(1-BE88)</f>
        <v>125.581092649412</v>
      </c>
      <c r="BG88" s="7"/>
      <c r="BH88" s="0" t="n">
        <f aca="false">BH87+1</f>
        <v>57</v>
      </c>
      <c r="BI88" s="39" t="n">
        <f aca="false">T95/AG95</f>
        <v>0.0211028129309483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159514899.703397</v>
      </c>
      <c r="E89" s="9"/>
      <c r="F89" s="67" t="n">
        <f aca="false">'Central pensions'!I89</f>
        <v>28993721.2348531</v>
      </c>
      <c r="G89" s="9" t="n">
        <f aca="false">'Central pensions'!K89</f>
        <v>4011084.00769204</v>
      </c>
      <c r="H89" s="9" t="n">
        <f aca="false">'Central pensions'!V89</f>
        <v>22067800.7492106</v>
      </c>
      <c r="I89" s="67" t="n">
        <f aca="false">'Central pensions'!M89</f>
        <v>124054.144567794</v>
      </c>
      <c r="J89" s="9" t="n">
        <f aca="false">'Central pensions'!W89</f>
        <v>682509.301521973</v>
      </c>
      <c r="K89" s="9"/>
      <c r="L89" s="67" t="n">
        <f aca="false">'Central pensions'!N89</f>
        <v>4465147.77664654</v>
      </c>
      <c r="M89" s="67"/>
      <c r="N89" s="67" t="n">
        <f aca="false">'Central pensions'!L89</f>
        <v>1300288.57299674</v>
      </c>
      <c r="O89" s="9"/>
      <c r="P89" s="9" t="n">
        <f aca="false">'Central pensions'!X89</f>
        <v>30323477.1209137</v>
      </c>
      <c r="Q89" s="67"/>
      <c r="R89" s="67" t="n">
        <f aca="false">'Central SIPA income'!G84</f>
        <v>32020060.954222</v>
      </c>
      <c r="S89" s="67"/>
      <c r="T89" s="9" t="n">
        <f aca="false">'Central SIPA income'!J84</f>
        <v>122431478.291585</v>
      </c>
      <c r="U89" s="9"/>
      <c r="V89" s="67" t="n">
        <f aca="false">'Central SIPA income'!F84</f>
        <v>138463.988379583</v>
      </c>
      <c r="W89" s="67"/>
      <c r="X89" s="67" t="n">
        <f aca="false">'Central SIPA income'!M84</f>
        <v>347781.618533952</v>
      </c>
      <c r="Y89" s="9"/>
      <c r="Z89" s="9" t="n">
        <f aca="false">R89+V89-N89-L89-F89</f>
        <v>-2600632.64189484</v>
      </c>
      <c r="AA89" s="9"/>
      <c r="AB89" s="9" t="n">
        <f aca="false">T89-P89-D89</f>
        <v>-67406898.5327259</v>
      </c>
      <c r="AC89" s="50"/>
      <c r="AD89" s="9"/>
      <c r="AE89" s="9"/>
      <c r="AF89" s="9"/>
      <c r="AG89" s="9" t="n">
        <f aca="false">BF89/100*$AG$37</f>
        <v>5835812585.96236</v>
      </c>
      <c r="AH89" s="39" t="n">
        <f aca="false">(AG89-AG88)/AG88</f>
        <v>0.0167244162505458</v>
      </c>
      <c r="AI89" s="39" t="n">
        <f aca="false">(AG89-AG85)/AG85</f>
        <v>0.0277807364673819</v>
      </c>
      <c r="AJ89" s="39" t="n">
        <f aca="false">AB89/AG89</f>
        <v>-0.0115505591620383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13510638</v>
      </c>
      <c r="AY89" s="39" t="n">
        <f aca="false">(AW89-AW88)/AW88</f>
        <v>0.00749966424477969</v>
      </c>
      <c r="AZ89" s="38" t="n">
        <f aca="false">workers_and_wage_central!B77</f>
        <v>7530.96162059673</v>
      </c>
      <c r="BA89" s="39" t="n">
        <f aca="false">(AZ89-AZ88)/AZ88</f>
        <v>0.00915608444661968</v>
      </c>
      <c r="BB89" s="7"/>
      <c r="BC89" s="7"/>
      <c r="BD89" s="7"/>
      <c r="BE89" s="7"/>
      <c r="BF89" s="7" t="n">
        <f aca="false">BF88*(1+AY89)*(1+BA89)*(1-BE89)</f>
        <v>127.681363116079</v>
      </c>
      <c r="BG89" s="73" t="e">
        <f aca="false">(BB89-BB85)/BB85</f>
        <v>#DIV/0!</v>
      </c>
      <c r="BH89" s="0" t="n">
        <f aca="false">BH88+1</f>
        <v>58</v>
      </c>
      <c r="BI89" s="39" t="n">
        <f aca="false">T96/AG96</f>
        <v>0.0184741876476538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159644885.915403</v>
      </c>
      <c r="E90" s="6"/>
      <c r="F90" s="8" t="n">
        <f aca="false">'Central pensions'!I90</f>
        <v>29017347.7675612</v>
      </c>
      <c r="G90" s="6" t="n">
        <f aca="false">'Central pensions'!K90</f>
        <v>4087653.12555402</v>
      </c>
      <c r="H90" s="6" t="n">
        <f aca="false">'Central pensions'!V90</f>
        <v>22489061.4441451</v>
      </c>
      <c r="I90" s="8" t="n">
        <f aca="false">'Central pensions'!M90</f>
        <v>126422.261615073</v>
      </c>
      <c r="J90" s="6" t="n">
        <f aca="false">'Central pensions'!W90</f>
        <v>695537.982808615</v>
      </c>
      <c r="K90" s="6"/>
      <c r="L90" s="8" t="n">
        <f aca="false">'Central pensions'!N90</f>
        <v>5387735.77408463</v>
      </c>
      <c r="M90" s="8"/>
      <c r="N90" s="8" t="n">
        <f aca="false">'Central pensions'!L90</f>
        <v>1302012.98452833</v>
      </c>
      <c r="O90" s="6"/>
      <c r="P90" s="6" t="n">
        <f aca="false">'Central pensions'!X90</f>
        <v>35120277.8288819</v>
      </c>
      <c r="Q90" s="8"/>
      <c r="R90" s="8" t="n">
        <f aca="false">'Central SIPA income'!G85</f>
        <v>27952437.0441083</v>
      </c>
      <c r="S90" s="8"/>
      <c r="T90" s="6" t="n">
        <f aca="false">'Central SIPA income'!J85</f>
        <v>106878565.723386</v>
      </c>
      <c r="U90" s="6"/>
      <c r="V90" s="8" t="n">
        <f aca="false">'Central SIPA income'!F85</f>
        <v>134792.948296181</v>
      </c>
      <c r="W90" s="8"/>
      <c r="X90" s="8" t="n">
        <f aca="false">'Central SIPA income'!M85</f>
        <v>338561.024234668</v>
      </c>
      <c r="Y90" s="6"/>
      <c r="Z90" s="6" t="n">
        <f aca="false">R90+V90-N90-L90-F90</f>
        <v>-7619866.53376972</v>
      </c>
      <c r="AA90" s="6"/>
      <c r="AB90" s="6" t="n">
        <f aca="false">T90-P90-D90</f>
        <v>-87886598.020899</v>
      </c>
      <c r="AC90" s="50"/>
      <c r="AD90" s="6"/>
      <c r="AE90" s="6"/>
      <c r="AF90" s="6"/>
      <c r="AG90" s="6" t="n">
        <f aca="false">BF90/100*$AG$37</f>
        <v>5824146335.3112</v>
      </c>
      <c r="AH90" s="61" t="n">
        <f aca="false">(AG90-AG89)/AG89</f>
        <v>-0.00199907904500202</v>
      </c>
      <c r="AI90" s="61"/>
      <c r="AJ90" s="61" t="n">
        <f aca="false">AB90/AG90</f>
        <v>-0.015090039460041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0.00354028040377904</v>
      </c>
      <c r="AV90" s="5"/>
      <c r="AW90" s="65" t="n">
        <f aca="false">workers_and_wage_central!C78</f>
        <v>13473812</v>
      </c>
      <c r="AX90" s="5"/>
      <c r="AY90" s="61" t="n">
        <f aca="false">(AW90-AW89)/AW89</f>
        <v>-0.00272570399710214</v>
      </c>
      <c r="AZ90" s="66" t="n">
        <f aca="false">workers_and_wage_central!B78</f>
        <v>7536.44876154558</v>
      </c>
      <c r="BA90" s="61" t="n">
        <f aca="false">(AZ90-AZ89)/AZ89</f>
        <v>0.000728610929823948</v>
      </c>
      <c r="BB90" s="5"/>
      <c r="BC90" s="5"/>
      <c r="BD90" s="5"/>
      <c r="BE90" s="5"/>
      <c r="BF90" s="5" t="n">
        <f aca="false">BF89*(1+AY90)*(1+BA90)*(1-BE90)</f>
        <v>127.426117978637</v>
      </c>
      <c r="BG90" s="5"/>
      <c r="BH90" s="5" t="n">
        <f aca="false">BH89+1</f>
        <v>59</v>
      </c>
      <c r="BI90" s="61" t="n">
        <f aca="false">T97/AG97</f>
        <v>0.0210930915695655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160455355.673657</v>
      </c>
      <c r="E91" s="9"/>
      <c r="F91" s="67" t="n">
        <f aca="false">'Central pensions'!I91</f>
        <v>29164660.2398368</v>
      </c>
      <c r="G91" s="9" t="n">
        <f aca="false">'Central pensions'!K91</f>
        <v>4172520.65698966</v>
      </c>
      <c r="H91" s="9" t="n">
        <f aca="false">'Central pensions'!V91</f>
        <v>22955977.5621341</v>
      </c>
      <c r="I91" s="67" t="n">
        <f aca="false">'Central pensions'!M91</f>
        <v>129047.030628545</v>
      </c>
      <c r="J91" s="9" t="n">
        <f aca="false">'Central pensions'!W91</f>
        <v>709978.687488677</v>
      </c>
      <c r="K91" s="9"/>
      <c r="L91" s="67" t="n">
        <f aca="false">'Central pensions'!N91</f>
        <v>4421780.57807996</v>
      </c>
      <c r="M91" s="67"/>
      <c r="N91" s="67" t="n">
        <f aca="false">'Central pensions'!L91</f>
        <v>1310123.53208323</v>
      </c>
      <c r="O91" s="9"/>
      <c r="P91" s="9" t="n">
        <f aca="false">'Central pensions'!X91</f>
        <v>30152553.5645045</v>
      </c>
      <c r="Q91" s="67"/>
      <c r="R91" s="67" t="n">
        <f aca="false">'Central SIPA income'!G86</f>
        <v>32285941.4528019</v>
      </c>
      <c r="S91" s="67"/>
      <c r="T91" s="9" t="n">
        <f aca="false">'Central SIPA income'!J86</f>
        <v>123448095.42222</v>
      </c>
      <c r="U91" s="9"/>
      <c r="V91" s="67" t="n">
        <f aca="false">'Central SIPA income'!F86</f>
        <v>133366.924148024</v>
      </c>
      <c r="W91" s="67"/>
      <c r="X91" s="67" t="n">
        <f aca="false">'Central SIPA income'!M86</f>
        <v>334979.26270867</v>
      </c>
      <c r="Y91" s="9"/>
      <c r="Z91" s="9" t="n">
        <f aca="false">R91+V91-N91-L91-F91</f>
        <v>-2477255.97305004</v>
      </c>
      <c r="AA91" s="9"/>
      <c r="AB91" s="9" t="n">
        <f aca="false">T91-P91-D91</f>
        <v>-67159813.8159414</v>
      </c>
      <c r="AC91" s="50"/>
      <c r="AD91" s="9"/>
      <c r="AE91" s="9"/>
      <c r="AF91" s="9"/>
      <c r="AG91" s="9" t="n">
        <f aca="false">BF91/100*$AG$37</f>
        <v>5861331688.79706</v>
      </c>
      <c r="AH91" s="39" t="n">
        <f aca="false">(AG91-AG90)/AG90</f>
        <v>0.00638468735931427</v>
      </c>
      <c r="AI91" s="39"/>
      <c r="AJ91" s="39" t="n">
        <f aca="false">AB91/AG91</f>
        <v>-0.0114581152171112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13526741</v>
      </c>
      <c r="AX91" s="7"/>
      <c r="AY91" s="39" t="n">
        <f aca="false">(AW91-AW90)/AW90</f>
        <v>0.00392828696140335</v>
      </c>
      <c r="AZ91" s="38" t="n">
        <f aca="false">workers_and_wage_central!B79</f>
        <v>7554.88885928675</v>
      </c>
      <c r="BA91" s="39" t="n">
        <f aca="false">(AZ91-AZ90)/AZ90</f>
        <v>0.00244678870972511</v>
      </c>
      <c r="BB91" s="7"/>
      <c r="BC91" s="7"/>
      <c r="BD91" s="7"/>
      <c r="BE91" s="7"/>
      <c r="BF91" s="7" t="n">
        <f aca="false">BF90*(1+AY91)*(1+BA91)*(1-BE91)</f>
        <v>128.239693903341</v>
      </c>
      <c r="BG91" s="7"/>
      <c r="BH91" s="7" t="n">
        <f aca="false">BH90+1</f>
        <v>60</v>
      </c>
      <c r="BI91" s="39" t="n">
        <f aca="false">T98/AG98</f>
        <v>0.0184984357187411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160955135.775664</v>
      </c>
      <c r="E92" s="9"/>
      <c r="F92" s="67" t="n">
        <f aca="false">'Central pensions'!I92</f>
        <v>29255501.1893861</v>
      </c>
      <c r="G92" s="9" t="n">
        <f aca="false">'Central pensions'!K92</f>
        <v>4264004.67815363</v>
      </c>
      <c r="H92" s="9" t="n">
        <f aca="false">'Central pensions'!V92</f>
        <v>23459295.6544282</v>
      </c>
      <c r="I92" s="67" t="n">
        <f aca="false">'Central pensions'!M92</f>
        <v>131876.433344958</v>
      </c>
      <c r="J92" s="9" t="n">
        <f aca="false">'Central pensions'!W92</f>
        <v>725545.226425618</v>
      </c>
      <c r="K92" s="9"/>
      <c r="L92" s="67" t="n">
        <f aca="false">'Central pensions'!N92</f>
        <v>4377664.91689207</v>
      </c>
      <c r="M92" s="67"/>
      <c r="N92" s="67" t="n">
        <f aca="false">'Central pensions'!L92</f>
        <v>1315224.88789225</v>
      </c>
      <c r="O92" s="9"/>
      <c r="P92" s="9" t="n">
        <f aca="false">'Central pensions'!X92</f>
        <v>29951703.3434014</v>
      </c>
      <c r="Q92" s="67"/>
      <c r="R92" s="67" t="n">
        <f aca="false">'Central SIPA income'!G87</f>
        <v>28360958.3551232</v>
      </c>
      <c r="S92" s="67"/>
      <c r="T92" s="9" t="n">
        <f aca="false">'Central SIPA income'!J87</f>
        <v>108440582.363288</v>
      </c>
      <c r="U92" s="9"/>
      <c r="V92" s="67" t="n">
        <f aca="false">'Central SIPA income'!F87</f>
        <v>134363.109542055</v>
      </c>
      <c r="W92" s="67"/>
      <c r="X92" s="67" t="n">
        <f aca="false">'Central SIPA income'!M87</f>
        <v>337481.393210257</v>
      </c>
      <c r="Y92" s="9"/>
      <c r="Z92" s="9" t="n">
        <f aca="false">R92+V92-N92-L92-F92</f>
        <v>-6453069.52950512</v>
      </c>
      <c r="AA92" s="9"/>
      <c r="AB92" s="9" t="n">
        <f aca="false">T92-P92-D92</f>
        <v>-82466256.7557775</v>
      </c>
      <c r="AC92" s="50"/>
      <c r="AD92" s="9"/>
      <c r="AE92" s="9"/>
      <c r="AF92" s="9"/>
      <c r="AG92" s="9" t="n">
        <f aca="false">BF92/100*$AG$37</f>
        <v>5887317127.11821</v>
      </c>
      <c r="AH92" s="39" t="n">
        <f aca="false">(AG92-AG91)/AG91</f>
        <v>0.00443336765445517</v>
      </c>
      <c r="AI92" s="39"/>
      <c r="AJ92" s="39" t="n">
        <f aca="false">AB92/AG92</f>
        <v>-0.01400744260504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13558759</v>
      </c>
      <c r="AY92" s="39" t="n">
        <f aca="false">(AW92-AW91)/AW91</f>
        <v>0.00236701508515614</v>
      </c>
      <c r="AZ92" s="38" t="n">
        <f aca="false">workers_and_wage_central!B80</f>
        <v>7570.46305892642</v>
      </c>
      <c r="BA92" s="39" t="n">
        <f aca="false">(AZ92-AZ91)/AZ91</f>
        <v>0.0020614730315357</v>
      </c>
      <c r="BB92" s="7"/>
      <c r="BC92" s="7"/>
      <c r="BD92" s="7"/>
      <c r="BE92" s="7"/>
      <c r="BF92" s="7" t="n">
        <f aca="false">BF91*(1+AY92)*(1+BA92)*(1-BE92)</f>
        <v>128.80822761431</v>
      </c>
      <c r="BG92" s="7"/>
      <c r="BH92" s="0" t="n">
        <f aca="false">BH91+1</f>
        <v>61</v>
      </c>
      <c r="BI92" s="39" t="n">
        <f aca="false">T99/AG99</f>
        <v>0.0210417324464821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161555628.214353</v>
      </c>
      <c r="E93" s="9"/>
      <c r="F93" s="67" t="n">
        <f aca="false">'Central pensions'!I93</f>
        <v>29364647.7982819</v>
      </c>
      <c r="G93" s="9" t="n">
        <f aca="false">'Central pensions'!K93</f>
        <v>4349369.04651868</v>
      </c>
      <c r="H93" s="9" t="n">
        <f aca="false">'Central pensions'!V93</f>
        <v>23928945.2226122</v>
      </c>
      <c r="I93" s="67" t="n">
        <f aca="false">'Central pensions'!M93</f>
        <v>134516.568449031</v>
      </c>
      <c r="J93" s="9" t="n">
        <f aca="false">'Central pensions'!W93</f>
        <v>740070.470802434</v>
      </c>
      <c r="K93" s="9"/>
      <c r="L93" s="67" t="n">
        <f aca="false">'Central pensions'!N93</f>
        <v>4370172.9585421</v>
      </c>
      <c r="M93" s="67"/>
      <c r="N93" s="67" t="n">
        <f aca="false">'Central pensions'!L93</f>
        <v>1321062.72471134</v>
      </c>
      <c r="O93" s="9"/>
      <c r="P93" s="9" t="n">
        <f aca="false">'Central pensions'!X93</f>
        <v>29944945.5916465</v>
      </c>
      <c r="Q93" s="67"/>
      <c r="R93" s="67" t="n">
        <f aca="false">'Central SIPA income'!G88</f>
        <v>32689827.8652803</v>
      </c>
      <c r="S93" s="67"/>
      <c r="T93" s="9" t="n">
        <f aca="false">'Central SIPA income'!J88</f>
        <v>124992390.125853</v>
      </c>
      <c r="U93" s="9"/>
      <c r="V93" s="67" t="n">
        <f aca="false">'Central SIPA income'!F88</f>
        <v>134512.341413283</v>
      </c>
      <c r="W93" s="67"/>
      <c r="X93" s="67" t="n">
        <f aca="false">'Central SIPA income'!M88</f>
        <v>337856.220646038</v>
      </c>
      <c r="Y93" s="9"/>
      <c r="Z93" s="9" t="n">
        <f aca="false">R93+V93-N93-L93-F93</f>
        <v>-2231543.27484174</v>
      </c>
      <c r="AA93" s="9"/>
      <c r="AB93" s="9" t="n">
        <f aca="false">T93-P93-D93</f>
        <v>-66508183.6801463</v>
      </c>
      <c r="AC93" s="50"/>
      <c r="AD93" s="9"/>
      <c r="AE93" s="9"/>
      <c r="AF93" s="9"/>
      <c r="AG93" s="9" t="n">
        <f aca="false">BF93/100*$AG$37</f>
        <v>5918768032.67752</v>
      </c>
      <c r="AH93" s="39" t="n">
        <f aca="false">(AG93-AG92)/AG92</f>
        <v>0.00534214564634876</v>
      </c>
      <c r="AI93" s="39" t="n">
        <f aca="false">(AG93-AG89)/AG89</f>
        <v>0.0142148921839437</v>
      </c>
      <c r="AJ93" s="39" t="n">
        <f aca="false">AB93/AG93</f>
        <v>-0.011236828899689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13557582</v>
      </c>
      <c r="AY93" s="39" t="n">
        <f aca="false">(AW93-AW92)/AW92</f>
        <v>-8.68073545668892E-005</v>
      </c>
      <c r="AZ93" s="38" t="n">
        <f aca="false">workers_and_wage_central!B81</f>
        <v>7611.56631513344</v>
      </c>
      <c r="BA93" s="39" t="n">
        <f aca="false">(AZ93-AZ92)/AZ92</f>
        <v>0.00542942431487735</v>
      </c>
      <c r="BB93" s="7"/>
      <c r="BC93" s="7"/>
      <c r="BD93" s="7"/>
      <c r="BE93" s="7"/>
      <c r="BF93" s="7" t="n">
        <f aca="false">BF92*(1+AY93)*(1+BA93)*(1-BE93)</f>
        <v>129.496339926673</v>
      </c>
      <c r="BG93" s="73" t="e">
        <f aca="false">(BB93-BB89)/BB89</f>
        <v>#DIV/0!</v>
      </c>
      <c r="BH93" s="0" t="n">
        <f aca="false">BH92+1</f>
        <v>62</v>
      </c>
      <c r="BI93" s="39" t="n">
        <f aca="false">T100/AG100</f>
        <v>0.0184678194384848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162152047.64762</v>
      </c>
      <c r="E94" s="6"/>
      <c r="F94" s="8" t="n">
        <f aca="false">'Central pensions'!I94</f>
        <v>29473054.0902293</v>
      </c>
      <c r="G94" s="6" t="n">
        <f aca="false">'Central pensions'!K94</f>
        <v>4500987.10980248</v>
      </c>
      <c r="H94" s="6" t="n">
        <f aca="false">'Central pensions'!V94</f>
        <v>24763103.0722388</v>
      </c>
      <c r="I94" s="8" t="n">
        <f aca="false">'Central pensions'!M94</f>
        <v>139205.786901107</v>
      </c>
      <c r="J94" s="6" t="n">
        <f aca="false">'Central pensions'!W94</f>
        <v>765869.167182639</v>
      </c>
      <c r="K94" s="6"/>
      <c r="L94" s="8" t="n">
        <f aca="false">'Central pensions'!N94</f>
        <v>5302993.92875599</v>
      </c>
      <c r="M94" s="8"/>
      <c r="N94" s="8" t="n">
        <f aca="false">'Central pensions'!L94</f>
        <v>1326709.59487038</v>
      </c>
      <c r="O94" s="6"/>
      <c r="P94" s="6" t="n">
        <f aca="false">'Central pensions'!X94</f>
        <v>34816425.4540497</v>
      </c>
      <c r="Q94" s="8"/>
      <c r="R94" s="8" t="n">
        <f aca="false">'Central SIPA income'!G89</f>
        <v>28591248.5285262</v>
      </c>
      <c r="S94" s="8"/>
      <c r="T94" s="6" t="n">
        <f aca="false">'Central SIPA income'!J89</f>
        <v>109321116.800935</v>
      </c>
      <c r="U94" s="6"/>
      <c r="V94" s="8" t="n">
        <f aca="false">'Central SIPA income'!F89</f>
        <v>142280.149150809</v>
      </c>
      <c r="W94" s="8"/>
      <c r="X94" s="8" t="n">
        <f aca="false">'Central SIPA income'!M89</f>
        <v>357366.714161592</v>
      </c>
      <c r="Y94" s="6"/>
      <c r="Z94" s="6" t="n">
        <f aca="false">R94+V94-N94-L94-F94</f>
        <v>-7369228.93617864</v>
      </c>
      <c r="AA94" s="6"/>
      <c r="AB94" s="6" t="n">
        <f aca="false">T94-P94-D94</f>
        <v>-87647356.3007348</v>
      </c>
      <c r="AC94" s="50"/>
      <c r="AD94" s="6"/>
      <c r="AE94" s="6"/>
      <c r="AF94" s="6"/>
      <c r="AG94" s="6" t="n">
        <f aca="false">BF94/100*$AG$37</f>
        <v>5935493527.58678</v>
      </c>
      <c r="AH94" s="61" t="n">
        <f aca="false">(AG94-AG93)/AG93</f>
        <v>0.00282584058319541</v>
      </c>
      <c r="AI94" s="61"/>
      <c r="AJ94" s="61" t="n">
        <f aca="false">AB94/AG94</f>
        <v>-0.0147666501350512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0.00346289446273951</v>
      </c>
      <c r="AV94" s="5"/>
      <c r="AW94" s="65" t="n">
        <f aca="false">workers_and_wage_central!C82</f>
        <v>13638191</v>
      </c>
      <c r="AX94" s="5"/>
      <c r="AY94" s="61" t="n">
        <f aca="false">(AW94-AW93)/AW93</f>
        <v>0.00594567674383234</v>
      </c>
      <c r="AZ94" s="66" t="n">
        <f aca="false">workers_and_wage_central!B82</f>
        <v>7587.95983182322</v>
      </c>
      <c r="BA94" s="61" t="n">
        <f aca="false">(AZ94-AZ93)/AZ93</f>
        <v>-0.00310139626101431</v>
      </c>
      <c r="BB94" s="5"/>
      <c r="BC94" s="5"/>
      <c r="BD94" s="5"/>
      <c r="BE94" s="5"/>
      <c r="BF94" s="5" t="n">
        <f aca="false">BF93*(1+AY94)*(1+BA94)*(1-BE94)</f>
        <v>129.862275939414</v>
      </c>
      <c r="BG94" s="5"/>
      <c r="BH94" s="5" t="n">
        <f aca="false">BH93+1</f>
        <v>63</v>
      </c>
      <c r="BI94" s="61" t="n">
        <f aca="false">T101/AG101</f>
        <v>0.0211024799316954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162264800.201335</v>
      </c>
      <c r="E95" s="9"/>
      <c r="F95" s="67" t="n">
        <f aca="false">'Central pensions'!I95</f>
        <v>29493548.2015442</v>
      </c>
      <c r="G95" s="9" t="n">
        <f aca="false">'Central pensions'!K95</f>
        <v>4584873.72862534</v>
      </c>
      <c r="H95" s="9" t="n">
        <f aca="false">'Central pensions'!V95</f>
        <v>25224622.4984482</v>
      </c>
      <c r="I95" s="67" t="n">
        <f aca="false">'Central pensions'!M95</f>
        <v>141800.218411093</v>
      </c>
      <c r="J95" s="9" t="n">
        <f aca="false">'Central pensions'!W95</f>
        <v>780142.96386953</v>
      </c>
      <c r="K95" s="9"/>
      <c r="L95" s="67" t="n">
        <f aca="false">'Central pensions'!N95</f>
        <v>4377777.24934379</v>
      </c>
      <c r="M95" s="67"/>
      <c r="N95" s="67" t="n">
        <f aca="false">'Central pensions'!L95</f>
        <v>1327520.72117634</v>
      </c>
      <c r="O95" s="9"/>
      <c r="P95" s="9" t="n">
        <f aca="false">'Central pensions'!X95</f>
        <v>30019934.2838991</v>
      </c>
      <c r="Q95" s="67"/>
      <c r="R95" s="67" t="n">
        <f aca="false">'Central SIPA income'!G90</f>
        <v>33007853.2835912</v>
      </c>
      <c r="S95" s="67"/>
      <c r="T95" s="9" t="n">
        <f aca="false">'Central SIPA income'!J90</f>
        <v>126208387.876569</v>
      </c>
      <c r="U95" s="9"/>
      <c r="V95" s="67" t="n">
        <f aca="false">'Central SIPA income'!F90</f>
        <v>139194.469036018</v>
      </c>
      <c r="W95" s="67"/>
      <c r="X95" s="67" t="n">
        <f aca="false">'Central SIPA income'!M90</f>
        <v>349616.375339498</v>
      </c>
      <c r="Y95" s="9"/>
      <c r="Z95" s="9" t="n">
        <f aca="false">R95+V95-N95-L95-F95</f>
        <v>-2051798.4194371</v>
      </c>
      <c r="AA95" s="9"/>
      <c r="AB95" s="9" t="n">
        <f aca="false">T95-P95-D95</f>
        <v>-66076346.6086652</v>
      </c>
      <c r="AC95" s="50"/>
      <c r="AD95" s="9"/>
      <c r="AE95" s="9"/>
      <c r="AF95" s="9"/>
      <c r="AG95" s="9" t="n">
        <f aca="false">BF95/100*$AG$37</f>
        <v>5980642878.72626</v>
      </c>
      <c r="AH95" s="39" t="n">
        <f aca="false">(AG95-AG94)/AG94</f>
        <v>0.00760667178384471</v>
      </c>
      <c r="AI95" s="39"/>
      <c r="AJ95" s="39" t="n">
        <f aca="false">AB95/AG95</f>
        <v>-0.0110483685363835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13672298</v>
      </c>
      <c r="AX95" s="7"/>
      <c r="AY95" s="39" t="n">
        <f aca="false">(AW95-AW94)/AW94</f>
        <v>0.00250084487011511</v>
      </c>
      <c r="AZ95" s="38" t="n">
        <f aca="false">workers_and_wage_central!B83</f>
        <v>7626.60599329817</v>
      </c>
      <c r="BA95" s="39" t="n">
        <f aca="false">(AZ95-AZ94)/AZ94</f>
        <v>0.00509308988601512</v>
      </c>
      <c r="BB95" s="7"/>
      <c r="BC95" s="7"/>
      <c r="BD95" s="7"/>
      <c r="BE95" s="7"/>
      <c r="BF95" s="7" t="n">
        <f aca="false">BF94*(1+AY95)*(1+BA95)*(1-BE95)</f>
        <v>130.850095649588</v>
      </c>
      <c r="BG95" s="7"/>
      <c r="BH95" s="7" t="n">
        <f aca="false">BH94+1</f>
        <v>64</v>
      </c>
      <c r="BI95" s="39" t="n">
        <f aca="false">T102/AG102</f>
        <v>0.0185078888602212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163224181.588461</v>
      </c>
      <c r="E96" s="9"/>
      <c r="F96" s="67" t="n">
        <f aca="false">'Central pensions'!I96</f>
        <v>29667927.1250677</v>
      </c>
      <c r="G96" s="9" t="n">
        <f aca="false">'Central pensions'!K96</f>
        <v>4616064.7581221</v>
      </c>
      <c r="H96" s="9" t="n">
        <f aca="false">'Central pensions'!V96</f>
        <v>25396226.3398979</v>
      </c>
      <c r="I96" s="67" t="n">
        <f aca="false">'Central pensions'!M96</f>
        <v>142764.889426456</v>
      </c>
      <c r="J96" s="9" t="n">
        <f aca="false">'Central pensions'!W96</f>
        <v>785450.299172094</v>
      </c>
      <c r="K96" s="9"/>
      <c r="L96" s="67" t="n">
        <f aca="false">'Central pensions'!N96</f>
        <v>4404803.70136362</v>
      </c>
      <c r="M96" s="67"/>
      <c r="N96" s="67" t="n">
        <f aca="false">'Central pensions'!L96</f>
        <v>1336011.5664142</v>
      </c>
      <c r="O96" s="9"/>
      <c r="P96" s="9" t="n">
        <f aca="false">'Central pensions'!X96</f>
        <v>30206888.7972027</v>
      </c>
      <c r="Q96" s="67"/>
      <c r="R96" s="67" t="n">
        <f aca="false">'Central SIPA income'!G91</f>
        <v>28907476.8859599</v>
      </c>
      <c r="S96" s="67"/>
      <c r="T96" s="9" t="n">
        <f aca="false">'Central SIPA income'!J91</f>
        <v>110530243.333632</v>
      </c>
      <c r="U96" s="9"/>
      <c r="V96" s="67" t="n">
        <f aca="false">'Central SIPA income'!F91</f>
        <v>135003.027698029</v>
      </c>
      <c r="W96" s="67"/>
      <c r="X96" s="67" t="n">
        <f aca="false">'Central SIPA income'!M91</f>
        <v>339088.68312454</v>
      </c>
      <c r="Y96" s="9"/>
      <c r="Z96" s="9" t="n">
        <f aca="false">R96+V96-N96-L96-F96</f>
        <v>-6366262.47918768</v>
      </c>
      <c r="AA96" s="9"/>
      <c r="AB96" s="9" t="n">
        <f aca="false">T96-P96-D96</f>
        <v>-82900827.0520315</v>
      </c>
      <c r="AC96" s="50"/>
      <c r="AD96" s="9"/>
      <c r="AE96" s="9"/>
      <c r="AF96" s="9"/>
      <c r="AG96" s="9" t="n">
        <f aca="false">BF96/100*$AG$37</f>
        <v>5982955540.00553</v>
      </c>
      <c r="AH96" s="39" t="n">
        <f aca="false">(AG96-AG95)/AG95</f>
        <v>0.00038669108424628</v>
      </c>
      <c r="AI96" s="39"/>
      <c r="AJ96" s="39" t="n">
        <f aca="false">AB96/AG96</f>
        <v>-0.0138561663207604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13599483</v>
      </c>
      <c r="AY96" s="39" t="n">
        <f aca="false">(AW96-AW95)/AW95</f>
        <v>-0.00532573236774096</v>
      </c>
      <c r="AZ96" s="38" t="n">
        <f aca="false">workers_and_wage_central!B84</f>
        <v>7670.40566154422</v>
      </c>
      <c r="BA96" s="39" t="n">
        <f aca="false">(AZ96-AZ95)/AZ95</f>
        <v>0.00574300918187537</v>
      </c>
      <c r="BB96" s="7"/>
      <c r="BC96" s="7"/>
      <c r="BD96" s="7"/>
      <c r="BE96" s="7"/>
      <c r="BF96" s="7" t="n">
        <f aca="false">BF95*(1+AY96)*(1+BA96)*(1-BE96)</f>
        <v>130.900694214948</v>
      </c>
      <c r="BG96" s="7"/>
      <c r="BH96" s="0" t="n">
        <f aca="false">BH95+1</f>
        <v>65</v>
      </c>
      <c r="BI96" s="39" t="n">
        <f aca="false">T103/AG103</f>
        <v>0.0211974893444799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163679596.226259</v>
      </c>
      <c r="E97" s="9"/>
      <c r="F97" s="67" t="n">
        <f aca="false">'Central pensions'!I97</f>
        <v>29750704.1263331</v>
      </c>
      <c r="G97" s="9" t="n">
        <f aca="false">'Central pensions'!K97</f>
        <v>4697785.79147488</v>
      </c>
      <c r="H97" s="9" t="n">
        <f aca="false">'Central pensions'!V97</f>
        <v>25845831.3538019</v>
      </c>
      <c r="I97" s="67" t="n">
        <f aca="false">'Central pensions'!M97</f>
        <v>145292.344066234</v>
      </c>
      <c r="J97" s="9" t="n">
        <f aca="false">'Central pensions'!W97</f>
        <v>799355.608880477</v>
      </c>
      <c r="K97" s="9"/>
      <c r="L97" s="67" t="n">
        <f aca="false">'Central pensions'!N97</f>
        <v>4457934.14765325</v>
      </c>
      <c r="M97" s="67"/>
      <c r="N97" s="67" t="n">
        <f aca="false">'Central pensions'!L97</f>
        <v>1340445.97501004</v>
      </c>
      <c r="O97" s="9"/>
      <c r="P97" s="9" t="n">
        <f aca="false">'Central pensions'!X97</f>
        <v>30506979.7433034</v>
      </c>
      <c r="Q97" s="67"/>
      <c r="R97" s="67" t="n">
        <f aca="false">'Central SIPA income'!G92</f>
        <v>33105490.3773601</v>
      </c>
      <c r="S97" s="67"/>
      <c r="T97" s="9" t="n">
        <f aca="false">'Central SIPA income'!J92</f>
        <v>126581711.766967</v>
      </c>
      <c r="U97" s="9"/>
      <c r="V97" s="67" t="n">
        <f aca="false">'Central SIPA income'!F92</f>
        <v>137887.998902375</v>
      </c>
      <c r="W97" s="67"/>
      <c r="X97" s="67" t="n">
        <f aca="false">'Central SIPA income'!M92</f>
        <v>346334.899029578</v>
      </c>
      <c r="Y97" s="9"/>
      <c r="Z97" s="9" t="n">
        <f aca="false">R97+V97-N97-L97-F97</f>
        <v>-2305705.872734</v>
      </c>
      <c r="AA97" s="9"/>
      <c r="AB97" s="9" t="n">
        <f aca="false">T97-P97-D97</f>
        <v>-67604864.202596</v>
      </c>
      <c r="AC97" s="50"/>
      <c r="AD97" s="9"/>
      <c r="AE97" s="9"/>
      <c r="AF97" s="9"/>
      <c r="AG97" s="9" t="n">
        <f aca="false">BF97/100*$AG$37</f>
        <v>6001098101.21942</v>
      </c>
      <c r="AH97" s="39" t="n">
        <f aca="false">(AG97-AG96)/AG96</f>
        <v>0.00303237439967162</v>
      </c>
      <c r="AI97" s="39" t="n">
        <f aca="false">(AG97-AG93)/AG93</f>
        <v>0.0139100008798036</v>
      </c>
      <c r="AJ97" s="39" t="n">
        <f aca="false">AB97/AG97</f>
        <v>-0.011265415605997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13650185</v>
      </c>
      <c r="AY97" s="39" t="n">
        <f aca="false">(AW97-AW96)/AW96</f>
        <v>0.00372822996285962</v>
      </c>
      <c r="AZ97" s="38" t="n">
        <f aca="false">workers_and_wage_central!B85</f>
        <v>7665.08799258547</v>
      </c>
      <c r="BA97" s="39" t="n">
        <f aca="false">(AZ97-AZ96)/AZ96</f>
        <v>-0.0006932708898841</v>
      </c>
      <c r="BB97" s="7"/>
      <c r="BC97" s="7"/>
      <c r="BD97" s="7"/>
      <c r="BE97" s="7"/>
      <c r="BF97" s="7" t="n">
        <f aca="false">BF96*(1+AY97)*(1+BA97)*(1-BE97)</f>
        <v>131.297634128985</v>
      </c>
      <c r="BG97" s="73" t="e">
        <f aca="false">(BB97-BB93)/BB93</f>
        <v>#DIV/0!</v>
      </c>
      <c r="BH97" s="0" t="n">
        <f aca="false">BH96+1</f>
        <v>66</v>
      </c>
      <c r="BI97" s="39" t="n">
        <f aca="false">T104/AG104</f>
        <v>0.0185664689925529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163634179.507743</v>
      </c>
      <c r="E98" s="6"/>
      <c r="F98" s="8" t="n">
        <f aca="false">'Central pensions'!I98</f>
        <v>29742449.1001349</v>
      </c>
      <c r="G98" s="6" t="n">
        <f aca="false">'Central pensions'!K98</f>
        <v>4819104.42439169</v>
      </c>
      <c r="H98" s="6" t="n">
        <f aca="false">'Central pensions'!V98</f>
        <v>26513290.6773266</v>
      </c>
      <c r="I98" s="8" t="n">
        <f aca="false">'Central pensions'!M98</f>
        <v>149044.466733762</v>
      </c>
      <c r="J98" s="6" t="n">
        <f aca="false">'Central pensions'!W98</f>
        <v>819998.680742051</v>
      </c>
      <c r="K98" s="6"/>
      <c r="L98" s="8" t="n">
        <f aca="false">'Central pensions'!N98</f>
        <v>5351195.05111609</v>
      </c>
      <c r="M98" s="8"/>
      <c r="N98" s="8" t="n">
        <f aca="false">'Central pensions'!L98</f>
        <v>1340063.6118519</v>
      </c>
      <c r="O98" s="6"/>
      <c r="P98" s="6" t="n">
        <f aca="false">'Central pensions'!X98</f>
        <v>35140011.1684751</v>
      </c>
      <c r="Q98" s="8"/>
      <c r="R98" s="8" t="n">
        <f aca="false">'Central SIPA income'!G93</f>
        <v>29141475.493438</v>
      </c>
      <c r="S98" s="8"/>
      <c r="T98" s="6" t="n">
        <f aca="false">'Central SIPA income'!J93</f>
        <v>111424957.290382</v>
      </c>
      <c r="U98" s="6"/>
      <c r="V98" s="8" t="n">
        <f aca="false">'Central SIPA income'!F93</f>
        <v>138936.280255902</v>
      </c>
      <c r="W98" s="8"/>
      <c r="X98" s="8" t="n">
        <f aca="false">'Central SIPA income'!M93</f>
        <v>348967.879561738</v>
      </c>
      <c r="Y98" s="6"/>
      <c r="Z98" s="6" t="n">
        <f aca="false">R98+V98-N98-L98-F98</f>
        <v>-7153295.98940903</v>
      </c>
      <c r="AA98" s="6"/>
      <c r="AB98" s="6" t="n">
        <f aca="false">T98-P98-D98</f>
        <v>-87349233.3858364</v>
      </c>
      <c r="AC98" s="50"/>
      <c r="AD98" s="6"/>
      <c r="AE98" s="6"/>
      <c r="AF98" s="6"/>
      <c r="AG98" s="6" t="n">
        <f aca="false">BF98/100*$AG$37</f>
        <v>6023479984.17482</v>
      </c>
      <c r="AH98" s="61" t="n">
        <f aca="false">(AG98-AG97)/AG97</f>
        <v>0.00372963124046503</v>
      </c>
      <c r="AI98" s="61"/>
      <c r="AJ98" s="61" t="n">
        <f aca="false">AB98/AG98</f>
        <v>-0.01450145656918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0.00431599570166084</v>
      </c>
      <c r="AV98" s="5"/>
      <c r="AW98" s="65" t="n">
        <f aca="false">workers_and_wage_central!C86</f>
        <v>13614320</v>
      </c>
      <c r="AX98" s="5"/>
      <c r="AY98" s="61" t="n">
        <f aca="false">(AW98-AW97)/AW97</f>
        <v>-0.00262743691752163</v>
      </c>
      <c r="AZ98" s="66" t="n">
        <f aca="false">workers_and_wage_central!B86</f>
        <v>7713.94384506174</v>
      </c>
      <c r="BA98" s="61" t="n">
        <f aca="false">(AZ98-AZ97)/AZ97</f>
        <v>0.00637381495470407</v>
      </c>
      <c r="BB98" s="5"/>
      <c r="BC98" s="5"/>
      <c r="BD98" s="5"/>
      <c r="BE98" s="5"/>
      <c r="BF98" s="5" t="n">
        <f aca="false">BF97*(1+AY98)*(1+BA98)*(1-BE98)</f>
        <v>131.787325887031</v>
      </c>
      <c r="BG98" s="5"/>
      <c r="BH98" s="5" t="n">
        <f aca="false">BH97+1</f>
        <v>67</v>
      </c>
      <c r="BI98" s="61" t="n">
        <f aca="false">T105/AG105</f>
        <v>0.0212615299835084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164159691.191165</v>
      </c>
      <c r="E99" s="9"/>
      <c r="F99" s="67" t="n">
        <f aca="false">'Central pensions'!I99</f>
        <v>29837967.0691969</v>
      </c>
      <c r="G99" s="9" t="n">
        <f aca="false">'Central pensions'!K99</f>
        <v>4903491.35792772</v>
      </c>
      <c r="H99" s="9" t="n">
        <f aca="false">'Central pensions'!V99</f>
        <v>26977562.6874712</v>
      </c>
      <c r="I99" s="67" t="n">
        <f aca="false">'Central pensions'!M99</f>
        <v>151654.371894672</v>
      </c>
      <c r="J99" s="9" t="n">
        <f aca="false">'Central pensions'!W99</f>
        <v>834357.608890861</v>
      </c>
      <c r="K99" s="9"/>
      <c r="L99" s="67" t="n">
        <f aca="false">'Central pensions'!N99</f>
        <v>4394981.87998796</v>
      </c>
      <c r="M99" s="67"/>
      <c r="N99" s="67" t="n">
        <f aca="false">'Central pensions'!L99</f>
        <v>1343154.42402822</v>
      </c>
      <c r="O99" s="9"/>
      <c r="P99" s="9" t="n">
        <f aca="false">'Central pensions'!X99</f>
        <v>30195221.2145021</v>
      </c>
      <c r="Q99" s="67"/>
      <c r="R99" s="67" t="n">
        <f aca="false">'Central SIPA income'!G94</f>
        <v>33276664.9047901</v>
      </c>
      <c r="S99" s="67"/>
      <c r="T99" s="9" t="n">
        <f aca="false">'Central SIPA income'!J94</f>
        <v>127236212.408583</v>
      </c>
      <c r="U99" s="9"/>
      <c r="V99" s="67" t="n">
        <f aca="false">'Central SIPA income'!F94</f>
        <v>142892.069093915</v>
      </c>
      <c r="W99" s="67"/>
      <c r="X99" s="67" t="n">
        <f aca="false">'Central SIPA income'!M94</f>
        <v>358903.680637259</v>
      </c>
      <c r="Y99" s="9"/>
      <c r="Z99" s="9" t="n">
        <f aca="false">R99+V99-N99-L99-F99</f>
        <v>-2156546.39932906</v>
      </c>
      <c r="AA99" s="9"/>
      <c r="AB99" s="9" t="n">
        <f aca="false">T99-P99-D99</f>
        <v>-67118699.9970845</v>
      </c>
      <c r="AC99" s="50"/>
      <c r="AD99" s="9"/>
      <c r="AE99" s="9"/>
      <c r="AF99" s="9"/>
      <c r="AG99" s="9" t="n">
        <f aca="false">BF99/100*$AG$37</f>
        <v>6046850597.12633</v>
      </c>
      <c r="AH99" s="39" t="n">
        <f aca="false">(AG99-AG98)/AG98</f>
        <v>0.00387991875343005</v>
      </c>
      <c r="AI99" s="39"/>
      <c r="AJ99" s="39" t="n">
        <f aca="false">AB99/AG99</f>
        <v>-0.0110997781273084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13685458</v>
      </c>
      <c r="AX99" s="7"/>
      <c r="AY99" s="39" t="n">
        <f aca="false">(AW99-AW98)/AW98</f>
        <v>0.00522523343068181</v>
      </c>
      <c r="AZ99" s="38" t="n">
        <f aca="false">workers_and_wage_central!B87</f>
        <v>7703.62010712806</v>
      </c>
      <c r="BA99" s="39" t="n">
        <f aca="false">(AZ99-AZ98)/AZ98</f>
        <v>-0.00133832163430696</v>
      </c>
      <c r="BB99" s="7"/>
      <c r="BC99" s="7"/>
      <c r="BD99" s="7"/>
      <c r="BE99" s="7"/>
      <c r="BF99" s="7" t="n">
        <f aca="false">BF98*(1+AY99)*(1+BA99)*(1-BE99)</f>
        <v>132.298650004205</v>
      </c>
      <c r="BG99" s="7"/>
      <c r="BH99" s="7" t="n">
        <f aca="false">BH98+1</f>
        <v>68</v>
      </c>
      <c r="BI99" s="39" t="n">
        <f aca="false">T106/AG106</f>
        <v>0.0185661052259729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164475711.651216</v>
      </c>
      <c r="E100" s="9"/>
      <c r="F100" s="67" t="n">
        <f aca="false">'Central pensions'!I100</f>
        <v>29895407.5286165</v>
      </c>
      <c r="G100" s="9" t="n">
        <f aca="false">'Central pensions'!K100</f>
        <v>4934865.35033925</v>
      </c>
      <c r="H100" s="9" t="n">
        <f aca="false">'Central pensions'!V100</f>
        <v>27150173.1368951</v>
      </c>
      <c r="I100" s="67" t="n">
        <f aca="false">'Central pensions'!M100</f>
        <v>152624.701556885</v>
      </c>
      <c r="J100" s="9" t="n">
        <f aca="false">'Central pensions'!W100</f>
        <v>839696.076398822</v>
      </c>
      <c r="K100" s="9"/>
      <c r="L100" s="67" t="n">
        <f aca="false">'Central pensions'!N100</f>
        <v>4454044.1608391</v>
      </c>
      <c r="M100" s="67"/>
      <c r="N100" s="67" t="n">
        <f aca="false">'Central pensions'!L100</f>
        <v>1345359.20680672</v>
      </c>
      <c r="O100" s="9"/>
      <c r="P100" s="9" t="n">
        <f aca="false">'Central pensions'!X100</f>
        <v>30513825.7349401</v>
      </c>
      <c r="Q100" s="67"/>
      <c r="R100" s="67" t="n">
        <f aca="false">'Central SIPA income'!G95</f>
        <v>29296714.5641399</v>
      </c>
      <c r="S100" s="67"/>
      <c r="T100" s="9" t="n">
        <f aca="false">'Central SIPA income'!J95</f>
        <v>112018527.332045</v>
      </c>
      <c r="U100" s="9"/>
      <c r="V100" s="67" t="n">
        <f aca="false">'Central SIPA income'!F95</f>
        <v>141421.134863379</v>
      </c>
      <c r="W100" s="67"/>
      <c r="X100" s="67" t="n">
        <f aca="false">'Central SIPA income'!M95</f>
        <v>355209.117932257</v>
      </c>
      <c r="Y100" s="9"/>
      <c r="Z100" s="9" t="n">
        <f aca="false">R100+V100-N100-L100-F100</f>
        <v>-6256675.19725905</v>
      </c>
      <c r="AA100" s="9"/>
      <c r="AB100" s="9" t="n">
        <f aca="false">T100-P100-D100</f>
        <v>-82971010.0541117</v>
      </c>
      <c r="AC100" s="50"/>
      <c r="AD100" s="9"/>
      <c r="AE100" s="9"/>
      <c r="AF100" s="9"/>
      <c r="AG100" s="9" t="n">
        <f aca="false">BF100/100*$AG$37</f>
        <v>6065606592.33061</v>
      </c>
      <c r="AH100" s="39" t="n">
        <f aca="false">(AG100-AG99)/AG99</f>
        <v>0.0031017791663641</v>
      </c>
      <c r="AI100" s="39"/>
      <c r="AJ100" s="39" t="n">
        <f aca="false">AB100/AG100</f>
        <v>-0.0136789303412821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13754869</v>
      </c>
      <c r="AY100" s="39" t="n">
        <f aca="false">(AW100-AW99)/AW99</f>
        <v>0.00507187994731342</v>
      </c>
      <c r="AZ100" s="38" t="n">
        <f aca="false">workers_and_wage_central!B88</f>
        <v>7688.51978615402</v>
      </c>
      <c r="BA100" s="39" t="n">
        <f aca="false">(AZ100-AZ99)/AZ99</f>
        <v>-0.00196015908937054</v>
      </c>
      <c r="BB100" s="7"/>
      <c r="BC100" s="7"/>
      <c r="BD100" s="7"/>
      <c r="BE100" s="7"/>
      <c r="BF100" s="7" t="n">
        <f aca="false">BF99*(1+AY100)*(1+BA100)*(1-BE100)</f>
        <v>132.709011200526</v>
      </c>
      <c r="BG100" s="7"/>
      <c r="BH100" s="0" t="n">
        <f aca="false">BH99+1</f>
        <v>69</v>
      </c>
      <c r="BI100" s="39" t="n">
        <f aca="false">T107/AG107</f>
        <v>0.0212165083062151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164280716.412473</v>
      </c>
      <c r="E101" s="9"/>
      <c r="F101" s="67" t="n">
        <f aca="false">'Central pensions'!I101</f>
        <v>29859964.8357725</v>
      </c>
      <c r="G101" s="9" t="n">
        <f aca="false">'Central pensions'!K101</f>
        <v>5045712.25074492</v>
      </c>
      <c r="H101" s="9" t="n">
        <f aca="false">'Central pensions'!V101</f>
        <v>27760020.0778041</v>
      </c>
      <c r="I101" s="67" t="n">
        <f aca="false">'Central pensions'!M101</f>
        <v>156052.956208607</v>
      </c>
      <c r="J101" s="9" t="n">
        <f aca="false">'Central pensions'!W101</f>
        <v>858557.321993949</v>
      </c>
      <c r="K101" s="9"/>
      <c r="L101" s="67" t="n">
        <f aca="false">'Central pensions'!N101</f>
        <v>4384492.43468598</v>
      </c>
      <c r="M101" s="67"/>
      <c r="N101" s="67" t="n">
        <f aca="false">'Central pensions'!L101</f>
        <v>1345114.97939746</v>
      </c>
      <c r="O101" s="9"/>
      <c r="P101" s="9" t="n">
        <f aca="false">'Central pensions'!X101</f>
        <v>30151577.8301496</v>
      </c>
      <c r="Q101" s="67"/>
      <c r="R101" s="67" t="n">
        <f aca="false">'Central SIPA income'!G96</f>
        <v>33695607.7634867</v>
      </c>
      <c r="S101" s="67"/>
      <c r="T101" s="9" t="n">
        <f aca="false">'Central SIPA income'!J96</f>
        <v>128838076.739299</v>
      </c>
      <c r="U101" s="9"/>
      <c r="V101" s="67" t="n">
        <f aca="false">'Central SIPA income'!F96</f>
        <v>139827.675595171</v>
      </c>
      <c r="W101" s="67"/>
      <c r="X101" s="67" t="n">
        <f aca="false">'Central SIPA income'!M96</f>
        <v>351206.807657575</v>
      </c>
      <c r="Y101" s="9"/>
      <c r="Z101" s="9" t="n">
        <f aca="false">R101+V101-N101-L101-F101</f>
        <v>-1754136.81077411</v>
      </c>
      <c r="AA101" s="9"/>
      <c r="AB101" s="9" t="n">
        <f aca="false">T101-P101-D101</f>
        <v>-65594217.5033244</v>
      </c>
      <c r="AC101" s="50"/>
      <c r="AD101" s="9"/>
      <c r="AE101" s="9"/>
      <c r="AF101" s="9"/>
      <c r="AG101" s="9" t="n">
        <f aca="false">BF101/100*$AG$37</f>
        <v>6105352411.48538</v>
      </c>
      <c r="AH101" s="39" t="n">
        <f aca="false">(AG101-AG100)/AG100</f>
        <v>0.00655265364638417</v>
      </c>
      <c r="AI101" s="39" t="n">
        <f aca="false">(AG101-AG97)/AG97</f>
        <v>0.017372538909967</v>
      </c>
      <c r="AJ101" s="39" t="n">
        <f aca="false">AB101/AG101</f>
        <v>-0.0107437233893213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13761028</v>
      </c>
      <c r="AY101" s="39" t="n">
        <f aca="false">(AW101-AW100)/AW100</f>
        <v>0.000447768713755107</v>
      </c>
      <c r="AZ101" s="38" t="n">
        <f aca="false">workers_and_wage_central!B89</f>
        <v>7735.43630700053</v>
      </c>
      <c r="BA101" s="39" t="n">
        <f aca="false">(AZ101-AZ100)/AZ100</f>
        <v>0.00610215257961717</v>
      </c>
      <c r="BB101" s="7"/>
      <c r="BC101" s="7"/>
      <c r="BD101" s="7"/>
      <c r="BE101" s="7"/>
      <c r="BF101" s="7" t="n">
        <f aca="false">BF100*(1+AY101)*(1+BA101)*(1-BE101)</f>
        <v>133.578607386677</v>
      </c>
      <c r="BG101" s="73" t="e">
        <f aca="false">(BB101-BB97)/BB97</f>
        <v>#DIV/0!</v>
      </c>
      <c r="BH101" s="0" t="n">
        <f aca="false">BH100+1</f>
        <v>70</v>
      </c>
      <c r="BI101" s="39" t="n">
        <f aca="false">T108/AG108</f>
        <v>0.0185571768410084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164465612.030023</v>
      </c>
      <c r="E102" s="6"/>
      <c r="F102" s="8" t="n">
        <f aca="false">'Central pensions'!I102</f>
        <v>29893571.8029131</v>
      </c>
      <c r="G102" s="6" t="n">
        <f aca="false">'Central pensions'!K102</f>
        <v>5181772.87823038</v>
      </c>
      <c r="H102" s="6" t="n">
        <f aca="false">'Central pensions'!V102</f>
        <v>28508585.5058539</v>
      </c>
      <c r="I102" s="8" t="n">
        <f aca="false">'Central pensions'!M102</f>
        <v>160261.016852486</v>
      </c>
      <c r="J102" s="6" t="n">
        <f aca="false">'Central pensions'!W102</f>
        <v>881708.830077956</v>
      </c>
      <c r="K102" s="6"/>
      <c r="L102" s="8" t="n">
        <f aca="false">'Central pensions'!N102</f>
        <v>5304699.52218346</v>
      </c>
      <c r="M102" s="8"/>
      <c r="N102" s="8" t="n">
        <f aca="false">'Central pensions'!L102</f>
        <v>1347349.30665027</v>
      </c>
      <c r="O102" s="6"/>
      <c r="P102" s="6" t="n">
        <f aca="false">'Central pensions'!X102</f>
        <v>34938829.3909663</v>
      </c>
      <c r="Q102" s="8"/>
      <c r="R102" s="8" t="n">
        <f aca="false">'Central SIPA income'!G97</f>
        <v>29858240.0374337</v>
      </c>
      <c r="S102" s="8"/>
      <c r="T102" s="6" t="n">
        <f aca="false">'Central SIPA income'!J97</f>
        <v>114165568.647551</v>
      </c>
      <c r="U102" s="6"/>
      <c r="V102" s="8" t="n">
        <f aca="false">'Central SIPA income'!F97</f>
        <v>144845.358788196</v>
      </c>
      <c r="W102" s="8"/>
      <c r="X102" s="8" t="n">
        <f aca="false">'Central SIPA income'!M97</f>
        <v>363809.781200246</v>
      </c>
      <c r="Y102" s="6"/>
      <c r="Z102" s="6" t="n">
        <f aca="false">R102+V102-N102-L102-F102</f>
        <v>-6542535.23552488</v>
      </c>
      <c r="AA102" s="6"/>
      <c r="AB102" s="6" t="n">
        <f aca="false">T102-P102-D102</f>
        <v>-85238872.7734379</v>
      </c>
      <c r="AC102" s="50"/>
      <c r="AD102" s="6"/>
      <c r="AE102" s="6"/>
      <c r="AF102" s="6"/>
      <c r="AG102" s="6" t="n">
        <f aca="false">BF102/100*$AG$37</f>
        <v>6168481424.85479</v>
      </c>
      <c r="AH102" s="61" t="n">
        <f aca="false">(AG102-AG101)/AG101</f>
        <v>0.0103399458564668</v>
      </c>
      <c r="AI102" s="61"/>
      <c r="AJ102" s="61" t="n">
        <f aca="false">AB102/AG102</f>
        <v>-0.0138184533441218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0.00454448308257881</v>
      </c>
      <c r="AV102" s="5"/>
      <c r="AW102" s="65" t="n">
        <f aca="false">workers_and_wage_central!C90</f>
        <v>13781531</v>
      </c>
      <c r="AX102" s="5"/>
      <c r="AY102" s="61" t="n">
        <f aca="false">(AW102-AW101)/AW101</f>
        <v>0.00148993229284905</v>
      </c>
      <c r="AZ102" s="66" t="n">
        <f aca="false">workers_and_wage_central!B90</f>
        <v>7803.79317613123</v>
      </c>
      <c r="BA102" s="61" t="n">
        <f aca="false">(AZ102-AZ101)/AZ101</f>
        <v>0.00883684725951882</v>
      </c>
      <c r="BB102" s="5"/>
      <c r="BC102" s="5"/>
      <c r="BD102" s="5"/>
      <c r="BE102" s="5"/>
      <c r="BF102" s="5" t="n">
        <f aca="false">BF101*(1+AY102)*(1+BA102)*(1-BE102)</f>
        <v>134.959802954638</v>
      </c>
      <c r="BG102" s="5"/>
      <c r="BH102" s="5" t="n">
        <f aca="false">BH101+1</f>
        <v>71</v>
      </c>
      <c r="BI102" s="61" t="n">
        <f aca="false">T109/AG109</f>
        <v>0.0212525462727461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164796873.834022</v>
      </c>
      <c r="E103" s="9"/>
      <c r="F103" s="67" t="n">
        <f aca="false">'Central pensions'!I103</f>
        <v>29953782.5570106</v>
      </c>
      <c r="G103" s="9" t="n">
        <f aca="false">'Central pensions'!K103</f>
        <v>5249177.89609397</v>
      </c>
      <c r="H103" s="9" t="n">
        <f aca="false">'Central pensions'!V103</f>
        <v>28879428.0264439</v>
      </c>
      <c r="I103" s="67" t="n">
        <f aca="false">'Central pensions'!M103</f>
        <v>162345.708126618</v>
      </c>
      <c r="J103" s="9" t="n">
        <f aca="false">'Central pensions'!W103</f>
        <v>893178.186384862</v>
      </c>
      <c r="K103" s="9"/>
      <c r="L103" s="67" t="n">
        <f aca="false">'Central pensions'!N103</f>
        <v>4288558.47285962</v>
      </c>
      <c r="M103" s="67"/>
      <c r="N103" s="67" t="n">
        <f aca="false">'Central pensions'!L103</f>
        <v>1350111.30137132</v>
      </c>
      <c r="O103" s="9"/>
      <c r="P103" s="9" t="n">
        <f aca="false">'Central pensions'!X103</f>
        <v>29681264.3355286</v>
      </c>
      <c r="Q103" s="67"/>
      <c r="R103" s="67" t="n">
        <f aca="false">'Central SIPA income'!G98</f>
        <v>34243371.3061778</v>
      </c>
      <c r="S103" s="67"/>
      <c r="T103" s="9" t="n">
        <f aca="false">'Central SIPA income'!J98</f>
        <v>130932498.120376</v>
      </c>
      <c r="U103" s="9"/>
      <c r="V103" s="67" t="n">
        <f aca="false">'Central SIPA income'!F98</f>
        <v>141689.203996534</v>
      </c>
      <c r="W103" s="67"/>
      <c r="X103" s="67" t="n">
        <f aca="false">'Central SIPA income'!M98</f>
        <v>355882.430308268</v>
      </c>
      <c r="Y103" s="9"/>
      <c r="Z103" s="9" t="n">
        <f aca="false">R103+V103-N103-L103-F103</f>
        <v>-1207391.82106714</v>
      </c>
      <c r="AA103" s="9"/>
      <c r="AB103" s="9" t="n">
        <f aca="false">T103-P103-D103</f>
        <v>-63545640.0491752</v>
      </c>
      <c r="AC103" s="50"/>
      <c r="AD103" s="9"/>
      <c r="AE103" s="9"/>
      <c r="AF103" s="9"/>
      <c r="AG103" s="9" t="n">
        <f aca="false">BF103/100*$AG$37</f>
        <v>6176792732.03514</v>
      </c>
      <c r="AH103" s="39" t="n">
        <f aca="false">(AG103-AG102)/AG102</f>
        <v>0.00134738302799523</v>
      </c>
      <c r="AI103" s="39"/>
      <c r="AJ103" s="39" t="n">
        <f aca="false">AB103/AG103</f>
        <v>-0.0102878051451531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13771654</v>
      </c>
      <c r="AX103" s="7"/>
      <c r="AY103" s="39" t="n">
        <f aca="false">(AW103-AW102)/AW102</f>
        <v>-0.00071668379949949</v>
      </c>
      <c r="AZ103" s="38" t="n">
        <f aca="false">workers_and_wage_central!B91</f>
        <v>7819.91227905464</v>
      </c>
      <c r="BA103" s="39" t="n">
        <f aca="false">(AZ103-AZ102)/AZ102</f>
        <v>0.0020655471716894</v>
      </c>
      <c r="BB103" s="7"/>
      <c r="BC103" s="7"/>
      <c r="BD103" s="7"/>
      <c r="BE103" s="7"/>
      <c r="BF103" s="7" t="n">
        <f aca="false">BF102*(1+AY103)*(1+BA103)*(1-BE103)</f>
        <v>135.1416455026</v>
      </c>
      <c r="BG103" s="7"/>
      <c r="BH103" s="7" t="n">
        <f aca="false">BH102+1</f>
        <v>72</v>
      </c>
      <c r="BI103" s="39" t="n">
        <f aca="false">T110/AG110</f>
        <v>0.0186030158327351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165551817.113047</v>
      </c>
      <c r="E104" s="9"/>
      <c r="F104" s="67" t="n">
        <f aca="false">'Central pensions'!I104</f>
        <v>30091002.4344067</v>
      </c>
      <c r="G104" s="9" t="n">
        <f aca="false">'Central pensions'!K104</f>
        <v>5367123.77394577</v>
      </c>
      <c r="H104" s="9" t="n">
        <f aca="false">'Central pensions'!V104</f>
        <v>29528331.4467245</v>
      </c>
      <c r="I104" s="67" t="n">
        <f aca="false">'Central pensions'!M104</f>
        <v>165993.518781828</v>
      </c>
      <c r="J104" s="9" t="n">
        <f aca="false">'Central pensions'!W104</f>
        <v>913247.364331685</v>
      </c>
      <c r="K104" s="9"/>
      <c r="L104" s="67" t="n">
        <f aca="false">'Central pensions'!N104</f>
        <v>4319396.72780577</v>
      </c>
      <c r="M104" s="67"/>
      <c r="N104" s="67" t="n">
        <f aca="false">'Central pensions'!L104</f>
        <v>1357473.01926178</v>
      </c>
      <c r="O104" s="9"/>
      <c r="P104" s="9" t="n">
        <f aca="false">'Central pensions'!X104</f>
        <v>29881786.1868184</v>
      </c>
      <c r="Q104" s="67"/>
      <c r="R104" s="67" t="n">
        <f aca="false">'Central SIPA income'!G99</f>
        <v>30182683.6383614</v>
      </c>
      <c r="S104" s="67"/>
      <c r="T104" s="9" t="n">
        <f aca="false">'Central SIPA income'!J99</f>
        <v>115406106.875776</v>
      </c>
      <c r="U104" s="9"/>
      <c r="V104" s="67" t="n">
        <f aca="false">'Central SIPA income'!F99</f>
        <v>141751.581772325</v>
      </c>
      <c r="W104" s="67"/>
      <c r="X104" s="67" t="n">
        <f aca="false">'Central SIPA income'!M99</f>
        <v>356039.105297042</v>
      </c>
      <c r="Y104" s="9"/>
      <c r="Z104" s="9" t="n">
        <f aca="false">R104+V104-N104-L104-F104</f>
        <v>-5443436.9613405</v>
      </c>
      <c r="AA104" s="9"/>
      <c r="AB104" s="9" t="n">
        <f aca="false">T104-P104-D104</f>
        <v>-80027496.4240887</v>
      </c>
      <c r="AC104" s="50"/>
      <c r="AD104" s="9"/>
      <c r="AE104" s="9"/>
      <c r="AF104" s="9"/>
      <c r="AG104" s="9" t="n">
        <f aca="false">BF104/100*$AG$37</f>
        <v>6215834950.74191</v>
      </c>
      <c r="AH104" s="39" t="n">
        <f aca="false">(AG104-AG103)/AG103</f>
        <v>0.00632079145286635</v>
      </c>
      <c r="AI104" s="39"/>
      <c r="AJ104" s="39" t="n">
        <f aca="false">AB104/AG104</f>
        <v>-0.0128747782169694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13830027</v>
      </c>
      <c r="AY104" s="39" t="n">
        <f aca="false">(AW104-AW103)/AW103</f>
        <v>0.00423863393605445</v>
      </c>
      <c r="AZ104" s="38" t="n">
        <f aca="false">workers_and_wage_central!B92</f>
        <v>7836.12584481722</v>
      </c>
      <c r="BA104" s="39" t="n">
        <f aca="false">(AZ104-AZ103)/AZ103</f>
        <v>0.00207336926348971</v>
      </c>
      <c r="BB104" s="7"/>
      <c r="BC104" s="7"/>
      <c r="BD104" s="7"/>
      <c r="BE104" s="7"/>
      <c r="BF104" s="7" t="n">
        <f aca="false">BF103*(1+AY104)*(1+BA104)*(1-BE104)</f>
        <v>135.995847660419</v>
      </c>
      <c r="BG104" s="7"/>
      <c r="BH104" s="0" t="n">
        <f aca="false">BH103+1</f>
        <v>73</v>
      </c>
      <c r="BI104" s="39" t="n">
        <f aca="false">T111/AG111</f>
        <v>0.0213353643088622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166293640.648528</v>
      </c>
      <c r="E105" s="9"/>
      <c r="F105" s="67" t="n">
        <f aca="false">'Central pensions'!I105</f>
        <v>30225837.6431126</v>
      </c>
      <c r="G105" s="9" t="n">
        <f aca="false">'Central pensions'!K105</f>
        <v>5481045.1733438</v>
      </c>
      <c r="H105" s="9" t="n">
        <f aca="false">'Central pensions'!V105</f>
        <v>30155093.3739656</v>
      </c>
      <c r="I105" s="67" t="n">
        <f aca="false">'Central pensions'!M105</f>
        <v>169516.861031252</v>
      </c>
      <c r="J105" s="9" t="n">
        <f aca="false">'Central pensions'!W105</f>
        <v>932631.75383399</v>
      </c>
      <c r="K105" s="9"/>
      <c r="L105" s="67" t="n">
        <f aca="false">'Central pensions'!N105</f>
        <v>4303191.13922946</v>
      </c>
      <c r="M105" s="67"/>
      <c r="N105" s="67" t="n">
        <f aca="false">'Central pensions'!L105</f>
        <v>1363580.2333602</v>
      </c>
      <c r="O105" s="9"/>
      <c r="P105" s="9" t="n">
        <f aca="false">'Central pensions'!X105</f>
        <v>29831295.4007079</v>
      </c>
      <c r="Q105" s="67"/>
      <c r="R105" s="67" t="n">
        <f aca="false">'Central SIPA income'!G100</f>
        <v>34569793.9049749</v>
      </c>
      <c r="S105" s="67"/>
      <c r="T105" s="9" t="n">
        <f aca="false">'Central SIPA income'!J100</f>
        <v>132180603.218478</v>
      </c>
      <c r="U105" s="9"/>
      <c r="V105" s="67" t="n">
        <f aca="false">'Central SIPA income'!F100</f>
        <v>143316.479753414</v>
      </c>
      <c r="W105" s="67"/>
      <c r="X105" s="67" t="n">
        <f aca="false">'Central SIPA income'!M100</f>
        <v>359969.67785293</v>
      </c>
      <c r="Y105" s="9"/>
      <c r="Z105" s="9" t="n">
        <f aca="false">R105+V105-N105-L105-F105</f>
        <v>-1179498.630974</v>
      </c>
      <c r="AA105" s="9"/>
      <c r="AB105" s="9" t="n">
        <f aca="false">T105-P105-D105</f>
        <v>-63944332.8307585</v>
      </c>
      <c r="AC105" s="50"/>
      <c r="AD105" s="9"/>
      <c r="AE105" s="9"/>
      <c r="AF105" s="9"/>
      <c r="AG105" s="9" t="n">
        <f aca="false">BF105/100*$AG$37</f>
        <v>6216890474.06298</v>
      </c>
      <c r="AH105" s="39" t="n">
        <f aca="false">(AG105-AG104)/AG104</f>
        <v>0.000169811992986888</v>
      </c>
      <c r="AI105" s="39" t="n">
        <f aca="false">(AG105-AG101)/AG101</f>
        <v>0.0182688983469281</v>
      </c>
      <c r="AJ105" s="39" t="n">
        <f aca="false">AB105/AG105</f>
        <v>-0.0102855813686176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13832820</v>
      </c>
      <c r="AY105" s="39" t="n">
        <f aca="false">(AW105-AW104)/AW104</f>
        <v>0.000201951883391117</v>
      </c>
      <c r="AZ105" s="38" t="n">
        <f aca="false">workers_and_wage_central!B93</f>
        <v>7835.87404344313</v>
      </c>
      <c r="BA105" s="39" t="n">
        <f aca="false">(AZ105-AZ104)/AZ104</f>
        <v>-3.21334010035146E-005</v>
      </c>
      <c r="BB105" s="7"/>
      <c r="BC105" s="7"/>
      <c r="BD105" s="7"/>
      <c r="BE105" s="7"/>
      <c r="BF105" s="7" t="n">
        <f aca="false">BF104*(1+AY105)*(1+BA105)*(1-BE105)</f>
        <v>136.018941386349</v>
      </c>
      <c r="BG105" s="73" t="e">
        <f aca="false">(BB105-BB101)/BB101</f>
        <v>#DIV/0!</v>
      </c>
      <c r="BH105" s="0" t="n">
        <f aca="false">BH104+1</f>
        <v>74</v>
      </c>
      <c r="BI105" s="39" t="n">
        <f aca="false">T112/AG112</f>
        <v>0.0186262919760635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166449248.330736</v>
      </c>
      <c r="E106" s="6"/>
      <c r="F106" s="8" t="n">
        <f aca="false">'Central pensions'!I106</f>
        <v>30254121.1813169</v>
      </c>
      <c r="G106" s="6" t="n">
        <f aca="false">'Central pensions'!K106</f>
        <v>5612911.78693419</v>
      </c>
      <c r="H106" s="6" t="n">
        <f aca="false">'Central pensions'!V106</f>
        <v>30880584.5749989</v>
      </c>
      <c r="I106" s="8" t="n">
        <f aca="false">'Central pensions'!M106</f>
        <v>173595.209905183</v>
      </c>
      <c r="J106" s="6" t="n">
        <f aca="false">'Central pensions'!W106</f>
        <v>955069.626030903</v>
      </c>
      <c r="K106" s="6"/>
      <c r="L106" s="8" t="n">
        <f aca="false">'Central pensions'!N106</f>
        <v>5278752.20446632</v>
      </c>
      <c r="M106" s="8"/>
      <c r="N106" s="8" t="n">
        <f aca="false">'Central pensions'!L106</f>
        <v>1365742.48304355</v>
      </c>
      <c r="O106" s="6"/>
      <c r="P106" s="6" t="n">
        <f aca="false">'Central pensions'!X106</f>
        <v>34905382.4656352</v>
      </c>
      <c r="Q106" s="8"/>
      <c r="R106" s="8" t="n">
        <f aca="false">'Central SIPA income'!G101</f>
        <v>30185285.7615315</v>
      </c>
      <c r="S106" s="8"/>
      <c r="T106" s="6" t="n">
        <f aca="false">'Central SIPA income'!J101</f>
        <v>115416056.319248</v>
      </c>
      <c r="U106" s="6"/>
      <c r="V106" s="8" t="n">
        <f aca="false">'Central SIPA income'!F101</f>
        <v>140147.004982791</v>
      </c>
      <c r="W106" s="8"/>
      <c r="X106" s="8" t="n">
        <f aca="false">'Central SIPA income'!M101</f>
        <v>352008.871014058</v>
      </c>
      <c r="Y106" s="6"/>
      <c r="Z106" s="6" t="n">
        <f aca="false">R106+V106-N106-L106-F106</f>
        <v>-6573183.10231248</v>
      </c>
      <c r="AA106" s="6"/>
      <c r="AB106" s="6" t="n">
        <f aca="false">T106-P106-D106</f>
        <v>-85938574.4771231</v>
      </c>
      <c r="AC106" s="50"/>
      <c r="AD106" s="6"/>
      <c r="AE106" s="6"/>
      <c r="AF106" s="6"/>
      <c r="AG106" s="6" t="n">
        <f aca="false">BF106/100*$AG$37</f>
        <v>6216492630.7639</v>
      </c>
      <c r="AH106" s="61" t="n">
        <f aca="false">(AG106-AG105)/AG105</f>
        <v>-6.39939372812847E-005</v>
      </c>
      <c r="AI106" s="61"/>
      <c r="AJ106" s="61" t="n">
        <f aca="false">AB106/AG106</f>
        <v>-0.013824286391306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0.00346063134729942</v>
      </c>
      <c r="AV106" s="5"/>
      <c r="AW106" s="65" t="n">
        <f aca="false">workers_and_wage_central!C94</f>
        <v>13832158</v>
      </c>
      <c r="AX106" s="5"/>
      <c r="AY106" s="61" t="n">
        <f aca="false">(AW106-AW105)/AW105</f>
        <v>-4.78571975923926E-005</v>
      </c>
      <c r="AZ106" s="66" t="n">
        <f aca="false">workers_and_wage_central!B94</f>
        <v>7835.74759193184</v>
      </c>
      <c r="BA106" s="61" t="n">
        <f aca="false">(AZ106-AZ105)/AZ105</f>
        <v>-1.61375119851023E-005</v>
      </c>
      <c r="BB106" s="5"/>
      <c r="BC106" s="5"/>
      <c r="BD106" s="5"/>
      <c r="BE106" s="5"/>
      <c r="BF106" s="5" t="n">
        <f aca="false">BF105*(1+AY106)*(1+BA106)*(1-BE106)</f>
        <v>136.010236998744</v>
      </c>
      <c r="BG106" s="5"/>
      <c r="BH106" s="5" t="n">
        <f aca="false">BH105+1</f>
        <v>75</v>
      </c>
      <c r="BI106" s="61" t="n">
        <f aca="false">T113/AG113</f>
        <v>0.0213203730769007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165960171.195626</v>
      </c>
      <c r="E107" s="9"/>
      <c r="F107" s="67" t="n">
        <f aca="false">'Central pensions'!I107</f>
        <v>30165225.6226947</v>
      </c>
      <c r="G107" s="9" t="n">
        <f aca="false">'Central pensions'!K107</f>
        <v>5731216.94207593</v>
      </c>
      <c r="H107" s="9" t="n">
        <f aca="false">'Central pensions'!V107</f>
        <v>31531464.6329248</v>
      </c>
      <c r="I107" s="67" t="n">
        <f aca="false">'Central pensions'!M107</f>
        <v>177254.132229154</v>
      </c>
      <c r="J107" s="9" t="n">
        <f aca="false">'Central pensions'!W107</f>
        <v>975199.937100776</v>
      </c>
      <c r="K107" s="9"/>
      <c r="L107" s="67" t="n">
        <f aca="false">'Central pensions'!N107</f>
        <v>4399612.68687246</v>
      </c>
      <c r="M107" s="67"/>
      <c r="N107" s="67" t="n">
        <f aca="false">'Central pensions'!L107</f>
        <v>1361522.79989618</v>
      </c>
      <c r="O107" s="9"/>
      <c r="P107" s="9" t="n">
        <f aca="false">'Central pensions'!X107</f>
        <v>30320307.8779182</v>
      </c>
      <c r="Q107" s="67"/>
      <c r="R107" s="67" t="n">
        <f aca="false">'Central SIPA income'!G102</f>
        <v>34651691.0699977</v>
      </c>
      <c r="S107" s="67"/>
      <c r="T107" s="9" t="n">
        <f aca="false">'Central SIPA income'!J102</f>
        <v>132493744.127109</v>
      </c>
      <c r="U107" s="9"/>
      <c r="V107" s="67" t="n">
        <f aca="false">'Central SIPA income'!F102</f>
        <v>143073.300930861</v>
      </c>
      <c r="W107" s="67"/>
      <c r="X107" s="67" t="n">
        <f aca="false">'Central SIPA income'!M102</f>
        <v>359358.882761079</v>
      </c>
      <c r="Y107" s="9"/>
      <c r="Z107" s="9" t="n">
        <f aca="false">R107+V107-N107-L107-F107</f>
        <v>-1131596.73853474</v>
      </c>
      <c r="AA107" s="9"/>
      <c r="AB107" s="9" t="n">
        <f aca="false">T107-P107-D107</f>
        <v>-63786734.9464351</v>
      </c>
      <c r="AC107" s="50"/>
      <c r="AD107" s="9"/>
      <c r="AE107" s="9"/>
      <c r="AF107" s="9"/>
      <c r="AG107" s="9" t="n">
        <f aca="false">BF107/100*$AG$37</f>
        <v>6244842092.52739</v>
      </c>
      <c r="AH107" s="39" t="n">
        <f aca="false">(AG107-AG106)/AG106</f>
        <v>0.00456036280380998</v>
      </c>
      <c r="AI107" s="39"/>
      <c r="AJ107" s="39" t="n">
        <f aca="false">AB107/AG107</f>
        <v>-0.0102143071035796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13880485</v>
      </c>
      <c r="AX107" s="7"/>
      <c r="AY107" s="39" t="n">
        <f aca="false">(AW107-AW106)/AW106</f>
        <v>0.00349381492027491</v>
      </c>
      <c r="AZ107" s="38" t="n">
        <f aca="false">workers_and_wage_central!B95</f>
        <v>7844.07569509086</v>
      </c>
      <c r="BA107" s="39" t="n">
        <f aca="false">(AZ107-AZ106)/AZ106</f>
        <v>0.00106283453637405</v>
      </c>
      <c r="BB107" s="7"/>
      <c r="BC107" s="7"/>
      <c r="BD107" s="7"/>
      <c r="BE107" s="7"/>
      <c r="BF107" s="7" t="n">
        <f aca="false">BF106*(1+AY107)*(1+BA107)*(1-BE107)</f>
        <v>136.630493024491</v>
      </c>
      <c r="BG107" s="7"/>
      <c r="BH107" s="7" t="n">
        <f aca="false">BH106+1</f>
        <v>76</v>
      </c>
      <c r="BI107" s="39" t="n">
        <f aca="false">T114/AG114</f>
        <v>0.0186809260655648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166584673.237192</v>
      </c>
      <c r="E108" s="9"/>
      <c r="F108" s="67" t="n">
        <f aca="false">'Central pensions'!I108</f>
        <v>30278736.2611205</v>
      </c>
      <c r="G108" s="9" t="n">
        <f aca="false">'Central pensions'!K108</f>
        <v>5889921.3277414</v>
      </c>
      <c r="H108" s="9" t="n">
        <f aca="false">'Central pensions'!V108</f>
        <v>32404609.3374922</v>
      </c>
      <c r="I108" s="67" t="n">
        <f aca="false">'Central pensions'!M108</f>
        <v>182162.515290972</v>
      </c>
      <c r="J108" s="9" t="n">
        <f aca="false">'Central pensions'!W108</f>
        <v>1002204.41249976</v>
      </c>
      <c r="K108" s="9"/>
      <c r="L108" s="67" t="n">
        <f aca="false">'Central pensions'!N108</f>
        <v>4400230.02395747</v>
      </c>
      <c r="M108" s="67"/>
      <c r="N108" s="67" t="n">
        <f aca="false">'Central pensions'!L108</f>
        <v>1368763.30579133</v>
      </c>
      <c r="O108" s="9"/>
      <c r="P108" s="9" t="n">
        <f aca="false">'Central pensions'!X108</f>
        <v>30363346.3701275</v>
      </c>
      <c r="Q108" s="67"/>
      <c r="R108" s="67" t="n">
        <f aca="false">'Central SIPA income'!G103</f>
        <v>30515715.0478337</v>
      </c>
      <c r="S108" s="67"/>
      <c r="T108" s="9" t="n">
        <f aca="false">'Central SIPA income'!J103</f>
        <v>116679481.334292</v>
      </c>
      <c r="U108" s="9"/>
      <c r="V108" s="67" t="n">
        <f aca="false">'Central SIPA income'!F103</f>
        <v>144060.188100148</v>
      </c>
      <c r="W108" s="67"/>
      <c r="X108" s="67" t="n">
        <f aca="false">'Central SIPA income'!M103</f>
        <v>361837.658802862</v>
      </c>
      <c r="Y108" s="9"/>
      <c r="Z108" s="9" t="n">
        <f aca="false">R108+V108-N108-L108-F108</f>
        <v>-5387954.35493542</v>
      </c>
      <c r="AA108" s="9"/>
      <c r="AB108" s="9" t="n">
        <f aca="false">T108-P108-D108</f>
        <v>-80268538.2730275</v>
      </c>
      <c r="AC108" s="50"/>
      <c r="AD108" s="9"/>
      <c r="AE108" s="9"/>
      <c r="AF108" s="9"/>
      <c r="AG108" s="9" t="n">
        <f aca="false">BF108/100*$AG$37</f>
        <v>6287566386.52327</v>
      </c>
      <c r="AH108" s="39" t="n">
        <f aca="false">(AG108-AG107)/AG107</f>
        <v>0.00684153311850758</v>
      </c>
      <c r="AI108" s="39"/>
      <c r="AJ108" s="39" t="n">
        <f aca="false">AB108/AG108</f>
        <v>-0.0127662331240072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13948201</v>
      </c>
      <c r="AY108" s="39" t="n">
        <f aca="false">(AW108-AW107)/AW107</f>
        <v>0.00487850388513082</v>
      </c>
      <c r="AZ108" s="38" t="n">
        <f aca="false">workers_and_wage_central!B96</f>
        <v>7859.39908974877</v>
      </c>
      <c r="BA108" s="39" t="n">
        <f aca="false">(AZ108-AZ107)/AZ107</f>
        <v>0.0019534990805228</v>
      </c>
      <c r="BB108" s="7"/>
      <c r="BC108" s="7"/>
      <c r="BD108" s="7"/>
      <c r="BE108" s="7"/>
      <c r="BF108" s="7" t="n">
        <f aca="false">BF107*(1+AY108)*(1+BA108)*(1-BE108)</f>
        <v>137.565255067516</v>
      </c>
      <c r="BG108" s="7"/>
      <c r="BH108" s="0" t="n">
        <f aca="false">BH107+1</f>
        <v>77</v>
      </c>
      <c r="BI108" s="39" t="n">
        <f aca="false">T115/AG115</f>
        <v>0.0213781625474878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166299079.525584</v>
      </c>
      <c r="E109" s="9"/>
      <c r="F109" s="67" t="n">
        <f aca="false">'Central pensions'!I109</f>
        <v>30226826.2233987</v>
      </c>
      <c r="G109" s="9" t="n">
        <f aca="false">'Central pensions'!K109</f>
        <v>5944517.13446388</v>
      </c>
      <c r="H109" s="9" t="n">
        <f aca="false">'Central pensions'!V109</f>
        <v>32704979.3577121</v>
      </c>
      <c r="I109" s="67" t="n">
        <f aca="false">'Central pensions'!M109</f>
        <v>183851.045395792</v>
      </c>
      <c r="J109" s="9" t="n">
        <f aca="false">'Central pensions'!W109</f>
        <v>1011494.20693956</v>
      </c>
      <c r="K109" s="9"/>
      <c r="L109" s="67" t="n">
        <f aca="false">'Central pensions'!N109</f>
        <v>4431365.20070546</v>
      </c>
      <c r="M109" s="67"/>
      <c r="N109" s="67" t="n">
        <f aca="false">'Central pensions'!L109</f>
        <v>1366207.13673089</v>
      </c>
      <c r="O109" s="9"/>
      <c r="P109" s="9" t="n">
        <f aca="false">'Central pensions'!X109</f>
        <v>30510843.6623044</v>
      </c>
      <c r="Q109" s="67"/>
      <c r="R109" s="67" t="n">
        <f aca="false">'Central SIPA income'!G104</f>
        <v>35035554.8008546</v>
      </c>
      <c r="S109" s="67"/>
      <c r="T109" s="9" t="n">
        <f aca="false">'Central SIPA income'!J104</f>
        <v>133961480.372163</v>
      </c>
      <c r="U109" s="9"/>
      <c r="V109" s="67" t="n">
        <f aca="false">'Central SIPA income'!F104</f>
        <v>145992.959395763</v>
      </c>
      <c r="W109" s="67"/>
      <c r="X109" s="67" t="n">
        <f aca="false">'Central SIPA income'!M104</f>
        <v>366692.22306402</v>
      </c>
      <c r="Y109" s="9"/>
      <c r="Z109" s="9" t="n">
        <f aca="false">R109+V109-N109-L109-F109</f>
        <v>-842850.800584592</v>
      </c>
      <c r="AA109" s="9"/>
      <c r="AB109" s="9" t="n">
        <f aca="false">T109-P109-D109</f>
        <v>-62848442.8157256</v>
      </c>
      <c r="AC109" s="50"/>
      <c r="AD109" s="9"/>
      <c r="AE109" s="9"/>
      <c r="AF109" s="9"/>
      <c r="AG109" s="9" t="n">
        <f aca="false">BF109/100*$AG$37</f>
        <v>6303314372.45017</v>
      </c>
      <c r="AH109" s="39" t="n">
        <f aca="false">(AG109-AG108)/AG108</f>
        <v>0.0025046234041614</v>
      </c>
      <c r="AI109" s="39" t="n">
        <f aca="false">(AG109-AG105)/AG105</f>
        <v>0.0139014670996307</v>
      </c>
      <c r="AJ109" s="39" t="n">
        <f aca="false">AB109/AG109</f>
        <v>-0.00997069781104629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13910441</v>
      </c>
      <c r="AY109" s="39" t="n">
        <f aca="false">(AW109-AW108)/AW108</f>
        <v>-0.00270715915263911</v>
      </c>
      <c r="AZ109" s="38" t="n">
        <f aca="false">workers_and_wage_central!B97</f>
        <v>7900.47175908437</v>
      </c>
      <c r="BA109" s="39" t="n">
        <f aca="false">(AZ109-AZ108)/AZ108</f>
        <v>0.00522592998097937</v>
      </c>
      <c r="BB109" s="7"/>
      <c r="BC109" s="7"/>
      <c r="BD109" s="7"/>
      <c r="BE109" s="7"/>
      <c r="BF109" s="7" t="n">
        <f aca="false">BF108*(1+AY109)*(1+BA109)*(1-BE109)</f>
        <v>137.909804224958</v>
      </c>
      <c r="BG109" s="73" t="e">
        <f aca="false">(BB109-BB105)/BB105</f>
        <v>#DIV/0!</v>
      </c>
      <c r="BH109" s="0" t="n">
        <f aca="false">BH108+1</f>
        <v>78</v>
      </c>
      <c r="BI109" s="39" t="n">
        <f aca="false">T116/AG116</f>
        <v>0.0187719750007501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166958765.117997</v>
      </c>
      <c r="E110" s="6"/>
      <c r="F110" s="8" t="n">
        <f aca="false">'Central pensions'!I110</f>
        <v>30346731.8886665</v>
      </c>
      <c r="G110" s="6" t="n">
        <f aca="false">'Central pensions'!K110</f>
        <v>6130223.45034393</v>
      </c>
      <c r="H110" s="6" t="n">
        <f aca="false">'Central pensions'!V110</f>
        <v>33726680.7154628</v>
      </c>
      <c r="I110" s="8" t="n">
        <f aca="false">'Central pensions'!M110</f>
        <v>189594.539701358</v>
      </c>
      <c r="J110" s="6" t="n">
        <f aca="false">'Central pensions'!W110</f>
        <v>1043093.218004</v>
      </c>
      <c r="K110" s="6"/>
      <c r="L110" s="8" t="n">
        <f aca="false">'Central pensions'!N110</f>
        <v>5354451.45398306</v>
      </c>
      <c r="M110" s="8"/>
      <c r="N110" s="8" t="n">
        <f aca="false">'Central pensions'!L110</f>
        <v>1372655.10034731</v>
      </c>
      <c r="O110" s="6"/>
      <c r="P110" s="6" t="n">
        <f aca="false">'Central pensions'!X110</f>
        <v>35336217.4120901</v>
      </c>
      <c r="Q110" s="8"/>
      <c r="R110" s="8" t="n">
        <f aca="false">'Central SIPA income'!G105</f>
        <v>30913554.5464625</v>
      </c>
      <c r="S110" s="8"/>
      <c r="T110" s="6" t="n">
        <f aca="false">'Central SIPA income'!J105</f>
        <v>118200655.138725</v>
      </c>
      <c r="U110" s="6"/>
      <c r="V110" s="8" t="n">
        <f aca="false">'Central SIPA income'!F105</f>
        <v>146276.746012048</v>
      </c>
      <c r="W110" s="8"/>
      <c r="X110" s="8" t="n">
        <f aca="false">'Central SIPA income'!M105</f>
        <v>367405.013226175</v>
      </c>
      <c r="Y110" s="6"/>
      <c r="Z110" s="6" t="n">
        <f aca="false">R110+V110-N110-L110-F110</f>
        <v>-6014007.15052235</v>
      </c>
      <c r="AA110" s="6"/>
      <c r="AB110" s="6" t="n">
        <f aca="false">T110-P110-D110</f>
        <v>-84094327.3913621</v>
      </c>
      <c r="AC110" s="50"/>
      <c r="AD110" s="6"/>
      <c r="AE110" s="6"/>
      <c r="AF110" s="6"/>
      <c r="AG110" s="6" t="n">
        <f aca="false">BF110/100*$AG$37</f>
        <v>6353843710.15431</v>
      </c>
      <c r="AH110" s="61" t="n">
        <f aca="false">(AG110-AG109)/AG109</f>
        <v>0.00801631248553711</v>
      </c>
      <c r="AI110" s="61"/>
      <c r="AJ110" s="61" t="n">
        <f aca="false">AB110/AG110</f>
        <v>-0.0132351897886578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0.00446258263563765</v>
      </c>
      <c r="AV110" s="5"/>
      <c r="AW110" s="65" t="n">
        <f aca="false">workers_and_wage_central!C98</f>
        <v>13937868</v>
      </c>
      <c r="AX110" s="5"/>
      <c r="AY110" s="61" t="n">
        <f aca="false">(AW110-AW109)/AW109</f>
        <v>0.00197168443473503</v>
      </c>
      <c r="AZ110" s="66" t="n">
        <f aca="false">workers_and_wage_central!B98</f>
        <v>7948.13319897473</v>
      </c>
      <c r="BA110" s="61" t="n">
        <f aca="false">(AZ110-AZ109)/AZ109</f>
        <v>0.00603273340425001</v>
      </c>
      <c r="BB110" s="5"/>
      <c r="BC110" s="5"/>
      <c r="BD110" s="5"/>
      <c r="BE110" s="5"/>
      <c r="BF110" s="5" t="n">
        <f aca="false">BF109*(1+AY110)*(1+BA110)*(1-BE110)</f>
        <v>139.015332310444</v>
      </c>
      <c r="BG110" s="5"/>
      <c r="BH110" s="5" t="n">
        <f aca="false">BH109+1</f>
        <v>79</v>
      </c>
      <c r="BI110" s="61" t="n">
        <f aca="false">T117/AG117</f>
        <v>0.0214182346757132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167947118.678171</v>
      </c>
      <c r="E111" s="9"/>
      <c r="F111" s="67" t="n">
        <f aca="false">'Central pensions'!I111</f>
        <v>30526376.8475917</v>
      </c>
      <c r="G111" s="9" t="n">
        <f aca="false">'Central pensions'!K111</f>
        <v>6240521.13563884</v>
      </c>
      <c r="H111" s="9" t="n">
        <f aca="false">'Central pensions'!V111</f>
        <v>34333506.036877</v>
      </c>
      <c r="I111" s="67" t="n">
        <f aca="false">'Central pensions'!M111</f>
        <v>193005.808318728</v>
      </c>
      <c r="J111" s="9" t="n">
        <f aca="false">'Central pensions'!W111</f>
        <v>1061861.01144981</v>
      </c>
      <c r="K111" s="9"/>
      <c r="L111" s="67" t="n">
        <f aca="false">'Central pensions'!N111</f>
        <v>4375643.78208396</v>
      </c>
      <c r="M111" s="67"/>
      <c r="N111" s="67" t="n">
        <f aca="false">'Central pensions'!L111</f>
        <v>1381486.82223296</v>
      </c>
      <c r="O111" s="9"/>
      <c r="P111" s="9" t="n">
        <f aca="false">'Central pensions'!X111</f>
        <v>30305769.2775853</v>
      </c>
      <c r="Q111" s="67"/>
      <c r="R111" s="67" t="n">
        <f aca="false">'Central SIPA income'!G106</f>
        <v>35543394.0994899</v>
      </c>
      <c r="S111" s="67"/>
      <c r="T111" s="9" t="n">
        <f aca="false">'Central SIPA income'!J106</f>
        <v>135903247.94579</v>
      </c>
      <c r="U111" s="9"/>
      <c r="V111" s="67" t="n">
        <f aca="false">'Central SIPA income'!F106</f>
        <v>144784.438371563</v>
      </c>
      <c r="W111" s="67"/>
      <c r="X111" s="67" t="n">
        <f aca="false">'Central SIPA income'!M106</f>
        <v>363656.766677508</v>
      </c>
      <c r="Y111" s="9"/>
      <c r="Z111" s="9" t="n">
        <f aca="false">R111+V111-N111-L111-F111</f>
        <v>-595328.914047174</v>
      </c>
      <c r="AA111" s="9"/>
      <c r="AB111" s="9" t="n">
        <f aca="false">T111-P111-D111</f>
        <v>-62349640.0099667</v>
      </c>
      <c r="AC111" s="50"/>
      <c r="AD111" s="9"/>
      <c r="AE111" s="9"/>
      <c r="AF111" s="9"/>
      <c r="AG111" s="9" t="n">
        <f aca="false">BF111/100*$AG$37</f>
        <v>6369858324.34737</v>
      </c>
      <c r="AH111" s="39" t="n">
        <f aca="false">(AG111-AG110)/AG110</f>
        <v>0.00252046083026393</v>
      </c>
      <c r="AI111" s="39"/>
      <c r="AJ111" s="39" t="n">
        <f aca="false">AB111/AG111</f>
        <v>-0.00978823026120518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13914167</v>
      </c>
      <c r="AX111" s="7"/>
      <c r="AY111" s="39" t="n">
        <f aca="false">(AW111-AW110)/AW110</f>
        <v>-0.00170047528072443</v>
      </c>
      <c r="AZ111" s="38" t="n">
        <f aca="false">workers_and_wage_central!B99</f>
        <v>7981.73890708516</v>
      </c>
      <c r="BA111" s="39" t="n">
        <f aca="false">(AZ111-AZ110)/AZ110</f>
        <v>0.00422812593462409</v>
      </c>
      <c r="BB111" s="7"/>
      <c r="BC111" s="7"/>
      <c r="BD111" s="7"/>
      <c r="BE111" s="7"/>
      <c r="BF111" s="7" t="n">
        <f aca="false">BF110*(1+AY111)*(1+BA111)*(1-BE111)</f>
        <v>139.365715010339</v>
      </c>
      <c r="BG111" s="7"/>
      <c r="BH111" s="7" t="n">
        <f aca="false">BH110+1</f>
        <v>80</v>
      </c>
      <c r="BI111" s="39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168007833.771164</v>
      </c>
      <c r="E112" s="9"/>
      <c r="F112" s="67" t="n">
        <f aca="false">'Central pensions'!I112</f>
        <v>30537412.5344414</v>
      </c>
      <c r="G112" s="9" t="n">
        <f aca="false">'Central pensions'!K112</f>
        <v>6377326.68299214</v>
      </c>
      <c r="H112" s="9" t="n">
        <f aca="false">'Central pensions'!V112</f>
        <v>35086169.7942528</v>
      </c>
      <c r="I112" s="67" t="n">
        <f aca="false">'Central pensions'!M112</f>
        <v>197236.907721405</v>
      </c>
      <c r="J112" s="9" t="n">
        <f aca="false">'Central pensions'!W112</f>
        <v>1085139.27198719</v>
      </c>
      <c r="K112" s="9"/>
      <c r="L112" s="67" t="n">
        <f aca="false">'Central pensions'!N112</f>
        <v>4326051.46936366</v>
      </c>
      <c r="M112" s="67"/>
      <c r="N112" s="67" t="n">
        <f aca="false">'Central pensions'!L112</f>
        <v>1381912.59642759</v>
      </c>
      <c r="O112" s="9"/>
      <c r="P112" s="9" t="n">
        <f aca="false">'Central pensions'!X112</f>
        <v>30050777.0151229</v>
      </c>
      <c r="Q112" s="67"/>
      <c r="R112" s="67" t="n">
        <f aca="false">'Central SIPA income'!G107</f>
        <v>31121002.1789097</v>
      </c>
      <c r="S112" s="67"/>
      <c r="T112" s="9" t="n">
        <f aca="false">'Central SIPA income'!J107</f>
        <v>118993849.141226</v>
      </c>
      <c r="U112" s="9"/>
      <c r="V112" s="67" t="n">
        <f aca="false">'Central SIPA income'!F107</f>
        <v>150888.398198103</v>
      </c>
      <c r="W112" s="67"/>
      <c r="X112" s="67" t="n">
        <f aca="false">'Central SIPA income'!M107</f>
        <v>378988.153941327</v>
      </c>
      <c r="Y112" s="9"/>
      <c r="Z112" s="9" t="n">
        <f aca="false">R112+V112-N112-L112-F112</f>
        <v>-4973486.02312487</v>
      </c>
      <c r="AA112" s="9"/>
      <c r="AB112" s="9" t="n">
        <f aca="false">T112-P112-D112</f>
        <v>-79064761.6450615</v>
      </c>
      <c r="AC112" s="50"/>
      <c r="AD112" s="9"/>
      <c r="AE112" s="9"/>
      <c r="AF112" s="9"/>
      <c r="AG112" s="9" t="n">
        <f aca="false">BF112/100*$AG$37</f>
        <v>6388488341.86341</v>
      </c>
      <c r="AH112" s="39" t="n">
        <f aca="false">(AG112-AG111)/AG111</f>
        <v>0.00292471458035899</v>
      </c>
      <c r="AI112" s="39"/>
      <c r="AJ112" s="39" t="n">
        <f aca="false">AB112/AG112</f>
        <v>-0.0123761299096305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13966043</v>
      </c>
      <c r="AY112" s="39" t="n">
        <f aca="false">(AW112-AW111)/AW111</f>
        <v>0.00372828642921995</v>
      </c>
      <c r="AZ112" s="38" t="n">
        <f aca="false">workers_and_wage_central!B100</f>
        <v>7975.34883043055</v>
      </c>
      <c r="BA112" s="39" t="n">
        <f aca="false">(AZ112-AZ111)/AZ111</f>
        <v>-0.000800587031097245</v>
      </c>
      <c r="BB112" s="7"/>
      <c r="BC112" s="7"/>
      <c r="BD112" s="7"/>
      <c r="BE112" s="7"/>
      <c r="BF112" s="7" t="n">
        <f aca="false">BF111*(1+AY112)*(1+BA112)*(1-BE112)</f>
        <v>139.773319949032</v>
      </c>
      <c r="BG112" s="7"/>
      <c r="BH112" s="0" t="n">
        <f aca="false">BH111+1</f>
        <v>81</v>
      </c>
      <c r="BI112" s="39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167668155.922954</v>
      </c>
      <c r="E113" s="9"/>
      <c r="F113" s="67" t="n">
        <f aca="false">'Central pensions'!I113</f>
        <v>30475672.064686</v>
      </c>
      <c r="G113" s="9" t="n">
        <f aca="false">'Central pensions'!K113</f>
        <v>6483819.12083793</v>
      </c>
      <c r="H113" s="9" t="n">
        <f aca="false">'Central pensions'!V113</f>
        <v>35672059.7669315</v>
      </c>
      <c r="I113" s="67" t="n">
        <f aca="false">'Central pensions'!M113</f>
        <v>200530.488273337</v>
      </c>
      <c r="J113" s="9" t="n">
        <f aca="false">'Central pensions'!W113</f>
        <v>1103259.58042056</v>
      </c>
      <c r="K113" s="9"/>
      <c r="L113" s="67" t="n">
        <f aca="false">'Central pensions'!N113</f>
        <v>4334583.91328359</v>
      </c>
      <c r="M113" s="67"/>
      <c r="N113" s="67" t="n">
        <f aca="false">'Central pensions'!L113</f>
        <v>1378356.84000456</v>
      </c>
      <c r="O113" s="9"/>
      <c r="P113" s="9" t="n">
        <f aca="false">'Central pensions'!X113</f>
        <v>30075489.1844632</v>
      </c>
      <c r="Q113" s="67"/>
      <c r="R113" s="67" t="n">
        <f aca="false">'Central SIPA income'!G108</f>
        <v>35778641.5495617</v>
      </c>
      <c r="S113" s="67"/>
      <c r="T113" s="9" t="n">
        <f aca="false">'Central SIPA income'!J108</f>
        <v>136802736.960436</v>
      </c>
      <c r="U113" s="9"/>
      <c r="V113" s="67" t="n">
        <f aca="false">'Central SIPA income'!F108</f>
        <v>149978.065504856</v>
      </c>
      <c r="W113" s="67"/>
      <c r="X113" s="67" t="n">
        <f aca="false">'Central SIPA income'!M108</f>
        <v>376701.660672088</v>
      </c>
      <c r="Y113" s="9"/>
      <c r="Z113" s="9" t="n">
        <f aca="false">R113+V113-N113-L113-F113</f>
        <v>-259993.202907547</v>
      </c>
      <c r="AA113" s="9"/>
      <c r="AB113" s="9" t="n">
        <f aca="false">T113-P113-D113</f>
        <v>-60940908.1469808</v>
      </c>
      <c r="AC113" s="50"/>
      <c r="AD113" s="9"/>
      <c r="AE113" s="9"/>
      <c r="AF113" s="9"/>
      <c r="AG113" s="9" t="n">
        <f aca="false">BF113/100*$AG$37</f>
        <v>6416526411.94415</v>
      </c>
      <c r="AH113" s="39" t="n">
        <f aca="false">(AG113-AG112)/AG112</f>
        <v>0.00438884264639056</v>
      </c>
      <c r="AI113" s="39" t="n">
        <f aca="false">(AG113-AG109)/AG109</f>
        <v>0.01796071603041</v>
      </c>
      <c r="AJ113" s="39" t="n">
        <f aca="false">AB113/AG113</f>
        <v>-0.00949749198157142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13988300</v>
      </c>
      <c r="AY113" s="39" t="n">
        <f aca="false">(AW113-AW112)/AW112</f>
        <v>0.00159365111506531</v>
      </c>
      <c r="AZ113" s="38" t="n">
        <f aca="false">workers_and_wage_central!B101</f>
        <v>7997.60598779708</v>
      </c>
      <c r="BA113" s="39" t="n">
        <f aca="false">(AZ113-AZ112)/AZ112</f>
        <v>0.00279074405894388</v>
      </c>
      <c r="BB113" s="7"/>
      <c r="BC113" s="7"/>
      <c r="BD113" s="7"/>
      <c r="BE113" s="7"/>
      <c r="BF113" s="7" t="n">
        <f aca="false">BF112*(1+AY113)*(1+BA113)*(1-BE113)</f>
        <v>140.386763056451</v>
      </c>
      <c r="BG113" s="73" t="e">
        <f aca="false">(BB113-BB109)/BB109</f>
        <v>#DIV/0!</v>
      </c>
      <c r="BH113" s="0" t="n">
        <f aca="false">BH112+1</f>
        <v>82</v>
      </c>
      <c r="BI113" s="39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168129971.279717</v>
      </c>
      <c r="E114" s="6"/>
      <c r="F114" s="8" t="n">
        <f aca="false">'Central pensions'!I114</f>
        <v>30559612.4723901</v>
      </c>
      <c r="G114" s="6" t="n">
        <f aca="false">'Central pensions'!K114</f>
        <v>6615601.45413447</v>
      </c>
      <c r="H114" s="6" t="n">
        <f aca="false">'Central pensions'!V114</f>
        <v>36397087.2826547</v>
      </c>
      <c r="I114" s="8" t="n">
        <f aca="false">'Central pensions'!M114</f>
        <v>204606.230540242</v>
      </c>
      <c r="J114" s="6" t="n">
        <f aca="false">'Central pensions'!W114</f>
        <v>1125683.11183469</v>
      </c>
      <c r="K114" s="6"/>
      <c r="L114" s="8" t="n">
        <f aca="false">'Central pensions'!N114</f>
        <v>5391135.14635933</v>
      </c>
      <c r="M114" s="8"/>
      <c r="N114" s="8" t="n">
        <f aca="false">'Central pensions'!L114</f>
        <v>1382015.65004388</v>
      </c>
      <c r="O114" s="6"/>
      <c r="P114" s="6" t="n">
        <f aca="false">'Central pensions'!X114</f>
        <v>35578068.2488393</v>
      </c>
      <c r="Q114" s="8"/>
      <c r="R114" s="8" t="n">
        <f aca="false">'Central SIPA income'!G109</f>
        <v>31462227.5355025</v>
      </c>
      <c r="S114" s="8"/>
      <c r="T114" s="6" t="n">
        <f aca="false">'Central SIPA income'!J109</f>
        <v>120298553.86674</v>
      </c>
      <c r="U114" s="6"/>
      <c r="V114" s="8" t="n">
        <f aca="false">'Central SIPA income'!F109</f>
        <v>146307.704242198</v>
      </c>
      <c r="W114" s="8"/>
      <c r="X114" s="8" t="n">
        <f aca="false">'Central SIPA income'!M109</f>
        <v>367482.771374807</v>
      </c>
      <c r="Y114" s="6"/>
      <c r="Z114" s="6" t="n">
        <f aca="false">R114+V114-N114-L114-F114</f>
        <v>-5724228.02904858</v>
      </c>
      <c r="AA114" s="6"/>
      <c r="AB114" s="6" t="n">
        <f aca="false">T114-P114-D114</f>
        <v>-83409485.6618166</v>
      </c>
      <c r="AC114" s="50"/>
      <c r="AD114" s="6"/>
      <c r="AE114" s="6"/>
      <c r="AF114" s="6"/>
      <c r="AG114" s="6" t="n">
        <f aca="false">BF114/100*$AG$37</f>
        <v>6439646163.39287</v>
      </c>
      <c r="AH114" s="61" t="n">
        <f aca="false">(AG114-AG113)/AG113</f>
        <v>0.00360315690521952</v>
      </c>
      <c r="AI114" s="61"/>
      <c r="AJ114" s="61" t="n">
        <f aca="false">AB114/AG114</f>
        <v>-0.0129524951442162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0.00240717051912352</v>
      </c>
      <c r="AV114" s="5"/>
      <c r="AW114" s="65" t="n">
        <f aca="false">workers_and_wage_central!C102</f>
        <v>13998441</v>
      </c>
      <c r="AX114" s="5"/>
      <c r="AY114" s="61" t="n">
        <f aca="false">(AW114-AW113)/AW113</f>
        <v>0.000724963004796866</v>
      </c>
      <c r="AZ114" s="66" t="n">
        <f aca="false">workers_and_wage_central!B102</f>
        <v>8020.60797298084</v>
      </c>
      <c r="BA114" s="61" t="n">
        <f aca="false">(AZ114-AZ113)/AZ113</f>
        <v>0.00287610882792463</v>
      </c>
      <c r="BB114" s="5"/>
      <c r="BC114" s="5"/>
      <c r="BD114" s="5"/>
      <c r="BE114" s="5"/>
      <c r="BF114" s="5" t="n">
        <f aca="false">BF113*(1+AY114)*(1+BA114)*(1-BE114)</f>
        <v>140.89259859116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168612677.837814</v>
      </c>
      <c r="E115" s="9"/>
      <c r="F115" s="67" t="n">
        <f aca="false">'Central pensions'!I115</f>
        <v>30647350.1032302</v>
      </c>
      <c r="G115" s="9" t="n">
        <f aca="false">'Central pensions'!K115</f>
        <v>6666603.90379867</v>
      </c>
      <c r="H115" s="9" t="n">
        <f aca="false">'Central pensions'!V115</f>
        <v>36677687.7125517</v>
      </c>
      <c r="I115" s="67" t="n">
        <f aca="false">'Central pensions'!M115</f>
        <v>206183.625890681</v>
      </c>
      <c r="J115" s="9" t="n">
        <f aca="false">'Central pensions'!W115</f>
        <v>1134361.47564593</v>
      </c>
      <c r="K115" s="9"/>
      <c r="L115" s="67" t="n">
        <f aca="false">'Central pensions'!N115</f>
        <v>4486825.16763201</v>
      </c>
      <c r="M115" s="67"/>
      <c r="N115" s="67" t="n">
        <f aca="false">'Central pensions'!L115</f>
        <v>1385070.34376455</v>
      </c>
      <c r="O115" s="9"/>
      <c r="P115" s="9" t="n">
        <f aca="false">'Central pensions'!X115</f>
        <v>30902405.4938853</v>
      </c>
      <c r="Q115" s="67"/>
      <c r="R115" s="67" t="n">
        <f aca="false">'Central SIPA income'!G110</f>
        <v>36214512.6685662</v>
      </c>
      <c r="S115" s="67"/>
      <c r="T115" s="9" t="n">
        <f aca="false">'Central SIPA income'!J110</f>
        <v>138469327.961641</v>
      </c>
      <c r="U115" s="9"/>
      <c r="V115" s="67" t="n">
        <f aca="false">'Central SIPA income'!F110</f>
        <v>148140.088765419</v>
      </c>
      <c r="W115" s="67"/>
      <c r="X115" s="67" t="n">
        <f aca="false">'Central SIPA income'!M110</f>
        <v>372085.19300602</v>
      </c>
      <c r="Y115" s="9"/>
      <c r="Z115" s="9" t="n">
        <f aca="false">R115+V115-N115-L115-F115</f>
        <v>-156592.857295144</v>
      </c>
      <c r="AA115" s="9"/>
      <c r="AB115" s="9" t="n">
        <f aca="false">T115-P115-D115</f>
        <v>-61045755.3700583</v>
      </c>
      <c r="AC115" s="50"/>
      <c r="AD115" s="9"/>
      <c r="AE115" s="9"/>
      <c r="AF115" s="9"/>
      <c r="AG115" s="9" t="n">
        <f aca="false">BF115/100*$AG$37</f>
        <v>6477138886.65855</v>
      </c>
      <c r="AH115" s="39" t="n">
        <f aca="false">(AG115-AG114)/AG114</f>
        <v>0.00582217132966315</v>
      </c>
      <c r="AI115" s="39"/>
      <c r="AJ115" s="39" t="n">
        <f aca="false">AB115/AG115</f>
        <v>-0.00942480259236047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14087164</v>
      </c>
      <c r="AX115" s="7"/>
      <c r="AY115" s="39" t="n">
        <f aca="false">(AW115-AW114)/AW114</f>
        <v>0.00633806293143644</v>
      </c>
      <c r="AZ115" s="38" t="n">
        <f aca="false">workers_and_wage_central!B103</f>
        <v>8016.49626892552</v>
      </c>
      <c r="BA115" s="39" t="n">
        <f aca="false">(AZ115-AZ114)/AZ114</f>
        <v>-0.000512642441716526</v>
      </c>
      <c r="BB115" s="7"/>
      <c r="BC115" s="7"/>
      <c r="BD115" s="7"/>
      <c r="BE115" s="7"/>
      <c r="BF115" s="7" t="n">
        <f aca="false">BF114*(1+AY115)*(1+BA115)*(1-BE115)</f>
        <v>141.712899439239</v>
      </c>
      <c r="BG115" s="7"/>
      <c r="BH115" s="7" t="n">
        <f aca="false">BH114+1</f>
        <v>84</v>
      </c>
      <c r="BI115" s="39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169539422.802361</v>
      </c>
      <c r="E116" s="9"/>
      <c r="F116" s="67" t="n">
        <f aca="false">'Central pensions'!I116</f>
        <v>30815796.9706253</v>
      </c>
      <c r="G116" s="9" t="n">
        <f aca="false">'Central pensions'!K116</f>
        <v>6771342.999523</v>
      </c>
      <c r="H116" s="9" t="n">
        <f aca="false">'Central pensions'!V116</f>
        <v>37253931.3141976</v>
      </c>
      <c r="I116" s="67" t="n">
        <f aca="false">'Central pensions'!M116</f>
        <v>209422.97936669</v>
      </c>
      <c r="J116" s="9" t="n">
        <f aca="false">'Central pensions'!W116</f>
        <v>1152183.44270714</v>
      </c>
      <c r="K116" s="9"/>
      <c r="L116" s="67" t="n">
        <f aca="false">'Central pensions'!N116</f>
        <v>4443681.16153612</v>
      </c>
      <c r="M116" s="67"/>
      <c r="N116" s="67" t="n">
        <f aca="false">'Central pensions'!L116</f>
        <v>1392026.46649738</v>
      </c>
      <c r="O116" s="9"/>
      <c r="P116" s="9" t="n">
        <f aca="false">'Central pensions'!X116</f>
        <v>30716801.5760437</v>
      </c>
      <c r="Q116" s="67"/>
      <c r="R116" s="67" t="n">
        <f aca="false">'Central SIPA income'!G111</f>
        <v>31858263.6893346</v>
      </c>
      <c r="S116" s="67"/>
      <c r="T116" s="9" t="n">
        <f aca="false">'Central SIPA income'!J111</f>
        <v>121812832.426044</v>
      </c>
      <c r="U116" s="9"/>
      <c r="V116" s="67" t="n">
        <f aca="false">'Central SIPA income'!F111</f>
        <v>146816.042073446</v>
      </c>
      <c r="W116" s="67"/>
      <c r="X116" s="67" t="n">
        <f aca="false">'Central SIPA income'!M111</f>
        <v>368759.569449039</v>
      </c>
      <c r="Y116" s="9"/>
      <c r="Z116" s="9" t="n">
        <f aca="false">R116+V116-N116-L116-F116</f>
        <v>-4646424.8672508</v>
      </c>
      <c r="AA116" s="9"/>
      <c r="AB116" s="9" t="n">
        <f aca="false">T116-P116-D116</f>
        <v>-78443391.9523607</v>
      </c>
      <c r="AC116" s="50"/>
      <c r="AD116" s="9"/>
      <c r="AE116" s="9"/>
      <c r="AF116" s="9"/>
      <c r="AG116" s="9" t="n">
        <f aca="false">BF116/100*$AG$37</f>
        <v>6489079194.97954</v>
      </c>
      <c r="AH116" s="39" t="n">
        <f aca="false">(AG116-AG115)/AG115</f>
        <v>0.00184345411298588</v>
      </c>
      <c r="AI116" s="39"/>
      <c r="AJ116" s="39" t="n">
        <f aca="false">AB116/AG116</f>
        <v>-0.0120885243646049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14031008</v>
      </c>
      <c r="AY116" s="39" t="n">
        <f aca="false">(AW116-AW115)/AW115</f>
        <v>-0.00398632400389461</v>
      </c>
      <c r="AZ116" s="38" t="n">
        <f aca="false">workers_and_wage_central!B104</f>
        <v>8063.41770750507</v>
      </c>
      <c r="BA116" s="39" t="n">
        <f aca="false">(AZ116-AZ115)/AZ115</f>
        <v>0.00585311051181141</v>
      </c>
      <c r="BB116" s="7"/>
      <c r="BC116" s="7"/>
      <c r="BD116" s="7"/>
      <c r="BE116" s="7"/>
      <c r="BF116" s="7" t="n">
        <f aca="false">BF115*(1+AY116)*(1+BA116)*(1-BE116)</f>
        <v>141.974140666573</v>
      </c>
      <c r="BG116" s="7"/>
      <c r="BH116" s="0" t="n">
        <f aca="false">BH115+1</f>
        <v>85</v>
      </c>
      <c r="BI116" s="39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169731719.18604</v>
      </c>
      <c r="E117" s="9"/>
      <c r="F117" s="67" t="n">
        <f aca="false">'Central pensions'!I117</f>
        <v>30850749.1146145</v>
      </c>
      <c r="G117" s="9" t="n">
        <f aca="false">'Central pensions'!K117</f>
        <v>6885609.41514332</v>
      </c>
      <c r="H117" s="9" t="n">
        <f aca="false">'Central pensions'!V117</f>
        <v>37882591.4188975</v>
      </c>
      <c r="I117" s="67" t="n">
        <f aca="false">'Central pensions'!M117</f>
        <v>212956.992220928</v>
      </c>
      <c r="J117" s="9" t="n">
        <f aca="false">'Central pensions'!W117</f>
        <v>1171626.53872879</v>
      </c>
      <c r="K117" s="9"/>
      <c r="L117" s="67" t="n">
        <f aca="false">'Central pensions'!N117</f>
        <v>4399089.4164485</v>
      </c>
      <c r="M117" s="67"/>
      <c r="N117" s="67" t="n">
        <f aca="false">'Central pensions'!L117</f>
        <v>1392557.12930734</v>
      </c>
      <c r="O117" s="9"/>
      <c r="P117" s="9" t="n">
        <f aca="false">'Central pensions'!X117</f>
        <v>30488334.3490134</v>
      </c>
      <c r="Q117" s="67"/>
      <c r="R117" s="67" t="n">
        <f aca="false">'Central SIPA income'!G112</f>
        <v>36289663.1426439</v>
      </c>
      <c r="S117" s="67"/>
      <c r="T117" s="9" t="n">
        <f aca="false">'Central SIPA income'!J112</f>
        <v>138756672.312696</v>
      </c>
      <c r="U117" s="9"/>
      <c r="V117" s="67" t="n">
        <f aca="false">'Central SIPA income'!F112</f>
        <v>144878.482810204</v>
      </c>
      <c r="W117" s="67"/>
      <c r="X117" s="67" t="n">
        <f aca="false">'Central SIPA income'!M112</f>
        <v>363892.97919361</v>
      </c>
      <c r="Y117" s="9"/>
      <c r="Z117" s="9" t="n">
        <f aca="false">R117+V117-N117-L117-F117</f>
        <v>-207854.034916285</v>
      </c>
      <c r="AA117" s="9"/>
      <c r="AB117" s="9" t="n">
        <f aca="false">T117-P117-D117</f>
        <v>-61463381.2223571</v>
      </c>
      <c r="AC117" s="50"/>
      <c r="AD117" s="9"/>
      <c r="AE117" s="9"/>
      <c r="AF117" s="9"/>
      <c r="AG117" s="9" t="n">
        <f aca="false">BF117/100*$AG$37</f>
        <v>6478436454.43089</v>
      </c>
      <c r="AH117" s="39" t="n">
        <f aca="false">(AG117-AG116)/AG116</f>
        <v>-0.00164010027137448</v>
      </c>
      <c r="AI117" s="39" t="n">
        <f aca="false">(AG117-AG113)/AG113</f>
        <v>0.00964852920600355</v>
      </c>
      <c r="AJ117" s="39" t="n">
        <f aca="false">AB117/AG117</f>
        <v>-0.00948737888450224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14045619</v>
      </c>
      <c r="AY117" s="39" t="n">
        <f aca="false">(AW117-AW116)/AW116</f>
        <v>0.00104133644567803</v>
      </c>
      <c r="AZ117" s="38" t="n">
        <f aca="false">workers_and_wage_central!B105</f>
        <v>8041.81865507971</v>
      </c>
      <c r="BA117" s="39" t="n">
        <f aca="false">(AZ117-AZ116)/AZ116</f>
        <v>-0.00267864734394804</v>
      </c>
      <c r="BB117" s="7"/>
      <c r="BC117" s="7"/>
      <c r="BD117" s="7"/>
      <c r="BE117" s="7"/>
      <c r="BF117" s="7" t="n">
        <f aca="false">BF116*(1+AY117)*(1+BA117)*(1-BE117)</f>
        <v>141.741288839938</v>
      </c>
      <c r="BG117" s="73" t="e">
        <f aca="false">(BB117-BB113)/BB113</f>
        <v>#DIV/0!</v>
      </c>
      <c r="BH117" s="0" t="n">
        <f aca="false">BH116+1</f>
        <v>86</v>
      </c>
      <c r="BI117" s="39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1" t="n">
        <f aca="false">AVERAGE(AI29:AI117)</f>
        <v>0.0130755154820047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1"/>
    </row>
    <row r="121" customFormat="false" ht="12.8" hidden="false" customHeight="false" outlineLevel="0" collapsed="false">
      <c r="AK121" s="73"/>
      <c r="BF121" s="31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104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31"/>
      <c r="AI130" s="31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31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4972208293.2784</v>
      </c>
      <c r="AH135" s="31"/>
      <c r="AI135" s="31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5679661013.81294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5261704462.58878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5287041758.04225</v>
      </c>
      <c r="AJ138" s="31" t="n">
        <f aca="false">(AG138-AG134)/AG134</f>
        <v>0.045326848264047</v>
      </c>
      <c r="AK138" s="31" t="n">
        <f aca="false">AVERAGE(AJ138:AJ230)</f>
        <v>0.0113044837742299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5160359434.5937</v>
      </c>
      <c r="AH139" s="31"/>
      <c r="AI139" s="31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5453601637.88744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5081850101.88732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4960933964.98063</v>
      </c>
      <c r="AJ142" s="31" t="n">
        <f aca="false">(AG142-AG138)/AG138</f>
        <v>-0.0616805782866314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4855658150.41326</v>
      </c>
      <c r="AH143" s="31"/>
      <c r="AI143" s="31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5473914129.94675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4989339116.60385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4906517833.56213</v>
      </c>
      <c r="AJ146" s="31" t="n">
        <f aca="false">(AG146-AG142)/AG142</f>
        <v>-0.0109689287949877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4592447932.43736</v>
      </c>
      <c r="AH147" s="31"/>
      <c r="AI147" s="31"/>
      <c r="AK147" s="0" t="n">
        <f aca="false">100*AK144*AL144*AU144*AV144</f>
        <v>100.596883177987</v>
      </c>
      <c r="AL147" s="31" t="n">
        <f aca="false">(AK147-100)/100</f>
        <v>0.00596883177987451</v>
      </c>
      <c r="AM147" s="31"/>
      <c r="AN147" s="31"/>
      <c r="AO147" s="31"/>
      <c r="AP147" s="31"/>
      <c r="AQ147" s="31"/>
      <c r="AR147" s="31"/>
      <c r="AS147" s="31"/>
      <c r="AT147" s="31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4305412222.71334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4254757137.80492</v>
      </c>
      <c r="AH149" s="31" t="n">
        <f aca="false">AVERAGE(AJ138:AJ158)</f>
        <v>0.0044167486363354</v>
      </c>
      <c r="AI149" s="31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4570606424.8835</v>
      </c>
      <c r="AJ150" s="31" t="n">
        <f aca="false">(AG150-AG146)/AG146</f>
        <v>-0.0684622822281176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4549709618.02388</v>
      </c>
      <c r="AH151" s="31"/>
      <c r="AI151" s="31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5260625875.71462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4910610290.71305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4924337786.28798</v>
      </c>
      <c r="AJ154" s="31" t="n">
        <f aca="false">(AG154-AG150)/AG150</f>
        <v>0.0773926539547735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4810204931.47405</v>
      </c>
      <c r="AH155" s="31"/>
      <c r="AI155" s="31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5551103673.21321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5144754762.74662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5145404993.80068</v>
      </c>
      <c r="AJ158" s="31" t="n">
        <f aca="false">(AG158-AG154)/AG154</f>
        <v>0.0448927789089285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5024226156.91977</v>
      </c>
      <c r="AH159" s="31"/>
      <c r="AI159" s="31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5777224878.94163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5342126859.21334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5330019463.69023</v>
      </c>
      <c r="AJ162" s="31" t="n">
        <f aca="false">(AG162-AG158)/AG158</f>
        <v>0.0358794827835657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5199198453.89296</v>
      </c>
      <c r="AH163" s="31"/>
      <c r="AI163" s="31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5949468934.79935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5511795093.09097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5496565635.77078</v>
      </c>
      <c r="AJ166" s="31" t="n">
        <f aca="false">(AG166-AG162)/AG162</f>
        <v>0.0312468224956986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4630673386.34237</v>
      </c>
      <c r="AH167" s="31"/>
      <c r="AI167" s="31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4665028593.90066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4708548088.65406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4763933077.38879</v>
      </c>
      <c r="AJ170" s="31" t="n">
        <f aca="false">(AG170-AG166)/AG166</f>
        <v>-0.133289149430715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4825747591.75577</v>
      </c>
      <c r="AH171" s="31"/>
      <c r="AI171" s="31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4871706512.61441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4921256650.06278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4947658534.85898</v>
      </c>
      <c r="AJ174" s="31" t="n">
        <f aca="false">(AG174-AG170)/AG170</f>
        <v>0.038565919060075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4961147838.61608</v>
      </c>
      <c r="AH175" s="31"/>
      <c r="AI175" s="31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4968833184.85846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5002589006.6268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5029499596.93849</v>
      </c>
      <c r="AJ178" s="31" t="n">
        <f aca="false">(AG178-AG174)/AG174</f>
        <v>0.016541372348736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5065777749.9457</v>
      </c>
      <c r="AH179" s="31"/>
      <c r="AI179" s="31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5112550951.28168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5118672153.74865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5128725510.45233</v>
      </c>
      <c r="AJ182" s="31" t="n">
        <f aca="false">(AG182-AG178)/AG178</f>
        <v>0.0197287844648095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5167716202.56803</v>
      </c>
      <c r="AH183" s="31"/>
      <c r="AI183" s="31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5213279779.17311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5258235205.90324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5285628364.3049</v>
      </c>
      <c r="AJ186" s="31" t="n">
        <f aca="false">(AG186-AG182)/AG182</f>
        <v>0.0305929520955648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5322079892.4855</v>
      </c>
      <c r="AH187" s="31"/>
      <c r="AI187" s="31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5353758309.41458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5391001877.53207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5406967481.34215</v>
      </c>
      <c r="AJ190" s="31" t="n">
        <f aca="false">(AG190-AG186)/AG186</f>
        <v>0.0229564223350779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5430107256.73541</v>
      </c>
      <c r="AH191" s="31"/>
      <c r="AI191" s="31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5508297898.57286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5517114078.10102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5543218574.28897</v>
      </c>
      <c r="AJ194" s="31" t="n">
        <f aca="false">(AG194-AG190)/AG190</f>
        <v>0.0251991700369896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5570919158.21134</v>
      </c>
      <c r="AH195" s="31"/>
      <c r="AI195" s="31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5598629078.8765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5627738664.58791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5678071575.87018</v>
      </c>
      <c r="AJ198" s="31" t="n">
        <f aca="false">(AG198-AG194)/AG194</f>
        <v>0.0243275634496352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5726437558.88583</v>
      </c>
      <c r="AH199" s="31"/>
      <c r="AI199" s="31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5735756304.94005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5739817489.07294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5835812585.96236</v>
      </c>
      <c r="AJ202" s="31" t="n">
        <f aca="false">(AG202-AG198)/AG198</f>
        <v>0.0277807364673819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5824146335.3112</v>
      </c>
      <c r="AH203" s="31"/>
      <c r="AI203" s="31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5861331688.79706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5887317127.11821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5918768032.67752</v>
      </c>
      <c r="AJ206" s="31" t="n">
        <f aca="false">(AG206-AG202)/AG202</f>
        <v>0.0142148921839437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5935493527.58678</v>
      </c>
      <c r="AH207" s="31"/>
      <c r="AI207" s="31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5980642878.72626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5982955540.00553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6001098101.21942</v>
      </c>
      <c r="AJ210" s="31" t="n">
        <f aca="false">(AG210-AG206)/AG206</f>
        <v>0.0139100008798036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6023479984.17482</v>
      </c>
      <c r="AH211" s="31"/>
      <c r="AI211" s="31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6046850597.12633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6065606592.33061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6105352411.48538</v>
      </c>
      <c r="AJ214" s="31" t="n">
        <f aca="false">(AG214-AG210)/AG210</f>
        <v>0.017372538909967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6168481424.85479</v>
      </c>
      <c r="AH215" s="31"/>
      <c r="AI215" s="31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6176792732.03514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6215834950.74191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6216890474.06298</v>
      </c>
      <c r="AJ218" s="31" t="n">
        <f aca="false">(AG218-AG214)/AG214</f>
        <v>0.0182688983469281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6216492630.7639</v>
      </c>
      <c r="AH219" s="31"/>
      <c r="AI219" s="31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6244842092.52739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6287566386.52327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6303314372.45017</v>
      </c>
      <c r="AJ222" s="31" t="n">
        <f aca="false">(AG222-AG218)/AG218</f>
        <v>0.0139014670996307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6353843710.15431</v>
      </c>
      <c r="AH223" s="31"/>
      <c r="AI223" s="31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6369858324.34737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6388488341.86341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6416526411.94415</v>
      </c>
      <c r="AJ226" s="31" t="n">
        <f aca="false">(AG226-AG222)/AG222</f>
        <v>0.01796071603041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6439646163.39287</v>
      </c>
      <c r="AH227" s="31"/>
      <c r="AI227" s="31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6477138886.65855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6489079194.97954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6478436454.43089</v>
      </c>
      <c r="AJ230" s="31" t="n">
        <f aca="false">(AG230-AG226)/AG226</f>
        <v>0.00964852920600355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D105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248</v>
      </c>
      <c r="C1" s="0" t="s">
        <v>249</v>
      </c>
      <c r="D1" s="0" t="s">
        <v>250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2068570.14083972</v>
      </c>
      <c r="C22" s="0" t="n">
        <v>732047.847746667</v>
      </c>
      <c r="D22" s="0" t="n">
        <v>1336732.42533305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D105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248</v>
      </c>
      <c r="C1" s="0" t="s">
        <v>249</v>
      </c>
      <c r="D1" s="0" t="s">
        <v>250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2068570.14083972</v>
      </c>
      <c r="C22" s="0" t="n">
        <v>732047.847746667</v>
      </c>
      <c r="D22" s="0" t="n">
        <v>1336732.42533305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F3" colorId="64" zoomScale="100" zoomScaleNormal="100" zoomScalePageLayoutView="100" workbookViewId="0">
      <selection pane="topLeft" activeCell="L13" activeCellId="1" sqref="A1:D105 L13"/>
    </sheetView>
  </sheetViews>
  <sheetFormatPr defaultColWidth="11.757812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v>34.2274371921194</v>
      </c>
      <c r="E4" s="22"/>
      <c r="F4" s="21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v>40.2405100148553</v>
      </c>
      <c r="E7" s="25" t="n">
        <f aca="false">(D9/D8)^(1/3)-1</f>
        <v>0.0284809714113083</v>
      </c>
      <c r="F7" s="24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v>46.6926648443866</v>
      </c>
      <c r="E9" s="25" t="n">
        <f aca="false">(D9/D8)^(1/3)-1</f>
        <v>0.0284809714113083</v>
      </c>
      <c r="F9" s="24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v>66.4111454665113</v>
      </c>
      <c r="E12" s="22" t="n">
        <f aca="false">(D12/D11)^(1/3)-1</f>
        <v>0.0378127572782894</v>
      </c>
      <c r="F12" s="21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v>72.7247107047078</v>
      </c>
      <c r="E13" s="25" t="n">
        <f aca="false">(D13/D12)^(1/3)-1</f>
        <v>0.0307349693063794</v>
      </c>
      <c r="F13" s="24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v>81.8091971509488</v>
      </c>
      <c r="E14" s="22" t="n">
        <f aca="false">(D14/D13)^(1/3)-1</f>
        <v>0.0400160528698508</v>
      </c>
      <c r="F14" s="21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v>91.396965668282</v>
      </c>
      <c r="E15" s="25" t="n">
        <f aca="false">(D15/D14)^(1/3)-1</f>
        <v>0.0376316630457985</v>
      </c>
      <c r="F15" s="24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92.7647876053628</v>
      </c>
      <c r="L15" s="13" t="n">
        <f aca="false">100*F15*100/D15/($F$16*100/$D$16)</f>
        <v>93.9655435739437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v>98.5254944549653</v>
      </c>
      <c r="E16" s="22" t="n">
        <f aca="false">(D16/D15)^(1/3)-1</f>
        <v>0.0253503448429657</v>
      </c>
      <c r="F16" s="21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f aca="false">127.133978794661*0.97</f>
        <v>123.319959430821</v>
      </c>
      <c r="C17" s="28" t="n">
        <f aca="false">(B17/B16)^(1/3)-1</f>
        <v>-0.0172114229270843</v>
      </c>
      <c r="D17" s="27" t="n">
        <v>103.878219185017</v>
      </c>
      <c r="E17" s="28" t="n">
        <f aca="false">(D17/D16)^(1/3)-1</f>
        <v>0.0177910422073571</v>
      </c>
      <c r="F17" s="27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94.9249331863461</v>
      </c>
      <c r="K17" s="13" t="n">
        <f aca="false">D17*100/$D$16</f>
        <v>105.432832141227</v>
      </c>
      <c r="L17" s="13" t="n">
        <f aca="false">100*F17*100/D17/($F$16*100/$D$16)</f>
        <v>95.1557074390026</v>
      </c>
    </row>
    <row r="18" customFormat="false" ht="12.8" hidden="false" customHeight="false" outlineLevel="0" collapsed="false">
      <c r="A18" s="29" t="s">
        <v>18</v>
      </c>
      <c r="B18" s="29" t="n">
        <f aca="false">127.668404336245*0.97</f>
        <v>123.838352206158</v>
      </c>
      <c r="C18" s="30" t="n">
        <f aca="false">(B18/B17)^(1/3)-1</f>
        <v>0.00139925467157553</v>
      </c>
      <c r="D18" s="29" t="n">
        <v>114.614825728601</v>
      </c>
      <c r="E18" s="30" t="n">
        <f aca="false">(D18/D17)^(1/3)-1</f>
        <v>0.0333293560952248</v>
      </c>
      <c r="F18" s="29" t="n">
        <v>57918.0549747375</v>
      </c>
      <c r="G18" s="30" t="n">
        <f aca="false">(F18/F17)^(1/3)-1</f>
        <v>0.00499999999999989</v>
      </c>
      <c r="H18" s="31" t="n">
        <f aca="false">(F18*100/D18)/(F16*100/D16)-1</f>
        <v>-0.12457947453439</v>
      </c>
      <c r="I18" s="29" t="s">
        <v>34</v>
      </c>
      <c r="J18" s="13" t="n">
        <f aca="false">B18*100/$B$16</f>
        <v>95.3239634794975</v>
      </c>
      <c r="K18" s="13" t="n">
        <f aca="false">D18*100/$D$16</f>
        <v>116.330119795532</v>
      </c>
      <c r="L18" s="13" t="n">
        <f aca="false">100*F18*100/D18/($F$16*100/$D$16)</f>
        <v>87.542052546561</v>
      </c>
    </row>
    <row r="19" customFormat="false" ht="12.8" hidden="false" customHeight="false" outlineLevel="0" collapsed="false">
      <c r="A19" s="27" t="s">
        <v>22</v>
      </c>
      <c r="B19" s="27" t="n">
        <f aca="false">132.250584565807*0.98</f>
        <v>129.605572874491</v>
      </c>
      <c r="C19" s="28" t="n">
        <f aca="false">(B19/B18)^(1/3)-1</f>
        <v>0.0152885859496283</v>
      </c>
      <c r="D19" s="27" t="n">
        <v>128.2299428326</v>
      </c>
      <c r="E19" s="28" t="n">
        <f aca="false">(D19/D18)^(1/3)-1</f>
        <v>0.0381247616544031</v>
      </c>
      <c r="F19" s="27" t="n">
        <v>65285.3539364785</v>
      </c>
      <c r="G19" s="28" t="n">
        <f aca="false">(F19/F18)^(1/3)-1</f>
        <v>0.0407200735585391</v>
      </c>
      <c r="I19" s="27" t="s">
        <v>35</v>
      </c>
      <c r="J19" s="13" t="n">
        <f aca="false">B19*100/$B$16</f>
        <v>99.7632532679405</v>
      </c>
      <c r="K19" s="13" t="n">
        <f aca="false">D19*100/$D$16</f>
        <v>130.148997010324</v>
      </c>
      <c r="L19" s="13" t="n">
        <f aca="false">100*F19*100/D19/($F$16*100/$D$16)</f>
        <v>88.20026072199</v>
      </c>
    </row>
    <row r="20" customFormat="false" ht="12.8" hidden="false" customHeight="false" outlineLevel="0" collapsed="false">
      <c r="A20" s="29" t="s">
        <v>36</v>
      </c>
      <c r="B20" s="29" t="n">
        <f aca="false">130.409002619386*0.96</f>
        <v>125.192642514611</v>
      </c>
      <c r="C20" s="30" t="n">
        <f aca="false">(B20/B19)^(1/3)-1</f>
        <v>-0.0114809492376907</v>
      </c>
      <c r="D20" s="29" t="n">
        <v>140.443844887405</v>
      </c>
      <c r="E20" s="30" t="n">
        <f aca="false">(D20/D19)^(1/3)-1</f>
        <v>0.0307921138341736</v>
      </c>
      <c r="F20" s="29" t="n">
        <v>72581.7123791774</v>
      </c>
      <c r="G20" s="30" t="n">
        <f aca="false">(F20/F19)^(1/3)-1</f>
        <v>0.0359460744033442</v>
      </c>
      <c r="I20" s="29" t="s">
        <v>36</v>
      </c>
      <c r="J20" s="13" t="n">
        <f aca="false">B20*100/$B$16</f>
        <v>96.3664217939355</v>
      </c>
      <c r="K20" s="13" t="n">
        <f aca="false">D20*100/$D$16</f>
        <v>142.545688975557</v>
      </c>
      <c r="L20" s="13" t="n">
        <f aca="false">100*F20*100/D20/($F$16*100/$D$16)</f>
        <v>89.5298906774065</v>
      </c>
    </row>
    <row r="21" customFormat="false" ht="12.8" hidden="false" customHeight="false" outlineLevel="0" collapsed="false">
      <c r="A21" s="27" t="s">
        <v>16</v>
      </c>
      <c r="B21" s="27" t="n">
        <f aca="false">150.143764890891*0.96</f>
        <v>144.138014295255</v>
      </c>
      <c r="C21" s="28" t="n">
        <f aca="false">(B21/B20)^(1/3)-1</f>
        <v>0.0480932148025608</v>
      </c>
      <c r="D21" s="27" t="n">
        <v>152.65774694221</v>
      </c>
      <c r="E21" s="28" t="n">
        <f aca="false">(D21/D20)^(1/3)-1</f>
        <v>0.0281868519131976</v>
      </c>
      <c r="F21" s="27" t="n">
        <v>80083.2211430558</v>
      </c>
      <c r="G21" s="28" t="n">
        <f aca="false">(F21/F20)^(1/3)-1</f>
        <v>0.0333277861727632</v>
      </c>
      <c r="I21" s="27" t="s">
        <v>37</v>
      </c>
      <c r="J21" s="13" t="n">
        <f aca="false">B21*100/$B$16</f>
        <v>110.949528687326</v>
      </c>
      <c r="K21" s="13" t="n">
        <f aca="false">D21*100/$D$16</f>
        <v>154.942380940791</v>
      </c>
      <c r="L21" s="13" t="n">
        <f aca="false">100*F21*100/D21/($F$16*100/$D$16)</f>
        <v>90.8795649706047</v>
      </c>
    </row>
    <row r="22" customFormat="false" ht="12.8" hidden="false" customHeight="false" outlineLevel="0" collapsed="false">
      <c r="A22" s="29" t="s">
        <v>18</v>
      </c>
      <c r="B22" s="29" t="n">
        <f aca="false">139.831457199861*0.97</f>
        <v>135.636513483865</v>
      </c>
      <c r="C22" s="30" t="n">
        <f aca="false">(B22/B21)^(1/3)-1</f>
        <v>-0.020060280718572</v>
      </c>
      <c r="D22" s="29" t="n">
        <v>164.871648997015</v>
      </c>
      <c r="E22" s="30" t="n">
        <f aca="false">(D22/D21)^(1/3)-1</f>
        <v>0.025988227908508</v>
      </c>
      <c r="F22" s="29" t="n">
        <v>87140.8537057609</v>
      </c>
      <c r="G22" s="30" t="n">
        <f aca="false">(F22/F21)^(1/3)-1</f>
        <v>0.0285531984782792</v>
      </c>
      <c r="I22" s="29" t="s">
        <v>38</v>
      </c>
      <c r="J22" s="13" t="n">
        <f aca="false">B22*100/$B$16</f>
        <v>104.405540185954</v>
      </c>
      <c r="K22" s="13" t="n">
        <f aca="false">D22*100/$D$16</f>
        <v>167.339072906024</v>
      </c>
      <c r="L22" s="13" t="n">
        <f aca="false">100*F22*100/D22/($F$16*100/$D$16)</f>
        <v>91.5628671197207</v>
      </c>
    </row>
    <row r="23" customFormat="false" ht="12.8" hidden="false" customHeight="false" outlineLevel="0" collapsed="false">
      <c r="A23" s="27" t="s">
        <v>22</v>
      </c>
      <c r="B23" s="27" t="n">
        <f aca="false">140.082516426909*0.97</f>
        <v>135.880040934102</v>
      </c>
      <c r="C23" s="28" t="n">
        <f aca="false">(B23/B22)^(1/3)-1</f>
        <v>0.000598122739331242</v>
      </c>
      <c r="D23" s="27" t="n">
        <v>177.08555105182</v>
      </c>
      <c r="E23" s="28" t="n">
        <f aca="false">(D23/D22)^(1/3)-1</f>
        <v>0.0241078973627513</v>
      </c>
      <c r="F23" s="27" t="n">
        <v>94300.0883871126</v>
      </c>
      <c r="G23" s="28" t="n">
        <f aca="false">(F23/F22)^(1/3)-1</f>
        <v>0.0266681671061582</v>
      </c>
      <c r="I23" s="27" t="s">
        <v>39</v>
      </c>
      <c r="J23" s="13" t="n">
        <f aca="false">B23*100/$B$16</f>
        <v>104.592994244887</v>
      </c>
      <c r="K23" s="13" t="n">
        <f aca="false">D23*100/$D$16</f>
        <v>179.735764871257</v>
      </c>
      <c r="L23" s="13" t="n">
        <f aca="false">100*F23*100/D23/($F$16*100/$D$16)</f>
        <v>92.2513068575468</v>
      </c>
    </row>
    <row r="24" customFormat="false" ht="12.8" hidden="false" customHeight="false" outlineLevel="0" collapsed="false">
      <c r="A24" s="29" t="s">
        <v>40</v>
      </c>
      <c r="B24" s="29" t="n">
        <f aca="false">136.767343888597*0.96</f>
        <v>131.296650133053</v>
      </c>
      <c r="C24" s="30" t="n">
        <f aca="false">(B24/B23)^(1/3)-1</f>
        <v>-0.0113725634350372</v>
      </c>
      <c r="D24" s="29" t="n">
        <v>191.16385236044</v>
      </c>
      <c r="E24" s="30" t="n">
        <f aca="false">(D24/D23)^(1/3)-1</f>
        <v>0.0258272124597454</v>
      </c>
      <c r="F24" s="29" t="n">
        <v>102102.641742763</v>
      </c>
      <c r="G24" s="30" t="n">
        <f aca="false">(F24/F23)^(1/3)-1</f>
        <v>0.0268530396722051</v>
      </c>
      <c r="I24" s="29" t="s">
        <v>40</v>
      </c>
      <c r="J24" s="13" t="n">
        <f aca="false">B24*100/$B$16</f>
        <v>101.06495168337</v>
      </c>
      <c r="K24" s="13" t="n">
        <f aca="false">D24*100/$D$16</f>
        <v>194.024758178522</v>
      </c>
      <c r="L24" s="13" t="n">
        <f aca="false">100*F24*100/D24/($F$16*100/$D$16)</f>
        <v>92.5283376242913</v>
      </c>
    </row>
    <row r="25" customFormat="false" ht="12.8" hidden="false" customHeight="false" outlineLevel="0" collapsed="false">
      <c r="A25" s="27" t="s">
        <v>16</v>
      </c>
      <c r="B25" s="27" t="n">
        <f aca="false">157.833130989485*0.96</f>
        <v>151.519805749906</v>
      </c>
      <c r="C25" s="28" t="n">
        <f aca="false">(B25/B24)^(1/3)-1</f>
        <v>0.0489108707036015</v>
      </c>
      <c r="D25" s="27" t="n">
        <v>205.24215366906</v>
      </c>
      <c r="E25" s="28" t="n">
        <f aca="false">(D25/D24)^(1/3)-1</f>
        <v>0.0239692850799009</v>
      </c>
      <c r="F25" s="27" t="n">
        <v>109951.20684986</v>
      </c>
      <c r="G25" s="28" t="n">
        <f aca="false">(F25/F24)^(1/3)-1</f>
        <v>0.0249932543649807</v>
      </c>
      <c r="I25" s="27" t="s">
        <v>41</v>
      </c>
      <c r="J25" s="13" t="n">
        <f aca="false">B25*100/$B$16</f>
        <v>116.631626409887</v>
      </c>
      <c r="K25" s="13" t="n">
        <f aca="false">D25*100/$D$16</f>
        <v>208.313751485787</v>
      </c>
      <c r="L25" s="13" t="n">
        <f aca="false">100*F25*100/D25/($F$16*100/$D$16)</f>
        <v>92.8062003147054</v>
      </c>
    </row>
    <row r="26" customFormat="false" ht="12.8" hidden="false" customHeight="false" outlineLevel="0" collapsed="false">
      <c r="A26" s="29" t="s">
        <v>18</v>
      </c>
      <c r="B26" s="29" t="n">
        <f aca="false">146.279514882008*0.955</f>
        <v>139.696936712318</v>
      </c>
      <c r="C26" s="30" t="n">
        <f aca="false">(B26/B25)^(1/3)-1</f>
        <v>-0.0267169516140283</v>
      </c>
      <c r="D26" s="29" t="n">
        <v>219.320454977679</v>
      </c>
      <c r="E26" s="30" t="n">
        <f aca="false">(D26/D25)^(1/3)-1</f>
        <v>0.0223608059111415</v>
      </c>
      <c r="F26" s="29" t="n">
        <v>117845.989691532</v>
      </c>
      <c r="G26" s="30" t="n">
        <f aca="false">(F26/F25)^(1/3)-1</f>
        <v>0.0233831667170525</v>
      </c>
      <c r="I26" s="29" t="s">
        <v>42</v>
      </c>
      <c r="J26" s="13" t="n">
        <f aca="false">B26*100/$B$16</f>
        <v>107.531031026594</v>
      </c>
      <c r="K26" s="13" t="n">
        <f aca="false">D26*100/$D$16</f>
        <v>222.602744793052</v>
      </c>
      <c r="L26" s="13" t="n">
        <f aca="false">100*F26*100/D26/($F$16*100/$D$16)</f>
        <v>93.0848974270566</v>
      </c>
    </row>
    <row r="27" customFormat="false" ht="12.8" hidden="false" customHeight="false" outlineLevel="0" collapsed="false">
      <c r="A27" s="27" t="s">
        <v>22</v>
      </c>
      <c r="B27" s="27" t="n">
        <f aca="false">146.298002737608*0.95</f>
        <v>138.983102600728</v>
      </c>
      <c r="C27" s="28" t="n">
        <f aca="false">(B27/B26)^(1/3)-1</f>
        <v>-0.00170620167707902</v>
      </c>
      <c r="D27" s="27" t="n">
        <v>233.398756286299</v>
      </c>
      <c r="E27" s="28" t="n">
        <f aca="false">(D27/D26)^(1/3)-1</f>
        <v>0.0209546851408795</v>
      </c>
      <c r="F27" s="27" t="n">
        <v>125787.197073108</v>
      </c>
      <c r="G27" s="28" t="n">
        <f aca="false">(F27/F26)^(1/3)-1</f>
        <v>0.0219756398260202</v>
      </c>
      <c r="I27" s="27" t="s">
        <v>43</v>
      </c>
      <c r="J27" s="13" t="n">
        <f aca="false">B27*100/$B$16</f>
        <v>106.981560724613</v>
      </c>
      <c r="K27" s="13" t="n">
        <f aca="false">D27*100/$D$16</f>
        <v>236.891738100317</v>
      </c>
      <c r="L27" s="13" t="n">
        <f aca="false">100*F27*100/D27/($F$16*100/$D$16)</f>
        <v>93.3644314671149</v>
      </c>
    </row>
    <row r="28" customFormat="false" ht="12.8" hidden="false" customHeight="false" outlineLevel="0" collapsed="false">
      <c r="A28" s="29" t="s">
        <v>44</v>
      </c>
      <c r="B28" s="29" t="n">
        <v>142.852555424694</v>
      </c>
      <c r="C28" s="30" t="n">
        <f aca="false">(B28/B27)^(1/3)-1</f>
        <v>0.00919557376350988</v>
      </c>
      <c r="D28" s="29" t="n">
        <v>247.402681663477</v>
      </c>
      <c r="E28" s="30" t="n">
        <f aca="false">(D28/D27)^(1/3)-1</f>
        <v>0.0196128224222163</v>
      </c>
      <c r="F28" s="29" t="n">
        <v>134258.315787701</v>
      </c>
      <c r="G28" s="30" t="n">
        <f aca="false">(F28/F27)^(1/3)-1</f>
        <v>0.0219624018789706</v>
      </c>
      <c r="I28" s="29" t="s">
        <v>44</v>
      </c>
      <c r="J28" s="13" t="n">
        <f aca="false">B28*100/$B$16</f>
        <v>109.960053034195</v>
      </c>
      <c r="K28" s="13" t="n">
        <f aca="false">D28*100/$D$16</f>
        <v>251.105242386336</v>
      </c>
      <c r="L28" s="13" t="n">
        <f aca="false">100*F28*100/D28/($F$16*100/$D$16)</f>
        <v>94.0113624582876</v>
      </c>
    </row>
    <row r="29" customFormat="false" ht="12.8" hidden="false" customHeight="false" outlineLevel="0" collapsed="false">
      <c r="A29" s="27" t="s">
        <v>16</v>
      </c>
      <c r="B29" s="27" t="n">
        <v>164.262378213862</v>
      </c>
      <c r="C29" s="28" t="n">
        <f aca="false">(B29/B28)^(1/3)-1</f>
        <v>0.0476511584273251</v>
      </c>
      <c r="D29" s="27" t="n">
        <v>261.406607040655</v>
      </c>
      <c r="E29" s="28" t="n">
        <f aca="false">(D29/D28)^(1/3)-1</f>
        <v>0.0185227152235479</v>
      </c>
      <c r="F29" s="27" t="n">
        <v>142834.025470998</v>
      </c>
      <c r="G29" s="28" t="n">
        <f aca="false">(F29/F28)^(1/3)-1</f>
        <v>0.0208536683649569</v>
      </c>
      <c r="I29" s="27" t="s">
        <v>45</v>
      </c>
      <c r="J29" s="13" t="n">
        <f aca="false">B29*100/$B$16</f>
        <v>126.440158989252</v>
      </c>
      <c r="K29" s="13" t="n">
        <f aca="false">D29*100/$D$16</f>
        <v>265.318746672355</v>
      </c>
      <c r="L29" s="13" t="n">
        <f aca="false">100*F29*100/D29/($F$16*100/$D$16)</f>
        <v>94.6582934494603</v>
      </c>
    </row>
    <row r="30" customFormat="false" ht="12.8" hidden="false" customHeight="false" outlineLevel="0" collapsed="false">
      <c r="A30" s="29" t="s">
        <v>18</v>
      </c>
      <c r="B30" s="29" t="n">
        <v>151.891345932044</v>
      </c>
      <c r="C30" s="30" t="n">
        <f aca="false">(B30/B29)^(1/3)-1</f>
        <v>-0.0257622028686855</v>
      </c>
      <c r="D30" s="29" t="n">
        <v>275.410532417833</v>
      </c>
      <c r="E30" s="30" t="n">
        <f aca="false">(D30/D29)^(1/3)-1</f>
        <v>0.0175474295502847</v>
      </c>
      <c r="F30" s="29" t="n">
        <v>151514.326122996</v>
      </c>
      <c r="G30" s="30" t="n">
        <f aca="false">(F30/F29)^(1/3)-1</f>
        <v>0.0198602713833287</v>
      </c>
      <c r="I30" s="29" t="s">
        <v>46</v>
      </c>
      <c r="J30" s="13" t="n">
        <f aca="false">B30*100/$B$16</f>
        <v>116.917617640571</v>
      </c>
      <c r="K30" s="13" t="n">
        <f aca="false">D30*100/$D$16</f>
        <v>279.532250958374</v>
      </c>
      <c r="L30" s="13" t="n">
        <f aca="false">100*F30*100/D30/($F$16*100/$D$16)</f>
        <v>95.3052244406329</v>
      </c>
    </row>
    <row r="31" customFormat="false" ht="12.8" hidden="false" customHeight="false" outlineLevel="0" collapsed="false">
      <c r="A31" s="27" t="s">
        <v>22</v>
      </c>
      <c r="B31" s="27" t="n">
        <v>151.547099408102</v>
      </c>
      <c r="C31" s="28" t="n">
        <f aca="false">(B31/B30)^(1/3)-1</f>
        <v>-0.000756038066846321</v>
      </c>
      <c r="D31" s="27" t="n">
        <v>289.414457795011</v>
      </c>
      <c r="E31" s="28" t="n">
        <f aca="false">(D31/D30)^(1/3)-1</f>
        <v>0.016669728629223</v>
      </c>
      <c r="F31" s="27" t="n">
        <v>160299.217743698</v>
      </c>
      <c r="G31" s="28" t="n">
        <f aca="false">(F31/F30)^(1/3)-1</f>
        <v>0.0189649247837609</v>
      </c>
      <c r="I31" s="27" t="s">
        <v>47</v>
      </c>
      <c r="J31" s="13" t="n">
        <f aca="false">B31*100/$B$16</f>
        <v>116.652635569253</v>
      </c>
      <c r="K31" s="13" t="n">
        <f aca="false">D31*100/$D$16</f>
        <v>293.745755244393</v>
      </c>
      <c r="L31" s="13" t="n">
        <f aca="false">100*F31*100/D31/($F$16*100/$D$16)</f>
        <v>95.9521554318056</v>
      </c>
    </row>
    <row r="32" customFormat="false" ht="12.8" hidden="false" customHeight="false" outlineLevel="0" collapsed="false">
      <c r="A32" s="29" t="s">
        <v>48</v>
      </c>
      <c r="B32" s="29" t="n">
        <v>147.827498624001</v>
      </c>
      <c r="C32" s="30" t="n">
        <f aca="false">(B32/B31)^(1/3)-1</f>
        <v>-0.0082492597933288</v>
      </c>
      <c r="D32" s="29" t="n">
        <v>302.438108395786</v>
      </c>
      <c r="E32" s="30" t="n">
        <f aca="false">(D32/D31)^(1/3)-1</f>
        <v>0.0147804616306875</v>
      </c>
      <c r="F32" s="29" t="n">
        <v>168642.090685872</v>
      </c>
      <c r="G32" s="30" t="n">
        <f aca="false">(F32/F31)^(1/3)-1</f>
        <v>0.0170559812060149</v>
      </c>
      <c r="I32" s="29" t="s">
        <v>48</v>
      </c>
      <c r="J32" s="13" t="n">
        <f aca="false">B32*100/$B$16</f>
        <v>113.789491131481</v>
      </c>
      <c r="K32" s="13" t="n">
        <f aca="false">D32*100/$D$16</f>
        <v>306.964314230391</v>
      </c>
      <c r="L32" s="13" t="n">
        <f aca="false">100*F32*100/D32/($F$16*100/$D$16)</f>
        <v>96.5990864229782</v>
      </c>
    </row>
    <row r="33" customFormat="false" ht="12.8" hidden="false" customHeight="false" outlineLevel="0" collapsed="false">
      <c r="A33" s="27" t="s">
        <v>16</v>
      </c>
      <c r="B33" s="27" t="n">
        <v>169.159750021478</v>
      </c>
      <c r="C33" s="28" t="n">
        <f aca="false">(B33/B32)^(1/3)-1</f>
        <v>0.0459572521667524</v>
      </c>
      <c r="D33" s="27" t="n">
        <v>315.461758996562</v>
      </c>
      <c r="E33" s="28" t="n">
        <f aca="false">(D33/D32)^(1/3)-1</f>
        <v>0.0141528197318068</v>
      </c>
      <c r="F33" s="27" t="n">
        <v>177082.23322894</v>
      </c>
      <c r="G33" s="28" t="n">
        <f aca="false">(F33/F32)^(1/3)-1</f>
        <v>0.0164117358281692</v>
      </c>
      <c r="I33" s="27" t="s">
        <v>49</v>
      </c>
      <c r="J33" s="13" t="n">
        <f aca="false">B33*100/$B$16</f>
        <v>130.209886888712</v>
      </c>
      <c r="K33" s="13" t="n">
        <f aca="false">D33*100/$D$16</f>
        <v>320.182873216389</v>
      </c>
      <c r="L33" s="13" t="n">
        <f aca="false">100*F33*100/D33/($F$16*100/$D$16)</f>
        <v>97.2460174141509</v>
      </c>
    </row>
    <row r="34" customFormat="false" ht="12.8" hidden="false" customHeight="false" outlineLevel="0" collapsed="false">
      <c r="A34" s="29" t="s">
        <v>18</v>
      </c>
      <c r="B34" s="29" t="n">
        <v>156.715480042812</v>
      </c>
      <c r="C34" s="30" t="n">
        <f aca="false">(B34/B33)^(1/3)-1</f>
        <v>-0.0251488966870168</v>
      </c>
      <c r="D34" s="29" t="n">
        <v>328.485409597337</v>
      </c>
      <c r="E34" s="30" t="n">
        <f aca="false">(D34/D33)^(1/3)-1</f>
        <v>0.0135763173835886</v>
      </c>
      <c r="F34" s="29" t="n">
        <v>185619.645372901</v>
      </c>
      <c r="G34" s="30" t="n">
        <f aca="false">(F34/F33)^(1/3)-1</f>
        <v>0.0158189635759649</v>
      </c>
      <c r="I34" s="29" t="s">
        <v>50</v>
      </c>
      <c r="J34" s="13" t="n">
        <f aca="false">B34*100/$B$16</f>
        <v>120.630971182529</v>
      </c>
      <c r="K34" s="13" t="n">
        <f aca="false">D34*100/$D$16</f>
        <v>333.401432202387</v>
      </c>
      <c r="L34" s="13" t="n">
        <f aca="false">100*F34*100/D34/($F$16*100/$D$16)</f>
        <v>97.8929484053235</v>
      </c>
    </row>
    <row r="35" customFormat="false" ht="12.8" hidden="false" customHeight="false" outlineLevel="0" collapsed="false">
      <c r="A35" s="27" t="s">
        <v>22</v>
      </c>
      <c r="B35" s="27" t="n">
        <v>156.282464723045</v>
      </c>
      <c r="C35" s="28" t="n">
        <f aca="false">(B35/B34)^(1/3)-1</f>
        <v>-0.000921871810216746</v>
      </c>
      <c r="D35" s="27" t="n">
        <v>341.509060198113</v>
      </c>
      <c r="E35" s="28" t="n">
        <f aca="false">(D35/D34)^(1/3)-1</f>
        <v>0.0130449483962685</v>
      </c>
      <c r="F35" s="27" t="n">
        <v>194254.327117755</v>
      </c>
      <c r="G35" s="28" t="n">
        <f aca="false">(F35/F34)^(1/3)-1</f>
        <v>0.0152716384590503</v>
      </c>
      <c r="I35" s="27" t="s">
        <v>51</v>
      </c>
      <c r="J35" s="13" t="n">
        <f aca="false">B35*100/$B$16</f>
        <v>120.297659766541</v>
      </c>
      <c r="K35" s="13" t="n">
        <f aca="false">D35*100/$D$16</f>
        <v>346.619991188384</v>
      </c>
      <c r="L35" s="13" t="n">
        <f aca="false">100*F35*100/D35/($F$16*100/$D$16)</f>
        <v>98.5398793964962</v>
      </c>
    </row>
    <row r="36" customFormat="false" ht="13.8" hidden="false" customHeight="false" outlineLevel="0" collapsed="false">
      <c r="B36" s="31"/>
    </row>
    <row r="41" customFormat="false" ht="13.8" hidden="false" customHeight="false" outlineLevel="0" collapsed="false">
      <c r="A41" s="32"/>
      <c r="B41" s="79" t="s">
        <v>54</v>
      </c>
      <c r="C41" s="79"/>
      <c r="D41" s="79"/>
    </row>
    <row r="42" customFormat="false" ht="51.75" hidden="false" customHeight="true" outlineLevel="0" collapsed="false">
      <c r="A42" s="32" t="s">
        <v>52</v>
      </c>
      <c r="B42" s="34" t="s">
        <v>105</v>
      </c>
      <c r="C42" s="34" t="s">
        <v>106</v>
      </c>
      <c r="D42" s="34" t="s">
        <v>6</v>
      </c>
    </row>
    <row r="43" customFormat="false" ht="13.8" hidden="false" customHeight="false" outlineLevel="0" collapsed="false">
      <c r="A43" s="35" t="n">
        <v>2020</v>
      </c>
      <c r="B43" s="37" t="n">
        <f aca="false">AVERAGE(B16:B19)/AVERAGE(B12:B15)-1</f>
        <v>-0.112045120508403</v>
      </c>
      <c r="C43" s="37" t="n">
        <f aca="false">D43*1.2</f>
        <v>-0.112816119878236</v>
      </c>
      <c r="D43" s="37" t="n">
        <v>-0.0940134332318634</v>
      </c>
    </row>
    <row r="44" customFormat="false" ht="13.8" hidden="false" customHeight="false" outlineLevel="0" collapsed="false">
      <c r="A44" s="7" t="n">
        <v>2021</v>
      </c>
      <c r="B44" s="39" t="n">
        <f aca="false">AVERAGE(B20:B23)/AVERAGE(B16:B19)-1</f>
        <v>0.0674397835625984</v>
      </c>
      <c r="C44" s="39" t="n">
        <f aca="false">D44*0.8</f>
        <v>0.0673168085554725</v>
      </c>
      <c r="D44" s="39" t="n">
        <v>0.0841460106943406</v>
      </c>
    </row>
    <row r="45" customFormat="false" ht="13.8" hidden="false" customHeight="false" outlineLevel="0" collapsed="false">
      <c r="A45" s="35" t="n">
        <v>2022</v>
      </c>
      <c r="B45" s="37" t="n">
        <f aca="false">AVERAGE(B24:B27)/AVERAGE(B20:B23)-1</f>
        <v>0.038179514545879</v>
      </c>
      <c r="C45" s="37" t="n">
        <f aca="false">D45*0.8</f>
        <v>0.038127152817611</v>
      </c>
      <c r="D45" s="37" t="n">
        <v>0.0476589410220138</v>
      </c>
    </row>
    <row r="49" customFormat="false" ht="13.8" hidden="false" customHeight="false" outlineLevel="0" collapsed="false">
      <c r="E49" s="30"/>
    </row>
    <row r="50" customFormat="false" ht="13.8" hidden="false" customHeight="false" outlineLevel="0" collapsed="false">
      <c r="E50" s="30"/>
    </row>
    <row r="51" customFormat="false" ht="13.8" hidden="false" customHeight="false" outlineLevel="0" collapsed="false">
      <c r="E51" s="30"/>
    </row>
    <row r="52" customFormat="false" ht="13.8" hidden="false" customHeight="false" outlineLevel="0" collapsed="false">
      <c r="E52" s="30"/>
    </row>
    <row r="53" customFormat="false" ht="13.8" hidden="false" customHeight="false" outlineLevel="0" collapsed="false">
      <c r="E53" s="30"/>
    </row>
    <row r="54" customFormat="false" ht="13.8" hidden="false" customHeight="false" outlineLevel="0" collapsed="false">
      <c r="E54" s="30"/>
    </row>
    <row r="55" customFormat="false" ht="13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AW10" colorId="64" zoomScale="75" zoomScaleNormal="75" zoomScalePageLayoutView="100" workbookViewId="0">
      <selection pane="topLeft" activeCell="BH57" activeCellId="1" sqref="A1:D105 BH57"/>
    </sheetView>
  </sheetViews>
  <sheetFormatPr defaultColWidth="9.06640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107</v>
      </c>
      <c r="D1" s="40"/>
      <c r="E1" s="40" t="s">
        <v>108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/>
      <c r="AF1" s="1" t="s">
        <v>72</v>
      </c>
      <c r="AG1" s="1" t="s">
        <v>2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 t="s">
        <v>81</v>
      </c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">
        <v>85</v>
      </c>
      <c r="BC1" s="1" t="s">
        <v>86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94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2"/>
      <c r="AO2" s="47"/>
      <c r="AP2" s="47"/>
      <c r="AQ2" s="47"/>
      <c r="AR2" s="47"/>
      <c r="AS2" s="47"/>
      <c r="AT2" s="47"/>
      <c r="AU2" s="2"/>
      <c r="AV2" s="2" t="s">
        <v>99</v>
      </c>
      <c r="AW2" s="2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101</v>
      </c>
      <c r="AR3" s="52" t="s">
        <v>102</v>
      </c>
      <c r="AS3" s="52" t="s">
        <v>101</v>
      </c>
      <c r="AT3" s="52" t="s">
        <v>102</v>
      </c>
      <c r="AU3" s="31"/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1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0.106168675143338</v>
      </c>
      <c r="AT4" s="53" t="n">
        <f aca="false">AR4/AG17</f>
        <v>0.106168675143338</v>
      </c>
      <c r="AU4" s="31"/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1" t="n">
        <f aca="false">BN4+BM4</f>
        <v>0.0796959313657845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0.104276181437413</v>
      </c>
      <c r="AT5" s="53" t="n">
        <f aca="false">AR5/AG21</f>
        <v>0.104276181437413</v>
      </c>
      <c r="AU5" s="31"/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0.0788429090203559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1" t="n">
        <f aca="false">BN5+BM5</f>
        <v>0.0788828769928052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0.109829947742841</v>
      </c>
      <c r="AT6" s="53" t="n">
        <f aca="false">AR6/AG25</f>
        <v>0.109829947742841</v>
      </c>
      <c r="AU6" s="31"/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1" t="n">
        <f aca="false">BN6+BM6</f>
        <v>0.0814041954669323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-0.0364739405503579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-0.0256535187698723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0.0175882201816179</v>
      </c>
      <c r="BM7" s="51" t="n">
        <f aca="false">SUM(D26:D29)/AVERAGE(AG26:AG29)</f>
        <v>0.077889237499974</v>
      </c>
      <c r="BN7" s="51" t="n">
        <f aca="false">(SUM(H26:H29)+SUM(J26:J29))/AVERAGE(AG26:AG29)</f>
        <v>0.000951174085141823</v>
      </c>
      <c r="BO7" s="52" t="n">
        <f aca="false">AL7-BN7</f>
        <v>-0.0374251146354998</v>
      </c>
      <c r="BP7" s="31" t="n">
        <f aca="false">BN7+BM7</f>
        <v>0.0788404115851158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7" t="n">
        <f aca="false">AK7+1</f>
        <v>2019</v>
      </c>
      <c r="AL8" s="52" t="n">
        <f aca="false">SUM(AB30:AB33)/AVERAGE(AG30:AG33)</f>
        <v>-0.0380692254714671</v>
      </c>
      <c r="AM8" s="4" t="n">
        <f aca="false">'Central scenario'!AM7</f>
        <v>20644316.2443057</v>
      </c>
      <c r="AN8" s="52" t="n">
        <f aca="false">AM8/AVERAGE(AG30:AG33)</f>
        <v>0.00408284363392347</v>
      </c>
      <c r="AO8" s="52" t="n">
        <f aca="false">AVERAGE(AG30:AG33)/AVERAGE(AG26:AG29)-1</f>
        <v>-0.0208801486349116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U8" s="31"/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0.051365940309645</v>
      </c>
      <c r="BL8" s="51" t="n">
        <f aca="false">SUM(P30:P33)/AVERAGE(AG30:AG33)</f>
        <v>0.0166595620058708</v>
      </c>
      <c r="BM8" s="51" t="n">
        <f aca="false">SUM(D30:D33)/AVERAGE(AG30:AG33)</f>
        <v>0.0727756037752413</v>
      </c>
      <c r="BN8" s="51" t="n">
        <f aca="false">(SUM(H30:H33)+SUM(J30:J33))/AVERAGE(AG30:AG33)</f>
        <v>0.00086516503452115</v>
      </c>
      <c r="BO8" s="52" t="n">
        <f aca="false">AL8-BN8</f>
        <v>-0.0389343905059882</v>
      </c>
      <c r="BP8" s="31" t="n">
        <f aca="false">BN8+BM8</f>
        <v>0.0736407688097625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-0.0506682354077673</v>
      </c>
      <c r="AM9" s="4" t="n">
        <f aca="false">'Central scenario'!AM8</f>
        <v>19740259.6575456</v>
      </c>
      <c r="AN9" s="52" t="n">
        <f aca="false">AM9/AVERAGE(AG34:AG37)</f>
        <v>0.00440849623744528</v>
      </c>
      <c r="AO9" s="52" t="n">
        <f aca="false">AVERAGE(AG34:AG37)/AVERAGE(AG30:AG33)-1</f>
        <v>-0.114426462264863</v>
      </c>
      <c r="AP9" s="55" t="n">
        <f aca="false">'Central scenario'!AP9</f>
        <v>-1066093.41188291</v>
      </c>
      <c r="AQ9" s="4" t="n">
        <f aca="false">AQ8*(1+AO9)</f>
        <v>369496122.497832</v>
      </c>
      <c r="AR9" s="4" t="n">
        <f aca="false">((((((AQ8*((1+AO9)^(6/12)))*((1+AO9)^(1/12))+AP9)*((1+AO9)^(1/12))-AM9/12)*((1+AO9)^(1/12))-AM9/12)*((1+AO9)^(1/12))-AM9/12)*((1+AO9)^(1/12))-AM9/12)*((1+AO9)^(1/12))-AM9/12</f>
        <v>360421640.193855</v>
      </c>
      <c r="AS9" s="53" t="n">
        <f aca="false">AQ9/AG37</f>
        <v>0.0806482672957329</v>
      </c>
      <c r="AT9" s="53" t="n">
        <f aca="false">AR9/AG37</f>
        <v>0.0786676205991606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0.056609178740141</v>
      </c>
      <c r="BL9" s="51" t="n">
        <f aca="false">SUM(P34:P37)/AVERAGE(AG34:AG37)</f>
        <v>0.019273241763402</v>
      </c>
      <c r="BM9" s="51" t="n">
        <f aca="false">SUM(D34:D37)/AVERAGE(AG34:AG37)</f>
        <v>0.0880041723845063</v>
      </c>
      <c r="BN9" s="51" t="n">
        <f aca="false">(SUM(H34:H37)+SUM(J34:J37))/AVERAGE(AG34:AG37)</f>
        <v>0.0013648751161777</v>
      </c>
      <c r="BO9" s="52" t="n">
        <f aca="false">AL9-BN9</f>
        <v>-0.052033110523945</v>
      </c>
      <c r="BP9" s="31" t="n">
        <f aca="false">BN9+BM9</f>
        <v>0.089369047500684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-0.0474028239954442</v>
      </c>
      <c r="AM10" s="4" t="n">
        <f aca="false">'Central scenario'!AM9</f>
        <v>18862810.403066</v>
      </c>
      <c r="AN10" s="52" t="n">
        <f aca="false">AM10/AVERAGE(AG38:AG41)</f>
        <v>0.00394639568933626</v>
      </c>
      <c r="AO10" s="52" t="n">
        <f aca="false">AVERAGE(AG38:AG41)/AVERAGE(AG34:AG37)-1</f>
        <v>0.0674397835625984</v>
      </c>
      <c r="AP10" s="52"/>
      <c r="AQ10" s="4" t="n">
        <f aca="false">AQ9*(1+AO10)</f>
        <v>394414861.026305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365289409.511251</v>
      </c>
      <c r="AS10" s="53" t="n">
        <f aca="false">AQ10/AG41</f>
        <v>0.0821119627061017</v>
      </c>
      <c r="AT10" s="53" t="n">
        <f aca="false">AR10/AG41</f>
        <v>0.0760484285320104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0.0542491632356585</v>
      </c>
      <c r="BL10" s="51" t="n">
        <f aca="false">SUM(P38:P41)/AVERAGE(AG38:AG41)</f>
        <v>0.0185083686347325</v>
      </c>
      <c r="BM10" s="51" t="n">
        <f aca="false">SUM(D38:D41)/AVERAGE(AG38:AG41)</f>
        <v>0.0831436185963702</v>
      </c>
      <c r="BN10" s="51" t="n">
        <f aca="false">(SUM(H38:H41)+SUM(J38:J41))/AVERAGE(AG38:AG41)</f>
        <v>0.00173672050204848</v>
      </c>
      <c r="BO10" s="52" t="n">
        <f aca="false">AL10-BN10</f>
        <v>-0.0491395444974926</v>
      </c>
      <c r="BP10" s="31" t="n">
        <f aca="false">BN10+BM10</f>
        <v>0.0848803390984187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-0.0531946132694724</v>
      </c>
      <c r="AM11" s="4" t="n">
        <f aca="false">'Central scenario'!AM10</f>
        <v>17835539.214349</v>
      </c>
      <c r="AN11" s="52" t="n">
        <f aca="false">AM11/AVERAGE(AG42:AG45)</f>
        <v>0.00359424781324063</v>
      </c>
      <c r="AO11" s="52" t="n">
        <f aca="false">AVERAGE(AG42:AG45)/AVERAGE(AG38:AG41)-1</f>
        <v>0.038179514545879</v>
      </c>
      <c r="AP11" s="52"/>
      <c r="AQ11" s="4" t="n">
        <f aca="false">AQ10*(1+AO11)</f>
        <v>409473428.94997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361090450.901145</v>
      </c>
      <c r="AS11" s="53" t="n">
        <f aca="false">AQ11/AG45</f>
        <v>0.0833436573857504</v>
      </c>
      <c r="AT11" s="53" t="n">
        <f aca="false">AR11/AG45</f>
        <v>0.0734958527158746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0.0550525600317098</v>
      </c>
      <c r="BL11" s="51" t="n">
        <f aca="false">SUM(P42:P45)/AVERAGE(AG42:AG45)</f>
        <v>0.0198653044960828</v>
      </c>
      <c r="BM11" s="51" t="n">
        <f aca="false">SUM(D42:D45)/AVERAGE(AG42:AG45)</f>
        <v>0.0883818688050994</v>
      </c>
      <c r="BN11" s="51" t="n">
        <f aca="false">(SUM(H42:H45)+SUM(J42:J45))/AVERAGE(AG42:AG45)</f>
        <v>0.00225279509747176</v>
      </c>
      <c r="BO11" s="52" t="n">
        <f aca="false">AL11-BN11</f>
        <v>-0.0554474083669442</v>
      </c>
      <c r="BP11" s="31" t="n">
        <f aca="false">BN11+BM11</f>
        <v>0.0906346639025712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-0.0540249180063632</v>
      </c>
      <c r="AM12" s="4" t="n">
        <f aca="false">'Central scenario'!AM11</f>
        <v>16827143.6015023</v>
      </c>
      <c r="AN12" s="52" t="n">
        <f aca="false">AM12/AVERAGE(AG46:AG49)</f>
        <v>0.00311857063467571</v>
      </c>
      <c r="AO12" s="52" t="n">
        <f aca="false">AVERAGE(AG46:AG49)/AVERAGE(AG42:AG45)-1</f>
        <v>0.087368103278318</v>
      </c>
      <c r="AP12" s="52"/>
      <c r="AQ12" s="4" t="n">
        <f aca="false">AQ11*(1+AO12)</f>
        <v>445248345.780198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375147463.029203</v>
      </c>
      <c r="AS12" s="53" t="n">
        <f aca="false">AQ12/AG49</f>
        <v>0.0831119588235137</v>
      </c>
      <c r="AT12" s="53" t="n">
        <f aca="false">AR12/AG49</f>
        <v>0.0700266284996389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0.0528028516853775</v>
      </c>
      <c r="BL12" s="51" t="n">
        <f aca="false">SUM(P46:P49)/AVERAGE(AG46:AG49)</f>
        <v>0.0194045347382893</v>
      </c>
      <c r="BM12" s="51" t="n">
        <f aca="false">SUM(D46:D49)/AVERAGE(AG46:AG49)</f>
        <v>0.0874232349534514</v>
      </c>
      <c r="BN12" s="51" t="n">
        <f aca="false">(SUM(H46:H49)+SUM(J46:J49))/AVERAGE(AG46:AG49)</f>
        <v>0.00246824408642325</v>
      </c>
      <c r="BO12" s="52" t="n">
        <f aca="false">AL12-BN12</f>
        <v>-0.0564931620927865</v>
      </c>
      <c r="BP12" s="31" t="n">
        <f aca="false">BN12+BM12</f>
        <v>0.0898914790398746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-0.0579808219666489</v>
      </c>
      <c r="AM13" s="13" t="n">
        <f aca="false">'Central scenario'!AM12</f>
        <v>15842663.6881786</v>
      </c>
      <c r="AN13" s="59" t="n">
        <f aca="false">AM13/AVERAGE(AG50:AG53)</f>
        <v>0.00284555303236403</v>
      </c>
      <c r="AO13" s="59" t="n">
        <f aca="false">'GDP evolution by scenario'!G49</f>
        <v>0.031826561119259</v>
      </c>
      <c r="AP13" s="59"/>
      <c r="AQ13" s="13" t="n">
        <f aca="false">AQ12*(1+AO13)</f>
        <v>459419069.47042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371014660.601623</v>
      </c>
      <c r="AS13" s="60" t="n">
        <f aca="false">AQ13/AG53</f>
        <v>0.083158682082736</v>
      </c>
      <c r="AT13" s="60" t="n">
        <f aca="false">AR13/AG53</f>
        <v>0.0671567469860784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0.0537439205136652</v>
      </c>
      <c r="BL13" s="31" t="n">
        <f aca="false">SUM(P50:P53)/AVERAGE(AG50:AG53)</f>
        <v>0.0202695097498006</v>
      </c>
      <c r="BM13" s="31" t="n">
        <f aca="false">SUM(D50:D53)/AVERAGE(AG50:AG53)</f>
        <v>0.0914552327305136</v>
      </c>
      <c r="BN13" s="31" t="n">
        <f aca="false">(SUM(H50:H53)+SUM(J50:J53))/AVERAGE(AG50:AG53)</f>
        <v>0.00299608888671464</v>
      </c>
      <c r="BO13" s="59" t="n">
        <f aca="false">AL13-BN13</f>
        <v>-0.0609769108533636</v>
      </c>
      <c r="BP13" s="31" t="n">
        <f aca="false">BN13+BM13</f>
        <v>0.0944513216172282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17905696.1687748</v>
      </c>
      <c r="S14" s="8"/>
      <c r="T14" s="80" t="n">
        <f aca="false">'Low SIPA income'!J9</f>
        <v>68463981.218437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-0.0734415203978968</v>
      </c>
      <c r="AM14" s="6" t="n">
        <f aca="false">'Central scenario'!AM13</f>
        <v>14900507.1403892</v>
      </c>
      <c r="AN14" s="63" t="n">
        <f aca="false">AM14/AVERAGE(AG54:AG57)</f>
        <v>0.00319327743594552</v>
      </c>
      <c r="AO14" s="63" t="n">
        <f aca="false">'GDP evolution by scenario'!G53</f>
        <v>-0.15294672883424</v>
      </c>
      <c r="AP14" s="63"/>
      <c r="AQ14" s="6" t="n">
        <f aca="false">AQ13*(1+AO14)</f>
        <v>389152425.630849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300444500.00535</v>
      </c>
      <c r="AS14" s="64" t="n">
        <f aca="false">AQ14/AG57</f>
        <v>0.081963122756469</v>
      </c>
      <c r="AT14" s="64" t="n">
        <f aca="false">AR14/AG57</f>
        <v>0.0632794961910482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0.0663771689509712</v>
      </c>
      <c r="BL14" s="61" t="n">
        <f aca="false">SUM(P54:P57)/AVERAGE(AG54:AG57)</f>
        <v>0.0253934367736963</v>
      </c>
      <c r="BM14" s="61" t="n">
        <f aca="false">SUM(D54:D57)/AVERAGE(AG54:AG57)</f>
        <v>0.114425252575172</v>
      </c>
      <c r="BN14" s="61" t="n">
        <f aca="false">(SUM(H54:H57)+SUM(J54:J57))/AVERAGE(AG54:AG57)</f>
        <v>0.0051385517288416</v>
      </c>
      <c r="BO14" s="63" t="n">
        <f aca="false">AL14-BN14</f>
        <v>-0.0785800721267384</v>
      </c>
      <c r="BP14" s="31" t="n">
        <f aca="false">BN14+BM14</f>
        <v>0.119563804304013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22051740.3344971</v>
      </c>
      <c r="S15" s="67"/>
      <c r="T15" s="81" t="n">
        <f aca="false">'Low SIPA income'!J10</f>
        <v>84316740.4307724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-0.0738155100713192</v>
      </c>
      <c r="AM15" s="9" t="n">
        <f aca="false">'Central scenario'!AM14</f>
        <v>13946867.9480024</v>
      </c>
      <c r="AN15" s="69" t="n">
        <f aca="false">AM15/AVERAGE(AG58:AG61)</f>
        <v>0.00288032269917489</v>
      </c>
      <c r="AO15" s="69" t="n">
        <f aca="false">'GDP evolution by scenario'!G57</f>
        <v>0.0425286846779318</v>
      </c>
      <c r="AP15" s="69"/>
      <c r="AQ15" s="9" t="n">
        <f aca="false">AQ14*(1+AO15)</f>
        <v>405702566.432156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299005329.035627</v>
      </c>
      <c r="AS15" s="70" t="n">
        <f aca="false">AQ15/AG61</f>
        <v>0.0824728118939894</v>
      </c>
      <c r="AT15" s="70" t="n">
        <f aca="false">AR15/AG61</f>
        <v>0.0607829782141136</v>
      </c>
      <c r="AU15" s="7"/>
      <c r="AV15" s="7"/>
      <c r="AW15" s="71" t="n">
        <f aca="false">workers_and_wage_low!C3</f>
        <v>11021763</v>
      </c>
      <c r="AX15" s="7"/>
      <c r="AY15" s="39" t="n">
        <f aca="false">(AW15-AW14)/AW14</f>
        <v>0.00983700612713592</v>
      </c>
      <c r="AZ15" s="38" t="n">
        <f aca="false">workers_and_wage_low!B3</f>
        <v>6778.90225184158</v>
      </c>
      <c r="BA15" s="39" t="n">
        <f aca="false">(AZ15-AZ14)/AZ14</f>
        <v>0.0567615243741825</v>
      </c>
      <c r="BB15" s="39"/>
      <c r="BC15" s="39"/>
      <c r="BD15" s="39"/>
      <c r="BE15" s="39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0.0669854400935997</v>
      </c>
      <c r="BL15" s="39" t="n">
        <f aca="false">SUM(P58:P61)/AVERAGE(AG58:AG61)</f>
        <v>0.0253488532070267</v>
      </c>
      <c r="BM15" s="39" t="n">
        <f aca="false">SUM(D58:D61)/AVERAGE(AG58:AG61)</f>
        <v>0.115452096957892</v>
      </c>
      <c r="BN15" s="39" t="n">
        <f aca="false">(SUM(H58:H61)+SUM(J58:J61))/AVERAGE(AG58:AG61)</f>
        <v>0.00676216914043056</v>
      </c>
      <c r="BO15" s="69" t="n">
        <f aca="false">AL15-BN15</f>
        <v>-0.0805776792117497</v>
      </c>
      <c r="BP15" s="31" t="n">
        <f aca="false">BN15+BM15</f>
        <v>0.122214266098323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104676876.044302</v>
      </c>
      <c r="E16" s="9"/>
      <c r="F16" s="67" t="n">
        <f aca="false">'Low pensions'!I16</f>
        <v>19026261.3047872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777485.531692125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20129419.2421135</v>
      </c>
      <c r="S16" s="67"/>
      <c r="T16" s="81" t="n">
        <f aca="false">'Low SIPA income'!J11</f>
        <v>76966579.1232066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39" t="n">
        <f aca="false">AB16/AG16</f>
        <v>-0.00899357230223519</v>
      </c>
      <c r="AK16" s="68" t="n">
        <f aca="false">AK15+1</f>
        <v>2027</v>
      </c>
      <c r="AL16" s="69" t="n">
        <f aca="false">SUM(AB62:AB65)/AVERAGE(AG62:AG65)</f>
        <v>-0.0739714927904611</v>
      </c>
      <c r="AM16" s="9" t="n">
        <f aca="false">'Central scenario'!AM15</f>
        <v>13032040.9288315</v>
      </c>
      <c r="AN16" s="69" t="n">
        <f aca="false">AM16/AVERAGE(AG62:AG65)</f>
        <v>0.00259844277665109</v>
      </c>
      <c r="AO16" s="69" t="n">
        <f aca="false">'GDP evolution by scenario'!G61</f>
        <v>0.020223493275497</v>
      </c>
      <c r="AP16" s="69"/>
      <c r="AQ16" s="9" t="n">
        <f aca="false">AQ15*(1+AO16)</f>
        <v>413907289.556248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291899861.739102</v>
      </c>
      <c r="AS16" s="70" t="n">
        <f aca="false">AQ16/AG65</f>
        <v>0.08185017632805</v>
      </c>
      <c r="AT16" s="70" t="n">
        <f aca="false">AR16/AG65</f>
        <v>0.0577232045830691</v>
      </c>
      <c r="AU16" s="7"/>
      <c r="AV16" s="7"/>
      <c r="AW16" s="71" t="n">
        <f aca="false">workers_and_wage_low!C4</f>
        <v>11059493</v>
      </c>
      <c r="AX16" s="7"/>
      <c r="AY16" s="39" t="n">
        <f aca="false">(AW16-AW15)/AW15</f>
        <v>0.00342322730038742</v>
      </c>
      <c r="AZ16" s="38" t="n">
        <f aca="false">workers_and_wage_low!B4</f>
        <v>7092.02100217064</v>
      </c>
      <c r="BA16" s="39" t="n">
        <f aca="false">(AZ16-AZ15)/AZ15</f>
        <v>0.0461901851799086</v>
      </c>
      <c r="BB16" s="39"/>
      <c r="BC16" s="39"/>
      <c r="BD16" s="39"/>
      <c r="BE16" s="39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0.0672936757114574</v>
      </c>
      <c r="BL16" s="39" t="n">
        <f aca="false">SUM(P62:P65)/AVERAGE(AG62:AG65)</f>
        <v>0.0253516596908838</v>
      </c>
      <c r="BM16" s="39" t="n">
        <f aca="false">SUM(D62:D65)/AVERAGE(AG62:AG65)</f>
        <v>0.115913508811035</v>
      </c>
      <c r="BN16" s="39" t="n">
        <f aca="false">(SUM(H62:H65)+SUM(J62:J65))/AVERAGE(AG62:AG65)</f>
        <v>0.00823853420515297</v>
      </c>
      <c r="BO16" s="69" t="n">
        <f aca="false">AL16-BN16</f>
        <v>-0.082210026995614</v>
      </c>
      <c r="BP16" s="31" t="n">
        <f aca="false">BN16+BM16</f>
        <v>0.124152043016188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113257758.110679</v>
      </c>
      <c r="E17" s="9"/>
      <c r="F17" s="67" t="n">
        <f aca="false">'Low pensions'!I17</f>
        <v>20585938.1941831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842483.122443445</v>
      </c>
      <c r="O17" s="9"/>
      <c r="P17" s="81" t="n">
        <f aca="false">'Low pensions'!X17</f>
        <v>18941504.3486667</v>
      </c>
      <c r="Q17" s="67"/>
      <c r="R17" s="81" t="n">
        <f aca="false">'Low SIPA income'!G12</f>
        <v>23608504.5739548</v>
      </c>
      <c r="S17" s="67"/>
      <c r="T17" s="81" t="n">
        <f aca="false">'Low SIPA income'!J12</f>
        <v>90269163.4277422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39" t="n">
        <f aca="false">AB17/AG17</f>
        <v>-0.00816640800500322</v>
      </c>
      <c r="AK17" s="68" t="n">
        <f aca="false">AK16+1</f>
        <v>2028</v>
      </c>
      <c r="AL17" s="69" t="n">
        <f aca="false">SUM(AB66:AB69)/AVERAGE(AG66:AG69)</f>
        <v>-0.0742815071226575</v>
      </c>
      <c r="AM17" s="9" t="n">
        <f aca="false">'Central scenario'!AM16</f>
        <v>12139889.4651339</v>
      </c>
      <c r="AN17" s="69" t="n">
        <f aca="false">AM17/AVERAGE(AG66:AG69)</f>
        <v>0.00237199818444207</v>
      </c>
      <c r="AO17" s="69" t="n">
        <f aca="false">'GDP evolution by scenario'!G65</f>
        <v>0.0232268871440306</v>
      </c>
      <c r="AP17" s="69"/>
      <c r="AQ17" s="9" t="n">
        <f aca="false">AQ16*(1+AO17)</f>
        <v>423521067.458863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286411196.109386</v>
      </c>
      <c r="AS17" s="70" t="n">
        <f aca="false">AQ17/AG69</f>
        <v>0.0823851970694448</v>
      </c>
      <c r="AT17" s="70" t="n">
        <f aca="false">AR17/AG69</f>
        <v>0.0557139765819538</v>
      </c>
      <c r="AU17" s="7"/>
      <c r="AV17" s="7"/>
      <c r="AW17" s="71" t="n">
        <f aca="false">workers_and_wage_low!C5</f>
        <v>11048388</v>
      </c>
      <c r="AX17" s="7"/>
      <c r="AY17" s="39" t="n">
        <f aca="false">(AW17-AW16)/AW16</f>
        <v>-0.00100411474558553</v>
      </c>
      <c r="AZ17" s="38" t="n">
        <f aca="false">workers_and_wage_low!B5</f>
        <v>7113.98164433727</v>
      </c>
      <c r="BA17" s="39" t="n">
        <f aca="false">(AZ17-AZ16)/AZ16</f>
        <v>0.00309652807851384</v>
      </c>
      <c r="BB17" s="39"/>
      <c r="BC17" s="39"/>
      <c r="BD17" s="39"/>
      <c r="BE17" s="39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0.0671154105018514</v>
      </c>
      <c r="BL17" s="39" t="n">
        <f aca="false">SUM(P66:P69)/AVERAGE(AG66:AG69)</f>
        <v>0.0248980249673303</v>
      </c>
      <c r="BM17" s="39" t="n">
        <f aca="false">SUM(D66:D69)/AVERAGE(AG66:AG69)</f>
        <v>0.116498892657179</v>
      </c>
      <c r="BN17" s="39" t="n">
        <f aca="false">(SUM(H66:H69)+SUM(J66:J69))/AVERAGE(AG66:AG69)</f>
        <v>0.0099575458724916</v>
      </c>
      <c r="BO17" s="69" t="n">
        <f aca="false">AL17-BN17</f>
        <v>-0.0842390529951491</v>
      </c>
      <c r="BP17" s="31" t="n">
        <f aca="false">BN17+BM17</f>
        <v>0.12645643852967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99362547.3651602</v>
      </c>
      <c r="E18" s="6"/>
      <c r="F18" s="8" t="n">
        <f aca="false">'Low pensions'!I18</f>
        <v>18060319.1604489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737462.751726605</v>
      </c>
      <c r="O18" s="6"/>
      <c r="P18" s="80" t="n">
        <f aca="false">'Low pensions'!X18</f>
        <v>18563990.1961245</v>
      </c>
      <c r="Q18" s="8"/>
      <c r="R18" s="80" t="n">
        <f aca="false">'Low SIPA income'!G13</f>
        <v>19220294.5418369</v>
      </c>
      <c r="S18" s="8"/>
      <c r="T18" s="80" t="n">
        <f aca="false">'Low SIPA income'!J13</f>
        <v>73490462.036316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61" t="n">
        <f aca="false">AB18/AG18</f>
        <v>-0.00898690728728057</v>
      </c>
      <c r="AK18" s="62" t="n">
        <f aca="false">AK17+1</f>
        <v>2029</v>
      </c>
      <c r="AL18" s="63" t="n">
        <f aca="false">SUM(AB70:AB73)/AVERAGE(AG70:AG73)</f>
        <v>-0.0729176994797862</v>
      </c>
      <c r="AM18" s="6" t="n">
        <f aca="false">'Central scenario'!AM17</f>
        <v>11273018.6820578</v>
      </c>
      <c r="AN18" s="63" t="n">
        <f aca="false">AM18/AVERAGE(AG70:AG73)</f>
        <v>0.00216710389142846</v>
      </c>
      <c r="AO18" s="63" t="n">
        <f aca="false">'GDP evolution by scenario'!G69</f>
        <v>0.0244364962886083</v>
      </c>
      <c r="AP18" s="63"/>
      <c r="AQ18" s="6" t="n">
        <f aca="false">AQ17*(1+AO18)</f>
        <v>433870438.451969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282011355.431328</v>
      </c>
      <c r="AS18" s="64" t="n">
        <f aca="false">AQ18/AG73</f>
        <v>0.0829379468559423</v>
      </c>
      <c r="AT18" s="64" t="n">
        <f aca="false">AR18/AG73</f>
        <v>0.0539088187086179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0.0176042663491791</v>
      </c>
      <c r="BJ18" s="5" t="n">
        <f aca="false">BJ17+1</f>
        <v>2029</v>
      </c>
      <c r="BK18" s="61" t="n">
        <f aca="false">SUM(T70:T73)/AVERAGE(AG70:AG73)</f>
        <v>0.067442739805443</v>
      </c>
      <c r="BL18" s="61" t="n">
        <f aca="false">SUM(P70:P73)/AVERAGE(AG70:AG73)</f>
        <v>0.024797546847153</v>
      </c>
      <c r="BM18" s="61" t="n">
        <f aca="false">SUM(D70:D73)/AVERAGE(AG70:AG73)</f>
        <v>0.115562892438076</v>
      </c>
      <c r="BN18" s="61" t="n">
        <f aca="false">(SUM(H70:H73)+SUM(J70:J73))/AVERAGE(AG70:AG73)</f>
        <v>0.0115170644801272</v>
      </c>
      <c r="BO18" s="63" t="n">
        <f aca="false">AL18-BN18</f>
        <v>-0.0844347639599134</v>
      </c>
      <c r="BP18" s="31" t="n">
        <f aca="false">BN18+BM18</f>
        <v>0.127079956918203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102443922.414065</v>
      </c>
      <c r="E19" s="9"/>
      <c r="F19" s="67" t="n">
        <f aca="false">'Low pensions'!I19</f>
        <v>18620395.5505171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762331.112871721</v>
      </c>
      <c r="O19" s="9"/>
      <c r="P19" s="81" t="n">
        <f aca="false">'Low pensions'!X19</f>
        <v>18869579.4519813</v>
      </c>
      <c r="Q19" s="67"/>
      <c r="R19" s="81" t="n">
        <f aca="false">'Low SIPA income'!G14</f>
        <v>21936740.3122532</v>
      </c>
      <c r="S19" s="67"/>
      <c r="T19" s="81" t="n">
        <f aca="false">'Low SIPA income'!J14</f>
        <v>83877027.8784753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39" t="n">
        <f aca="false">AB19/AG19</f>
        <v>-0.00674467449494273</v>
      </c>
      <c r="AK19" s="68" t="n">
        <f aca="false">AK18+1</f>
        <v>2030</v>
      </c>
      <c r="AL19" s="69" t="n">
        <f aca="false">SUM(AB74:AB77)/AVERAGE(AG74:AG77)</f>
        <v>-0.0715036476170595</v>
      </c>
      <c r="AM19" s="9" t="n">
        <f aca="false">'Central scenario'!AM18</f>
        <v>10452476.7322336</v>
      </c>
      <c r="AN19" s="69" t="n">
        <f aca="false">AM19/AVERAGE(AG74:AG77)</f>
        <v>0.00198205684372775</v>
      </c>
      <c r="AO19" s="69" t="n">
        <f aca="false">'GDP evolution by scenario'!G73</f>
        <v>0.0262342505794204</v>
      </c>
      <c r="AP19" s="69"/>
      <c r="AQ19" s="9" t="n">
        <f aca="false">AQ18*(1+AO19)</f>
        <v>445252704.253321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278832141.990301</v>
      </c>
      <c r="AS19" s="70" t="n">
        <f aca="false">AQ19/AG77</f>
        <v>0.0840980800748989</v>
      </c>
      <c r="AT19" s="70" t="n">
        <f aca="false">AR19/AG77</f>
        <v>0.0526650317461402</v>
      </c>
      <c r="AU19" s="7"/>
      <c r="AV19" s="7"/>
      <c r="AW19" s="71" t="n">
        <f aca="false">workers_and_wage_low!C7</f>
        <v>11128156</v>
      </c>
      <c r="AX19" s="7"/>
      <c r="AY19" s="39" t="n">
        <f aca="false">(AW19-AW18)/AW18</f>
        <v>0.0057534472647062</v>
      </c>
      <c r="AZ19" s="38" t="n">
        <f aca="false">workers_and_wage_low!B7</f>
        <v>6521.17321865806</v>
      </c>
      <c r="BA19" s="39" t="n">
        <f aca="false">(AZ19-AZ18)/AZ18</f>
        <v>-0.0274955654189868</v>
      </c>
      <c r="BB19" s="38" t="n">
        <f aca="false">'Central scenario'!BB19</f>
        <v>48.3571970243014</v>
      </c>
      <c r="BC19" s="38" t="n">
        <f aca="false">'Central scenario'!BC19</f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0.0144356291833057</v>
      </c>
      <c r="BJ19" s="7" t="n">
        <f aca="false">BJ18+1</f>
        <v>2030</v>
      </c>
      <c r="BK19" s="39" t="n">
        <f aca="false">SUM(T74:T77)/AVERAGE(AG74:AG77)</f>
        <v>0.0676082602476153</v>
      </c>
      <c r="BL19" s="39" t="n">
        <f aca="false">SUM(P74:P77)/AVERAGE(AG74:AG77)</f>
        <v>0.0244438017025382</v>
      </c>
      <c r="BM19" s="39" t="n">
        <f aca="false">SUM(D74:D77)/AVERAGE(AG74:AG77)</f>
        <v>0.114668106162137</v>
      </c>
      <c r="BN19" s="39" t="n">
        <f aca="false">(SUM(H74:H77)+SUM(J74:J77))/AVERAGE(AG74:AG77)</f>
        <v>0.0128237857442761</v>
      </c>
      <c r="BO19" s="69" t="n">
        <f aca="false">AL19-BN19</f>
        <v>-0.0843274333613356</v>
      </c>
      <c r="BP19" s="31" t="n">
        <f aca="false">BN19+BM19</f>
        <v>0.127491891906413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97787429.5558068</v>
      </c>
      <c r="E20" s="9"/>
      <c r="F20" s="67" t="n">
        <f aca="false">'Low pensions'!I20</f>
        <v>17774022.853575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730280.338931318</v>
      </c>
      <c r="O20" s="9"/>
      <c r="P20" s="81" t="n">
        <f aca="false">'Low pensions'!X20</f>
        <v>16875170.4145192</v>
      </c>
      <c r="Q20" s="67"/>
      <c r="R20" s="81" t="n">
        <f aca="false">'Low SIPA income'!G15</f>
        <v>19124450.2470086</v>
      </c>
      <c r="S20" s="67"/>
      <c r="T20" s="81" t="n">
        <f aca="false">'Low SIPA income'!J15</f>
        <v>73123993.0680518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39" t="n">
        <f aca="false">AB20/AG20</f>
        <v>-0.00819850228449363</v>
      </c>
      <c r="AK20" s="68" t="n">
        <f aca="false">AK19+1</f>
        <v>2031</v>
      </c>
      <c r="AL20" s="69" t="n">
        <f aca="false">SUM(AB78:AB81)/AVERAGE(AG78:AG81)</f>
        <v>-0.0711896973651526</v>
      </c>
      <c r="AM20" s="9" t="n">
        <f aca="false">'Central scenario'!AM19</f>
        <v>9649081.86791266</v>
      </c>
      <c r="AN20" s="69" t="n">
        <f aca="false">AM20/AVERAGE(AG78:AG81)</f>
        <v>0.00181268405663341</v>
      </c>
      <c r="AO20" s="69" t="n">
        <f aca="false">'GDP evolution by scenario'!G77</f>
        <v>0.0244451406877102</v>
      </c>
      <c r="AP20" s="69"/>
      <c r="AQ20" s="9" t="n">
        <f aca="false">AQ19*(1+AO20)</f>
        <v>456136969.250377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275891513.944088</v>
      </c>
      <c r="AS20" s="70" t="n">
        <f aca="false">AQ20/AG81</f>
        <v>0.0855538161991627</v>
      </c>
      <c r="AT20" s="70" t="n">
        <f aca="false">AR20/AG81</f>
        <v>0.0517466758146611</v>
      </c>
      <c r="AU20" s="7"/>
      <c r="AV20" s="7"/>
      <c r="AW20" s="71" t="n">
        <f aca="false">workers_and_wage_low!C8</f>
        <v>11235296</v>
      </c>
      <c r="AX20" s="7"/>
      <c r="AY20" s="39" t="n">
        <f aca="false">(AW20-AW19)/AW19</f>
        <v>0.00962783052286471</v>
      </c>
      <c r="AZ20" s="38" t="n">
        <f aca="false">workers_and_wage_low!B8</f>
        <v>6554.01964535573</v>
      </c>
      <c r="BA20" s="39" t="n">
        <f aca="false">(AZ20-AZ19)/AZ19</f>
        <v>0.00503688916032643</v>
      </c>
      <c r="BB20" s="38" t="n">
        <f aca="false">'Central scenario'!BB20</f>
        <v>51.1559235498969</v>
      </c>
      <c r="BC20" s="38" t="n">
        <f aca="false">'Central scenario'!BC20</f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0.067610024333043</v>
      </c>
      <c r="BL20" s="39" t="n">
        <f aca="false">SUM(P78:P81)/AVERAGE(AG78:AG81)</f>
        <v>0.0242331499647919</v>
      </c>
      <c r="BM20" s="39" t="n">
        <f aca="false">SUM(D78:D81)/AVERAGE(AG78:AG81)</f>
        <v>0.114566571733404</v>
      </c>
      <c r="BN20" s="39" t="n">
        <f aca="false">(SUM(H78:H81)+SUM(J78:J81))/AVERAGE(AG78:AG81)</f>
        <v>0.0139846572746623</v>
      </c>
      <c r="BO20" s="69" t="n">
        <f aca="false">AL20-BN20</f>
        <v>-0.0851743546398149</v>
      </c>
      <c r="BP20" s="31" t="n">
        <f aca="false">BN20+BM20</f>
        <v>0.128551229008066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106830565.352356</v>
      </c>
      <c r="E21" s="9"/>
      <c r="F21" s="67" t="n">
        <f aca="false">'Low pensions'!I21</f>
        <v>19417719.8302311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800602.401472312</v>
      </c>
      <c r="O21" s="9"/>
      <c r="P21" s="81" t="n">
        <f aca="false">'Low pensions'!X21</f>
        <v>24695494.840454</v>
      </c>
      <c r="Q21" s="67"/>
      <c r="R21" s="81" t="n">
        <f aca="false">'Low SIPA income'!G16</f>
        <v>22458949.1850295</v>
      </c>
      <c r="S21" s="67"/>
      <c r="T21" s="81" t="n">
        <f aca="false">'Low SIPA income'!J16</f>
        <v>85873738.7642665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39" t="n">
        <f aca="false">AB21/AG21</f>
        <v>-0.00902614343876637</v>
      </c>
      <c r="AK21" s="68" t="n">
        <f aca="false">AK20+1</f>
        <v>2032</v>
      </c>
      <c r="AL21" s="69" t="n">
        <f aca="false">SUM(AB82:AB85)/AVERAGE(AG82:AG85)</f>
        <v>-0.0706182545421356</v>
      </c>
      <c r="AM21" s="9" t="n">
        <f aca="false">'Central scenario'!AM20</f>
        <v>8873587.4679367</v>
      </c>
      <c r="AN21" s="69" t="n">
        <f aca="false">AM21/AVERAGE(AG82:AG85)</f>
        <v>0.0016543463387193</v>
      </c>
      <c r="AO21" s="69" t="n">
        <f aca="false">'GDP evolution by scenario'!G81</f>
        <v>0.0216658189217063</v>
      </c>
      <c r="AP21" s="69"/>
      <c r="AQ21" s="9" t="n">
        <f aca="false">AQ20*(1+AO21)</f>
        <v>466019550.229651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272907566.870511</v>
      </c>
      <c r="AS21" s="70" t="n">
        <f aca="false">AQ21/AG85</f>
        <v>0.0868249556673567</v>
      </c>
      <c r="AT21" s="70" t="n">
        <f aca="false">AR21/AG85</f>
        <v>0.0508459084670192</v>
      </c>
      <c r="AU21" s="7"/>
      <c r="AW21" s="71" t="n">
        <f aca="false">workers_and_wage_low!C9</f>
        <v>11156745</v>
      </c>
      <c r="AY21" s="39" t="n">
        <f aca="false">(AW21-AW20)/AW20</f>
        <v>-0.00699144909043785</v>
      </c>
      <c r="AZ21" s="38" t="n">
        <f aca="false">workers_and_wage_low!B9</f>
        <v>6660.1842529205</v>
      </c>
      <c r="BA21" s="39" t="n">
        <f aca="false">(AZ21-AZ20)/AZ20</f>
        <v>0.0161983962986734</v>
      </c>
      <c r="BB21" s="38" t="n">
        <f aca="false">'Central scenario'!BB21</f>
        <v>53.9018151544903</v>
      </c>
      <c r="BC21" s="38" t="n">
        <f aca="false">'Central scenario'!BC21</f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0.0675423922346619</v>
      </c>
      <c r="BL21" s="39" t="n">
        <f aca="false">SUM(P82:P85)/AVERAGE(AG82:AG85)</f>
        <v>0.0237469195862019</v>
      </c>
      <c r="BM21" s="39" t="n">
        <f aca="false">SUM(D82:D85)/AVERAGE(AG82:AG85)</f>
        <v>0.114413727190596</v>
      </c>
      <c r="BN21" s="39" t="n">
        <f aca="false">(SUM(H82:H85)+SUM(J82:J85))/AVERAGE(AG82:AG85)</f>
        <v>0.0154400925110115</v>
      </c>
      <c r="BO21" s="69" t="n">
        <f aca="false">AL21-BN21</f>
        <v>-0.0860583470531471</v>
      </c>
      <c r="BP21" s="31" t="n">
        <f aca="false">BN21+BM21</f>
        <v>0.129853819701607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102028419.063455</v>
      </c>
      <c r="E22" s="6"/>
      <c r="F22" s="8" t="n">
        <f aca="false">'Low pensions'!I22</f>
        <v>18544872.8981371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765085.873759933</v>
      </c>
      <c r="O22" s="6"/>
      <c r="P22" s="80" t="n">
        <f aca="false">'Low pensions'!X22</f>
        <v>26519876.7856488</v>
      </c>
      <c r="Q22" s="8"/>
      <c r="R22" s="80" t="n">
        <f aca="false">'Low SIPA income'!G17</f>
        <v>19424356.1338637</v>
      </c>
      <c r="S22" s="8"/>
      <c r="T22" s="80" t="n">
        <f aca="false">'Low SIPA income'!J17</f>
        <v>74270709.2197953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681444.766110222</v>
      </c>
      <c r="AF22" s="6" t="n">
        <f aca="false">'Central scenario'!AF22</f>
        <v>172.09591728</v>
      </c>
      <c r="AG22" s="6" t="n">
        <f aca="false">AE22/$AE$6*$AD$6</f>
        <v>4972208293.2784</v>
      </c>
      <c r="AH22" s="6"/>
      <c r="AI22" s="6"/>
      <c r="AJ22" s="61" t="n">
        <f aca="false">AB22/AG22</f>
        <v>-0.0109161932541488</v>
      </c>
      <c r="AK22" s="62" t="n">
        <f aca="false">AK21+1</f>
        <v>2033</v>
      </c>
      <c r="AL22" s="63" t="n">
        <f aca="false">SUM(AB86:AB89)/AVERAGE(AG86:AG89)</f>
        <v>-0.0693667883655356</v>
      </c>
      <c r="AM22" s="6" t="n">
        <f aca="false">'Central scenario'!AM21</f>
        <v>8126011.66426731</v>
      </c>
      <c r="AN22" s="63" t="n">
        <f aca="false">AM22/AVERAGE(AG86:AG89)</f>
        <v>0.00150281780418268</v>
      </c>
      <c r="AO22" s="63" t="n">
        <f aca="false">'GDP evolution by scenario'!G85</f>
        <v>0.0250258727520267</v>
      </c>
      <c r="AP22" s="63"/>
      <c r="AQ22" s="6" t="n">
        <f aca="false">AQ21*(1+AO22)</f>
        <v>477682096.193655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271518514.309577</v>
      </c>
      <c r="AS22" s="64" t="n">
        <f aca="false">AQ22/AG89</f>
        <v>0.0875816508193344</v>
      </c>
      <c r="AT22" s="64" t="n">
        <f aca="false">AR22/AG89</f>
        <v>0.0497821457005273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0.0677508142255473</v>
      </c>
      <c r="BL22" s="61" t="n">
        <f aca="false">SUM(P86:P89)/AVERAGE(AG86:AG89)</f>
        <v>0.023364862030648</v>
      </c>
      <c r="BM22" s="61" t="n">
        <f aca="false">SUM(D86:D89)/AVERAGE(AG86:AG89)</f>
        <v>0.113752740560435</v>
      </c>
      <c r="BN22" s="61" t="n">
        <f aca="false">(SUM(H86:H89)+SUM(J86:J89))/AVERAGE(AG86:AG89)</f>
        <v>0.0170919840611219</v>
      </c>
      <c r="BO22" s="63" t="n">
        <f aca="false">AL22-BN22</f>
        <v>-0.0864587724266576</v>
      </c>
      <c r="BP22" s="31" t="n">
        <f aca="false">BN22+BM22</f>
        <v>0.130844724621557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108864344.754538</v>
      </c>
      <c r="E23" s="9"/>
      <c r="F23" s="67" t="n">
        <f aca="false">'Low pensions'!I23</f>
        <v>19787383.310882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818579.510877658</v>
      </c>
      <c r="O23" s="9"/>
      <c r="P23" s="81" t="n">
        <f aca="false">'Low pensions'!X23</f>
        <v>24945174.139856</v>
      </c>
      <c r="Q23" s="67"/>
      <c r="R23" s="81" t="n">
        <f aca="false">'Low SIPA income'!G18</f>
        <v>23247350.7851997</v>
      </c>
      <c r="S23" s="67"/>
      <c r="T23" s="81" t="n">
        <f aca="false">'Low SIPA income'!J18</f>
        <v>88888260.6146242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778401.676449317</v>
      </c>
      <c r="AF23" s="9" t="n">
        <f aca="false">'Central scenario'!AF23</f>
        <v>183.45579241</v>
      </c>
      <c r="AG23" s="9" t="n">
        <f aca="false">AE23/$AE$6*$AD$6</f>
        <v>5679661013.81294</v>
      </c>
      <c r="AH23" s="9"/>
      <c r="AI23" s="9"/>
      <c r="AJ23" s="39" t="n">
        <f aca="false">AB23/AG23</f>
        <v>-0.00790914425535633</v>
      </c>
      <c r="AK23" s="68" t="n">
        <f aca="false">AK22+1</f>
        <v>2034</v>
      </c>
      <c r="AL23" s="69" t="n">
        <f aca="false">SUM(AB90:AB93)/AVERAGE(AG90:AG93)</f>
        <v>-0.0667779863990816</v>
      </c>
      <c r="AM23" s="9" t="n">
        <f aca="false">'Central scenario'!AM22</f>
        <v>7406781.38079157</v>
      </c>
      <c r="AN23" s="69" t="n">
        <f aca="false">AM23/AVERAGE(AG90:AG93)</f>
        <v>0.00135306424861641</v>
      </c>
      <c r="AO23" s="69" t="n">
        <f aca="false">'GDP evolution by scenario'!G89</f>
        <v>0.0196954037953829</v>
      </c>
      <c r="AP23" s="69"/>
      <c r="AQ23" s="9" t="n">
        <f aca="false">AQ22*(1+AO23)</f>
        <v>487090237.964014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269392773.699914</v>
      </c>
      <c r="AS23" s="70" t="n">
        <f aca="false">AQ23/AG93</f>
        <v>0.0888122487007204</v>
      </c>
      <c r="AT23" s="70" t="n">
        <f aca="false">AR23/AG93</f>
        <v>0.0491189848435871</v>
      </c>
      <c r="AU23" s="7"/>
      <c r="AV23" s="7"/>
      <c r="AW23" s="71" t="n">
        <f aca="false">workers_and_wage_low!C11</f>
        <v>11247506</v>
      </c>
      <c r="AX23" s="7"/>
      <c r="AY23" s="39" t="n">
        <f aca="false">(AW23-AW22)/AW22</f>
        <v>0.017215831785918</v>
      </c>
      <c r="AZ23" s="38" t="n">
        <f aca="false">workers_and_wage_low!B11</f>
        <v>6741.66175252587</v>
      </c>
      <c r="BA23" s="39" t="n">
        <f aca="false">(AZ23-AZ22)/AZ22</f>
        <v>-0.000351798147578038</v>
      </c>
      <c r="BB23" s="38" t="n">
        <f aca="false">'Central scenario'!BB23</f>
        <v>49.9198466641054</v>
      </c>
      <c r="BC23" s="38" t="n">
        <f aca="false">'Central scenario'!BC23</f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0.0123416398783896</v>
      </c>
      <c r="BJ23" s="7" t="n">
        <f aca="false">BJ22+1</f>
        <v>2034</v>
      </c>
      <c r="BK23" s="39" t="n">
        <f aca="false">SUM(T90:T93)/AVERAGE(AG90:AG93)</f>
        <v>0.0680773730062329</v>
      </c>
      <c r="BL23" s="39" t="n">
        <f aca="false">SUM(P90:P93)/AVERAGE(AG90:AG93)</f>
        <v>0.0228622803666671</v>
      </c>
      <c r="BM23" s="39" t="n">
        <f aca="false">SUM(D90:D93)/AVERAGE(AG90:AG93)</f>
        <v>0.111993079038647</v>
      </c>
      <c r="BN23" s="39" t="n">
        <f aca="false">(SUM(H90:H93)+SUM(J90:J93))/AVERAGE(AG90:AG93)</f>
        <v>0.0177676296975519</v>
      </c>
      <c r="BO23" s="69" t="n">
        <f aca="false">AL23-BN23</f>
        <v>-0.0845456160966335</v>
      </c>
      <c r="BP23" s="31" t="n">
        <f aca="false">BN23+BM23</f>
        <v>0.129760708736199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104310962.345675</v>
      </c>
      <c r="E24" s="9"/>
      <c r="F24" s="67" t="n">
        <f aca="false">'Low pensions'!I24</f>
        <v>18959752.158659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785544.065131642</v>
      </c>
      <c r="O24" s="9"/>
      <c r="P24" s="81" t="n">
        <f aca="false">'Low pensions'!X24</f>
        <v>23000248.6972876</v>
      </c>
      <c r="Q24" s="67"/>
      <c r="R24" s="81" t="n">
        <f aca="false">'Low SIPA income'!G19</f>
        <v>20580119.0171851</v>
      </c>
      <c r="S24" s="67"/>
      <c r="T24" s="81" t="n">
        <f aca="false">'Low SIPA income'!J19</f>
        <v>78689868.7761087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721120.426852794</v>
      </c>
      <c r="AF24" s="9" t="n">
        <f aca="false">'Central scenario'!AF24</f>
        <v>191.50871929</v>
      </c>
      <c r="AG24" s="9" t="n">
        <f aca="false">AE24/$AE$6*$AD$6</f>
        <v>5261704462.58878</v>
      </c>
      <c r="AH24" s="9"/>
      <c r="AI24" s="9"/>
      <c r="AJ24" s="39" t="n">
        <f aca="false">AB24/AG24</f>
        <v>-0.00924060684376251</v>
      </c>
      <c r="AK24" s="68" t="n">
        <f aca="false">AK23+1</f>
        <v>2035</v>
      </c>
      <c r="AL24" s="69" t="n">
        <f aca="false">SUM(AB94:AB97)/AVERAGE(AG94:AG97)</f>
        <v>-0.0653880949167019</v>
      </c>
      <c r="AM24" s="9" t="n">
        <f aca="false">'Central scenario'!AM23</f>
        <v>6738583.40306814</v>
      </c>
      <c r="AN24" s="69" t="n">
        <f aca="false">AM24/AVERAGE(AG94:AG97)</f>
        <v>0.00121985497412065</v>
      </c>
      <c r="AO24" s="69" t="n">
        <f aca="false">'GDP evolution by scenario'!G93</f>
        <v>0.0173946220792143</v>
      </c>
      <c r="AP24" s="69"/>
      <c r="AQ24" s="9" t="n">
        <f aca="false">AQ23*(1+AO24)</f>
        <v>495562988.571873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267286619.471315</v>
      </c>
      <c r="AS24" s="70" t="n">
        <f aca="false">AQ24/AG97</f>
        <v>0.0892977057035138</v>
      </c>
      <c r="AT24" s="70" t="n">
        <f aca="false">AR24/AG97</f>
        <v>0.0481635683746688</v>
      </c>
      <c r="AU24" s="7"/>
      <c r="AV24" s="7"/>
      <c r="AW24" s="71" t="n">
        <f aca="false">workers_and_wage_low!C12</f>
        <v>11410134</v>
      </c>
      <c r="AX24" s="7"/>
      <c r="AY24" s="39" t="n">
        <f aca="false">(AW24-AW23)/AW23</f>
        <v>0.0144590276279915</v>
      </c>
      <c r="AZ24" s="38" t="n">
        <f aca="false">workers_and_wage_low!B12</f>
        <v>6886.42921069284</v>
      </c>
      <c r="BA24" s="39" t="n">
        <f aca="false">(AZ24-AZ23)/AZ23</f>
        <v>0.0214735570369921</v>
      </c>
      <c r="BB24" s="38" t="n">
        <f aca="false">'Central scenario'!BB24</f>
        <v>50.6467141402216</v>
      </c>
      <c r="BC24" s="38" t="n">
        <f aca="false">'Central scenario'!BC24</f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0.0129839728371912</v>
      </c>
      <c r="BJ24" s="7" t="n">
        <f aca="false">BJ23+1</f>
        <v>2035</v>
      </c>
      <c r="BK24" s="39" t="n">
        <f aca="false">SUM(T94:T97)/AVERAGE(AG94:AG97)</f>
        <v>0.0679542441786325</v>
      </c>
      <c r="BL24" s="39" t="n">
        <f aca="false">SUM(P94:P97)/AVERAGE(AG94:AG97)</f>
        <v>0.0224676801334787</v>
      </c>
      <c r="BM24" s="39" t="n">
        <f aca="false">SUM(D94:D97)/AVERAGE(AG94:AG97)</f>
        <v>0.110874658961856</v>
      </c>
      <c r="BN24" s="39" t="n">
        <f aca="false">(SUM(H94:H97)+SUM(J94:J97))/AVERAGE(AG94:AG97)</f>
        <v>0.0190614649245968</v>
      </c>
      <c r="BO24" s="69" t="n">
        <f aca="false">AL24-BN24</f>
        <v>-0.0844495598412987</v>
      </c>
      <c r="BP24" s="31" t="n">
        <f aca="false">BN24+BM24</f>
        <v>0.129936123886453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113373996.039969</v>
      </c>
      <c r="E25" s="9"/>
      <c r="F25" s="67" t="n">
        <f aca="false">'Low pensions'!I25</f>
        <v>20607065.8137661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856510.300309789</v>
      </c>
      <c r="O25" s="9"/>
      <c r="P25" s="81" t="n">
        <f aca="false">'Low pensions'!X25</f>
        <v>25533186.7687566</v>
      </c>
      <c r="Q25" s="67"/>
      <c r="R25" s="81" t="n">
        <f aca="false">'Low SIPA income'!G20</f>
        <v>24342194.7243126</v>
      </c>
      <c r="S25" s="67"/>
      <c r="T25" s="81" t="n">
        <f aca="false">'Low SIPA income'!J20</f>
        <v>93074491.3078076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724592.921638963</v>
      </c>
      <c r="AF25" s="9" t="n">
        <f aca="false">'Central scenario'!AF25</f>
        <v>200.87293846</v>
      </c>
      <c r="AG25" s="9" t="n">
        <f aca="false">AE25/$AE$6*$AD$6</f>
        <v>5287041758.04225</v>
      </c>
      <c r="AH25" s="9"/>
      <c r="AI25" s="9"/>
      <c r="AJ25" s="39" t="n">
        <f aca="false">AB25/AG25</f>
        <v>-0.0086688726131585</v>
      </c>
      <c r="AK25" s="68" t="n">
        <f aca="false">AK24+1</f>
        <v>2036</v>
      </c>
      <c r="AL25" s="69" t="n">
        <f aca="false">SUM(AB98:AB101)/AVERAGE(AG98:AG101)</f>
        <v>-0.0645169659547828</v>
      </c>
      <c r="AM25" s="9" t="n">
        <f aca="false">'Central scenario'!AM24</f>
        <v>6098422.29766839</v>
      </c>
      <c r="AN25" s="69" t="n">
        <f aca="false">AM25/AVERAGE(AG98:AG101)</f>
        <v>0.00109587252947576</v>
      </c>
      <c r="AO25" s="69" t="n">
        <f aca="false">'GDP evolution by scenario'!G97</f>
        <v>0.0142718336925647</v>
      </c>
      <c r="AP25" s="69"/>
      <c r="AQ25" s="9" t="n">
        <f aca="false">AQ24*(1+AO25)</f>
        <v>502635581.128961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264963078.074184</v>
      </c>
      <c r="AS25" s="70" t="n">
        <f aca="false">AQ25/AG101</f>
        <v>0.0899364143228236</v>
      </c>
      <c r="AT25" s="70" t="n">
        <f aca="false">AR25/AG101</f>
        <v>0.0474097538347896</v>
      </c>
      <c r="AU25" s="7"/>
      <c r="AV25" s="7"/>
      <c r="AW25" s="71" t="n">
        <f aca="false">workers_and_wage_low!C13</f>
        <v>11521898</v>
      </c>
      <c r="AX25" s="7"/>
      <c r="AY25" s="39" t="n">
        <f aca="false">(AW25-AW24)/AW24</f>
        <v>0.0097951522742853</v>
      </c>
      <c r="AZ25" s="38" t="n">
        <f aca="false">workers_and_wage_low!B13</f>
        <v>6890.54533395775</v>
      </c>
      <c r="BA25" s="39" t="n">
        <f aca="false">(AZ25-AZ24)/AZ24</f>
        <v>0.000597715178501923</v>
      </c>
      <c r="BB25" s="38" t="n">
        <f aca="false">'Central scenario'!BB25</f>
        <v>52.5759107757715</v>
      </c>
      <c r="BC25" s="38" t="n">
        <f aca="false">'Central scenario'!BC25</f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F25" s="7"/>
      <c r="BI25" s="39" t="n">
        <f aca="false">T32/AG32</f>
        <v>0.0120785740239788</v>
      </c>
      <c r="BJ25" s="7" t="n">
        <f aca="false">BJ24+1</f>
        <v>2036</v>
      </c>
      <c r="BK25" s="39" t="n">
        <f aca="false">SUM(T98:T101)/AVERAGE(AG98:AG101)</f>
        <v>0.0680396299650527</v>
      </c>
      <c r="BL25" s="39" t="n">
        <f aca="false">SUM(P98:P101)/AVERAGE(AG98:AG101)</f>
        <v>0.022335200686573</v>
      </c>
      <c r="BM25" s="39" t="n">
        <f aca="false">SUM(D98:D101)/AVERAGE(AG98:AG101)</f>
        <v>0.110221395233262</v>
      </c>
      <c r="BN25" s="39" t="n">
        <f aca="false">(SUM(H98:H101)+SUM(J98:J101))/AVERAGE(AG98:AG101)</f>
        <v>0.0204738683374019</v>
      </c>
      <c r="BO25" s="69" t="n">
        <f aca="false">AL25-BN25</f>
        <v>-0.0849908342921846</v>
      </c>
      <c r="BP25" s="31" t="n">
        <f aca="false">BN25+BM25</f>
        <v>0.130695263570664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'Low pensions'!Q26</f>
        <v>105508838.342917</v>
      </c>
      <c r="E26" s="6"/>
      <c r="F26" s="8" t="n">
        <f aca="false">'Low pensions'!I26</f>
        <v>19177480.3006855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797289.861036606</v>
      </c>
      <c r="O26" s="6"/>
      <c r="P26" s="80" t="n">
        <f aca="false">'Low pensions'!X26</f>
        <v>26523936.1366118</v>
      </c>
      <c r="Q26" s="8"/>
      <c r="R26" s="80" t="n">
        <f aca="false">'Low SIPA income'!G21</f>
        <v>19482502.0710849</v>
      </c>
      <c r="S26" s="8"/>
      <c r="T26" s="80" t="n">
        <f aca="false">'Low SIPA income'!J21</f>
        <v>74493035.250368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707231.016992009</v>
      </c>
      <c r="AF26" s="6" t="n">
        <f aca="false">'Central scenario'!AF26</f>
        <v>215.827559350606</v>
      </c>
      <c r="AG26" s="6" t="n">
        <f aca="false">AE26/$AE$6*$AD$6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-0.011150335545123</v>
      </c>
      <c r="AK26" s="62" t="n">
        <f aca="false">AK25+1</f>
        <v>2037</v>
      </c>
      <c r="AL26" s="63" t="n">
        <f aca="false">SUM(AB102:AB105)/AVERAGE(AG102:AG105)</f>
        <v>-0.0625797745782562</v>
      </c>
      <c r="AM26" s="6" t="n">
        <f aca="false">'Central scenario'!AM25</f>
        <v>5493111.4769607</v>
      </c>
      <c r="AN26" s="63" t="n">
        <f aca="false">AM26/AVERAGE(AG102:AG105)</f>
        <v>0.000974202845860909</v>
      </c>
      <c r="AO26" s="63" t="n">
        <f aca="false">'GDP evolution by scenario'!G101</f>
        <v>0.0221403236281288</v>
      </c>
      <c r="AP26" s="63"/>
      <c r="AQ26" s="6" t="n">
        <f aca="false">AQ25*(1+AO26)</f>
        <v>513764095.562169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265280813.131593</v>
      </c>
      <c r="AS26" s="64" t="n">
        <f aca="false">AQ26/AG105</f>
        <v>0.0905334017168235</v>
      </c>
      <c r="AT26" s="64" t="n">
        <f aca="false">AR26/AG105</f>
        <v>0.0467466968409472</v>
      </c>
      <c r="AU26" s="61" t="n">
        <f aca="false">AVERAGE(AH26:AH29)</f>
        <v>-0.0147737373418679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0.0139529726535996</v>
      </c>
      <c r="BJ26" s="5" t="n">
        <f aca="false">BJ25+1</f>
        <v>2037</v>
      </c>
      <c r="BK26" s="61" t="n">
        <f aca="false">SUM(T102:T105)/AVERAGE(AG102:AG105)</f>
        <v>0.0683972719474409</v>
      </c>
      <c r="BL26" s="61" t="n">
        <f aca="false">SUM(P102:P105)/AVERAGE(AG102:AG105)</f>
        <v>0.0223359584896194</v>
      </c>
      <c r="BM26" s="61" t="n">
        <f aca="false">SUM(D102:D105)/AVERAGE(AG102:AG105)</f>
        <v>0.108641088036078</v>
      </c>
      <c r="BN26" s="61" t="n">
        <f aca="false">(SUM(H102:H105)+SUM(J102:J105))/AVERAGE(AG102:AG105)</f>
        <v>0.0219084578942392</v>
      </c>
      <c r="BO26" s="63" t="n">
        <f aca="false">AL26-BN26</f>
        <v>-0.0844882324724953</v>
      </c>
      <c r="BP26" s="31" t="n">
        <f aca="false">BN26+BM26</f>
        <v>0.130549545930317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'Low pensions'!Q27</f>
        <v>106211690.286711</v>
      </c>
      <c r="E27" s="9"/>
      <c r="F27" s="67" t="n">
        <f aca="false">'Low pensions'!I27</f>
        <v>19305231.9612867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790986.917545874</v>
      </c>
      <c r="O27" s="9"/>
      <c r="P27" s="81" t="n">
        <f aca="false">'Low pensions'!X27</f>
        <v>23394056.9618448</v>
      </c>
      <c r="Q27" s="67"/>
      <c r="R27" s="81" t="n">
        <f aca="false">'Low SIPA income'!G22</f>
        <v>22129178.9435325</v>
      </c>
      <c r="S27" s="67"/>
      <c r="T27" s="81" t="n">
        <f aca="false">'Low SIPA income'!J22</f>
        <v>84612833.6641553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747420.074418923</v>
      </c>
      <c r="AF27" s="9" t="n">
        <f aca="false">'Central scenario'!AF27</f>
        <v>231.639850427105</v>
      </c>
      <c r="AG27" s="9" t="n">
        <f aca="false">AE27/$AE$6*$AD$6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-0.00825012836871412</v>
      </c>
      <c r="AK27" s="68" t="n">
        <f aca="false">AK26+1</f>
        <v>2038</v>
      </c>
      <c r="AL27" s="69" t="n">
        <f aca="false">SUM(AB106:AB109)/AVERAGE(AG106:AG109)</f>
        <v>-0.062367935212111</v>
      </c>
      <c r="AM27" s="9" t="n">
        <f aca="false">'Central scenario'!AM26</f>
        <v>4920541.96276278</v>
      </c>
      <c r="AN27" s="69" t="n">
        <f aca="false">AM27/AVERAGE(AG106:AG109)</f>
        <v>0.000867970813121563</v>
      </c>
      <c r="AO27" s="69" t="n">
        <f aca="false">'GDP evolution by scenario'!G105</f>
        <v>0.011066910372074</v>
      </c>
      <c r="AP27" s="69"/>
      <c r="AQ27" s="9" t="n">
        <f aca="false">AQ26*(1+AO27)</f>
        <v>519449876.760145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263271201.117379</v>
      </c>
      <c r="AS27" s="70" t="n">
        <f aca="false">AQ27/AG109</f>
        <v>0.0915132988127227</v>
      </c>
      <c r="AT27" s="70" t="n">
        <f aca="false">AR27/AG109</f>
        <v>0.0463814068970584</v>
      </c>
      <c r="AU27" s="7"/>
      <c r="AV27" s="7"/>
      <c r="AW27" s="71" t="n">
        <f aca="false">workers_and_wage_low!C15</f>
        <v>11421402</v>
      </c>
      <c r="AX27" s="7"/>
      <c r="AY27" s="39" t="n">
        <f aca="false">(AW27-AW26)/AW26</f>
        <v>-0.0053104848742582</v>
      </c>
      <c r="AZ27" s="38" t="n">
        <f aca="false">workers_and_wage_low!B15</f>
        <v>6723.17180647536</v>
      </c>
      <c r="BA27" s="39" t="n">
        <f aca="false">(AZ27-AZ26)/AZ26</f>
        <v>-0.0125832510846933</v>
      </c>
      <c r="BB27" s="38" t="n">
        <f aca="false">'Central scenario'!BB27</f>
        <v>46.4292581733586</v>
      </c>
      <c r="BC27" s="38" t="n">
        <f aca="false">'Central scenario'!BC27</f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0.0135477896784809</v>
      </c>
      <c r="BJ27" s="7" t="n">
        <f aca="false">BJ26+1</f>
        <v>2038</v>
      </c>
      <c r="BK27" s="39" t="n">
        <f aca="false">SUM(T106:T109)/AVERAGE(AG106:AG109)</f>
        <v>0.0683211235024771</v>
      </c>
      <c r="BL27" s="39" t="n">
        <f aca="false">SUM(P106:P109)/AVERAGE(AG106:AG109)</f>
        <v>0.022355107624906</v>
      </c>
      <c r="BM27" s="39" t="n">
        <f aca="false">SUM(D106:D109)/AVERAGE(AG106:AG109)</f>
        <v>0.108333951089682</v>
      </c>
      <c r="BN27" s="39" t="n">
        <f aca="false">(SUM(H106:H109)+SUM(J106:J109))/AVERAGE(AG106:AG109)</f>
        <v>0.0234747475336272</v>
      </c>
      <c r="BO27" s="69" t="n">
        <f aca="false">AL27-BN27</f>
        <v>-0.0858426827457381</v>
      </c>
      <c r="BP27" s="31" t="n">
        <f aca="false">BN27+BM27</f>
        <v>0.131808698623309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'Low pensions'!Q28</f>
        <v>99388176.5088936</v>
      </c>
      <c r="E28" s="9"/>
      <c r="F28" s="67" t="n">
        <f aca="false">'Low pensions'!I28</f>
        <v>18064977.5607004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750970.232147779</v>
      </c>
      <c r="O28" s="9"/>
      <c r="P28" s="81" t="n">
        <f aca="false">'Low pensions'!X28</f>
        <v>21298292.3380149</v>
      </c>
      <c r="Q28" s="67"/>
      <c r="R28" s="81" t="n">
        <f aca="false">'Low SIPA income'!G23</f>
        <v>18218218.5021139</v>
      </c>
      <c r="S28" s="67"/>
      <c r="T28" s="81" t="n">
        <f aca="false">'Low SIPA income'!J23</f>
        <v>69658937.4468011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696471.255793771</v>
      </c>
      <c r="AF28" s="9" t="n">
        <f aca="false">'Central scenario'!AF28</f>
        <v>257.384544350716</v>
      </c>
      <c r="AG28" s="9" t="n">
        <f aca="false">AE28/$AE$6*$AD$6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-0.0100411327325764</v>
      </c>
      <c r="AK28" s="68" t="n">
        <f aca="false">AK27+1</f>
        <v>2039</v>
      </c>
      <c r="AL28" s="69" t="n">
        <f aca="false">SUM(AB110:AB113)/AVERAGE(AG110:AG113)</f>
        <v>-0.0623189518763887</v>
      </c>
      <c r="AM28" s="9" t="n">
        <f aca="false">'Central scenario'!AM27</f>
        <v>4379286.21321994</v>
      </c>
      <c r="AN28" s="69" t="n">
        <f aca="false">AM28/AVERAGE(AG110:AG113)</f>
        <v>0.000767588488701657</v>
      </c>
      <c r="AO28" s="69" t="n">
        <f aca="false">'GDP evolution by scenario'!G109</f>
        <v>0.0190203260219382</v>
      </c>
      <c r="AP28" s="69"/>
      <c r="AQ28" s="9" t="n">
        <f aca="false">AQ27*(1+AO28)</f>
        <v>529329982.768178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263861371.776312</v>
      </c>
      <c r="AS28" s="70" t="n">
        <f aca="false">AQ28/AG113</f>
        <v>0.0926444754046822</v>
      </c>
      <c r="AT28" s="70" t="n">
        <f aca="false">AR28/AG113</f>
        <v>0.0461815864650957</v>
      </c>
      <c r="AU28" s="9"/>
      <c r="AV28" s="7"/>
      <c r="AW28" s="71" t="n">
        <f aca="false">workers_and_wage_low!C16</f>
        <v>11521980</v>
      </c>
      <c r="AX28" s="7"/>
      <c r="AY28" s="39" t="n">
        <f aca="false">(AW28-AW27)/AW27</f>
        <v>0.00880609928623474</v>
      </c>
      <c r="AZ28" s="38" t="n">
        <f aca="false">workers_and_wage_low!B16</f>
        <v>6342.54075613813</v>
      </c>
      <c r="BA28" s="39" t="n">
        <f aca="false">(AZ28-AZ27)/AZ27</f>
        <v>-0.0566148034430167</v>
      </c>
      <c r="BB28" s="38" t="n">
        <f aca="false">'Central scenario'!BB28</f>
        <v>45.5379530641625</v>
      </c>
      <c r="BC28" s="38" t="n">
        <f aca="false">'Central scenario'!BC28</f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H28" s="7"/>
      <c r="BI28" s="39" t="n">
        <f aca="false">T35/AG35</f>
        <v>0.0157934725587564</v>
      </c>
      <c r="BJ28" s="7" t="n">
        <f aca="false">BJ27+1</f>
        <v>2039</v>
      </c>
      <c r="BK28" s="39" t="n">
        <f aca="false">SUM(T110:T113)/AVERAGE(AG110:AG113)</f>
        <v>0.0682865279192761</v>
      </c>
      <c r="BL28" s="39" t="n">
        <f aca="false">SUM(P110:P113)/AVERAGE(AG110:AG113)</f>
        <v>0.0222119457196872</v>
      </c>
      <c r="BM28" s="39" t="n">
        <f aca="false">SUM(D110:D113)/AVERAGE(AG110:AG113)</f>
        <v>0.108393534075978</v>
      </c>
      <c r="BN28" s="39" t="n">
        <f aca="false">(SUM(H110:H113)+SUM(J110:J113))/AVERAGE(AG110:AG113)</f>
        <v>0.0248057728201121</v>
      </c>
      <c r="BO28" s="69" t="n">
        <f aca="false">AL28-BN28</f>
        <v>-0.0871247246965008</v>
      </c>
      <c r="BP28" s="31" t="n">
        <f aca="false">BN28+BM28</f>
        <v>0.13319930689609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'Low pensions'!Q29</f>
        <v>91125826.8952763</v>
      </c>
      <c r="E29" s="9"/>
      <c r="F29" s="67" t="n">
        <f aca="false">'Low pensions'!I29</f>
        <v>16563197.7151339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686850.352897843</v>
      </c>
      <c r="O29" s="9"/>
      <c r="P29" s="81" t="n">
        <f aca="false">'Low pensions'!X29</f>
        <v>19612560.0001379</v>
      </c>
      <c r="Q29" s="67"/>
      <c r="R29" s="81" t="n">
        <f aca="false">'Low SIPA income'!G24</f>
        <v>19861024.2385827</v>
      </c>
      <c r="S29" s="67"/>
      <c r="T29" s="81" t="n">
        <f aca="false">'Low SIPA income'!J24</f>
        <v>75940347.5649553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679899.611209872</v>
      </c>
      <c r="AF29" s="9" t="n">
        <f aca="false">'Central scenario'!AF29</f>
        <v>298.099530285664</v>
      </c>
      <c r="AG29" s="9" t="n">
        <f aca="false">AE29/$AE$6*$AD$6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-0.00701441292629558</v>
      </c>
      <c r="AK29" s="68" t="n">
        <f aca="false">AK28+1</f>
        <v>2040</v>
      </c>
      <c r="AL29" s="69" t="n">
        <f aca="false">SUM(AB114:AB117)/AVERAGE(AG114:AG117)</f>
        <v>-0.0620638261408917</v>
      </c>
      <c r="AM29" s="9" t="n">
        <f aca="false">'Central scenario'!AM28</f>
        <v>3887732.69163583</v>
      </c>
      <c r="AN29" s="69" t="n">
        <f aca="false">AM29/AVERAGE(AG114:AG117)</f>
        <v>0.000681666380217369</v>
      </c>
      <c r="AO29" s="69" t="n">
        <f aca="false">'GDP evolution by scenario'!G113</f>
        <v>0.0139287812270867</v>
      </c>
      <c r="AP29" s="69"/>
      <c r="AQ29" s="9" t="n">
        <f aca="false">AQ28*(1+AO29)</f>
        <v>536702904.295094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263624149.012602</v>
      </c>
      <c r="AS29" s="70" t="n">
        <f aca="false">AQ29/AG117</f>
        <v>0.0936327779529845</v>
      </c>
      <c r="AT29" s="70" t="n">
        <f aca="false">AR29/AG117</f>
        <v>0.0459916672893009</v>
      </c>
      <c r="AV29" s="7"/>
      <c r="AW29" s="71" t="n">
        <f aca="false">workers_and_wage_low!C17</f>
        <v>11538154</v>
      </c>
      <c r="AX29" s="7"/>
      <c r="AY29" s="39" t="n">
        <f aca="false">(AW29-AW28)/AW28</f>
        <v>0.00140375178571739</v>
      </c>
      <c r="AZ29" s="38" t="n">
        <f aca="false">workers_and_wage_low!B17</f>
        <v>6004.7550431554</v>
      </c>
      <c r="BA29" s="39" t="n">
        <f aca="false">(AZ29-AZ28)/AZ28</f>
        <v>-0.0532571608082817</v>
      </c>
      <c r="BB29" s="38" t="n">
        <f aca="false">'Central scenario'!BB29</f>
        <v>47.1428829501671</v>
      </c>
      <c r="BC29" s="38" t="n">
        <f aca="false">'Central scenario'!BC29</f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39" t="n">
        <f aca="false">T36/AG36</f>
        <v>0.0130674506644601</v>
      </c>
      <c r="BJ29" s="7" t="n">
        <f aca="false">BJ28+1</f>
        <v>2040</v>
      </c>
      <c r="BK29" s="39" t="n">
        <f aca="false">SUM(T114:T117)/AVERAGE(AG114:AG117)</f>
        <v>0.0684516757098033</v>
      </c>
      <c r="BL29" s="39" t="n">
        <f aca="false">SUM(P114:P117)/AVERAGE(AG114:AG117)</f>
        <v>0.0219632476137399</v>
      </c>
      <c r="BM29" s="39" t="n">
        <f aca="false">SUM(D114:D117)/AVERAGE(AG114:AG117)</f>
        <v>0.108552254236955</v>
      </c>
      <c r="BN29" s="39" t="n">
        <f aca="false">(SUM(H114:H117)+SUM(J114:J117))/AVERAGE(AG114:AG117)</f>
        <v>0.0265912744791096</v>
      </c>
      <c r="BO29" s="69" t="n">
        <f aca="false">AL29-BN29</f>
        <v>-0.0886551006200013</v>
      </c>
      <c r="BP29" s="31" t="n">
        <f aca="false">BN29+BM29</f>
        <v>0.135143528716065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90613526.7491123</v>
      </c>
      <c r="E30" s="6"/>
      <c r="F30" s="8" t="n">
        <f aca="false">'Low pensions'!I30</f>
        <v>16470081.0993565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683471.593930826</v>
      </c>
      <c r="O30" s="6"/>
      <c r="P30" s="80" t="n">
        <f aca="false">'Low pensions'!X30</f>
        <v>22308447.4919886</v>
      </c>
      <c r="Q30" s="8"/>
      <c r="R30" s="80" t="n">
        <f aca="false">'Low SIPA income'!G25</f>
        <v>15672924.2489811</v>
      </c>
      <c r="S30" s="8"/>
      <c r="T30" s="80" t="n">
        <f aca="false">'Low SIPA income'!J25</f>
        <v>59926784.2649679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665471.48418794</v>
      </c>
      <c r="AF30" s="6" t="n">
        <f aca="false">'Central scenario'!AF30</f>
        <v>326.494679287868</v>
      </c>
      <c r="AG30" s="6" t="n">
        <f aca="false">AE30/$AE$6*$AD$6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-0.0109141105766728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-0.546004369165413</v>
      </c>
      <c r="AS30" s="5"/>
      <c r="AT30" s="5"/>
      <c r="AU30" s="61" t="n">
        <f aca="false">AVERAGE(AH30:AH33)</f>
        <v>0.000245472675791324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0.0142332205989298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91487854.0194997</v>
      </c>
      <c r="E31" s="9"/>
      <c r="F31" s="67" t="n">
        <f aca="false">'Low pensions'!I31</f>
        <v>16629000.430358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691128.159056459</v>
      </c>
      <c r="O31" s="9"/>
      <c r="P31" s="81" t="n">
        <f aca="false">'Low pensions'!X31</f>
        <v>20668141.9492501</v>
      </c>
      <c r="Q31" s="67"/>
      <c r="R31" s="81" t="n">
        <f aca="false">'Low SIPA income'!G26</f>
        <v>18588084.5600778</v>
      </c>
      <c r="S31" s="67"/>
      <c r="T31" s="81" t="n">
        <f aca="false">'Low SIPA income'!J26</f>
        <v>71073152.3763459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750203.91624212</v>
      </c>
      <c r="AF31" s="9" t="n">
        <f aca="false">'Central scenario'!AF31</f>
        <v>364.361405082009</v>
      </c>
      <c r="AG31" s="9" t="n">
        <f aca="false">AE31/$AE$6*$AD$6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-0.00750520425003517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39" t="n">
        <f aca="false">(AW31-AW30)/AW30</f>
        <v>0.00305701556694148</v>
      </c>
      <c r="AZ31" s="38" t="n">
        <f aca="false">workers_and_wage_low!B19</f>
        <v>5961.57826280046</v>
      </c>
      <c r="BA31" s="39" t="n">
        <f aca="false">(AZ31-AZ30)/AZ30</f>
        <v>-0.00385688028256918</v>
      </c>
      <c r="BB31" s="38" t="n">
        <f aca="false">'Central scenario'!BB31</f>
        <v>42.4620464501394</v>
      </c>
      <c r="BC31" s="38" t="n">
        <f aca="false">'Central scenario'!BC31</f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0.0131647762609948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'Low pensions'!Q32</f>
        <v>93551779.3424859</v>
      </c>
      <c r="E32" s="9"/>
      <c r="F32" s="67" t="n">
        <f aca="false">'Low pensions'!I32</f>
        <v>17004143.2889593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708198.933659263</v>
      </c>
      <c r="O32" s="9"/>
      <c r="P32" s="81" t="n">
        <f aca="false">'Low pensions'!X32</f>
        <v>20384990.1656612</v>
      </c>
      <c r="Q32" s="67"/>
      <c r="R32" s="81" t="n">
        <f aca="false">'Low SIPA income'!G27</f>
        <v>15761144.4502286</v>
      </c>
      <c r="S32" s="67"/>
      <c r="T32" s="81" t="n">
        <f aca="false">'Low SIPA income'!J27</f>
        <v>60264101.8506324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-5019466.08679075</v>
      </c>
      <c r="AA32" s="9"/>
      <c r="AB32" s="9" t="n">
        <f aca="false">T32-P32-D32</f>
        <v>-53672667.6575148</v>
      </c>
      <c r="AC32" s="50"/>
      <c r="AD32" s="9" t="n">
        <v>22287255273.2248</v>
      </c>
      <c r="AE32" s="9" t="n">
        <v>683792.557917349</v>
      </c>
      <c r="AF32" s="9" t="n">
        <f aca="false">'Central scenario'!AF32</f>
        <v>397.614228233701</v>
      </c>
      <c r="AG32" s="9" t="n">
        <f aca="false">'Central scenario'!AG32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-0.0107574703589298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39" t="n">
        <f aca="false">(AW32-AW31)/AW31</f>
        <v>0.00555201736587601</v>
      </c>
      <c r="AZ32" s="38" t="n">
        <f aca="false">workers_and_wage_low!B20</f>
        <v>5872.63427761974</v>
      </c>
      <c r="BA32" s="39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7"/>
      <c r="BI32" s="39" t="n">
        <f aca="false">T39/AG39</f>
        <v>0.0135786626121383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92326295.8551381</v>
      </c>
      <c r="E33" s="9"/>
      <c r="F33" s="67" t="n">
        <f aca="false">'Low pensions'!I33</f>
        <v>16781397.15881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699992.023556802</v>
      </c>
      <c r="O33" s="9"/>
      <c r="P33" s="81" t="n">
        <f aca="false">'Low pensions'!X33</f>
        <v>20875118.4834248</v>
      </c>
      <c r="Q33" s="67"/>
      <c r="R33" s="81" t="n">
        <f aca="false">'Low SIPA income'!G28</f>
        <v>17904788.1045293</v>
      </c>
      <c r="S33" s="67"/>
      <c r="T33" s="81" t="n">
        <f aca="false">'Low SIPA income'!J28</f>
        <v>68460509.1560909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-2747534.48135412</v>
      </c>
      <c r="AA33" s="9"/>
      <c r="AB33" s="9" t="n">
        <f aca="false">T33-P33-D33</f>
        <v>-44740905.182472</v>
      </c>
      <c r="AC33" s="50"/>
      <c r="AD33" s="9" t="n">
        <v>25179945991.8152</v>
      </c>
      <c r="AE33" s="9" t="n">
        <v>672441.840786771</v>
      </c>
      <c r="AF33" s="9"/>
      <c r="AG33" s="9" t="n">
        <f aca="false">'Central scenario'!AG33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-0.00911866759689124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39" t="n">
        <f aca="false">(AW33-AW32)/AW32</f>
        <v>0.00902491478325851</v>
      </c>
      <c r="AZ33" s="38" t="n">
        <f aca="false">workers_and_wage_low!B21</f>
        <v>5678.62785050715</v>
      </c>
      <c r="BA33" s="39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7"/>
      <c r="BI33" s="39" t="n">
        <f aca="false">T40/AG40</f>
        <v>0.0126998983360955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105819491.21391</v>
      </c>
      <c r="E34" s="6"/>
      <c r="F34" s="8" t="n">
        <f aca="false">'Low pensions'!I34</f>
        <v>19233945.1372564</v>
      </c>
      <c r="G34" s="80" t="n">
        <f aca="false">'Low pensions'!K34</f>
        <v>226619.266133881</v>
      </c>
      <c r="H34" s="80" t="n">
        <f aca="false">'Low pensions'!V34</f>
        <v>1246792.33877536</v>
      </c>
      <c r="I34" s="80" t="n">
        <f aca="false">'Low pensions'!M34</f>
        <v>7008.84328249117</v>
      </c>
      <c r="J34" s="80" t="n">
        <f aca="false">'Low pensions'!W34</f>
        <v>38560.5877971763</v>
      </c>
      <c r="K34" s="6"/>
      <c r="L34" s="80" t="n">
        <f aca="false">'Low pensions'!N34</f>
        <v>3828971.76732306</v>
      </c>
      <c r="M34" s="8"/>
      <c r="N34" s="80" t="n">
        <f aca="false">'Low pensions'!L34</f>
        <v>716533.108824585</v>
      </c>
      <c r="O34" s="6"/>
      <c r="P34" s="80" t="n">
        <f aca="false">'Low pensions'!X34</f>
        <v>23810706.4561125</v>
      </c>
      <c r="Q34" s="8"/>
      <c r="R34" s="80" t="n">
        <f aca="false">'Low SIPA income'!G29</f>
        <v>16272030.4363791</v>
      </c>
      <c r="S34" s="8"/>
      <c r="T34" s="80" t="n">
        <f aca="false">'Low SIPA income'!J29</f>
        <v>62217518.698036</v>
      </c>
      <c r="U34" s="6"/>
      <c r="V34" s="80" t="n">
        <f aca="false">'Low SIPA income'!F29</f>
        <v>112540.809885867</v>
      </c>
      <c r="W34" s="8"/>
      <c r="X34" s="80" t="n">
        <f aca="false">'Low SIPA income'!M29</f>
        <v>282670.068017481</v>
      </c>
      <c r="Y34" s="6"/>
      <c r="Z34" s="6" t="n">
        <f aca="false">R34+V34-N34-L34-F34</f>
        <v>-7394878.76713906</v>
      </c>
      <c r="AA34" s="6"/>
      <c r="AB34" s="6" t="n">
        <f aca="false">T34-P34-D34</f>
        <v>-67412678.9719866</v>
      </c>
      <c r="AC34" s="50"/>
      <c r="AD34" s="6" t="n">
        <v>25352324788.3927</v>
      </c>
      <c r="AE34" s="6" t="n">
        <v>629398.332210602</v>
      </c>
      <c r="AF34" s="6"/>
      <c r="AG34" s="6" t="n">
        <f aca="false">'Central scenario'!AG34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-0.0146790295641324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-0.0159968066605545</v>
      </c>
      <c r="AV34" s="5"/>
      <c r="AW34" s="65" t="n">
        <f aca="false">workers_and_wage_low!C22</f>
        <v>11604238</v>
      </c>
      <c r="AX34" s="5"/>
      <c r="AY34" s="61" t="n">
        <f aca="false">(AW34-AW33)/AW33</f>
        <v>-0.00438801576816616</v>
      </c>
      <c r="AZ34" s="66" t="n">
        <f aca="false">workers_and_wage_low!B22</f>
        <v>5912.17402586897</v>
      </c>
      <c r="BA34" s="61" t="n">
        <f aca="false">(AZ34-AZ33)/AZ33</f>
        <v>0.0411272197280831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0.0147720196596193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97519539.5062728</v>
      </c>
      <c r="E35" s="9"/>
      <c r="F35" s="67" t="n">
        <f aca="false">'Low pensions'!I35</f>
        <v>17725330.6659974</v>
      </c>
      <c r="G35" s="81" t="n">
        <f aca="false">'Low pensions'!K35</f>
        <v>273357.913322313</v>
      </c>
      <c r="H35" s="81" t="n">
        <f aca="false">'Low pensions'!V35</f>
        <v>1503934.58547577</v>
      </c>
      <c r="I35" s="81" t="n">
        <f aca="false">'Low pensions'!M35</f>
        <v>8454.36845326744</v>
      </c>
      <c r="J35" s="81" t="n">
        <f aca="false">'Low pensions'!W35</f>
        <v>46513.4407879104</v>
      </c>
      <c r="K35" s="9"/>
      <c r="L35" s="81" t="n">
        <f aca="false">'Low pensions'!N35</f>
        <v>3299507.06631922</v>
      </c>
      <c r="M35" s="67"/>
      <c r="N35" s="81" t="n">
        <f aca="false">'Low pensions'!L35</f>
        <v>731082.607524056</v>
      </c>
      <c r="O35" s="9"/>
      <c r="P35" s="81" t="n">
        <f aca="false">'Low pensions'!X35</f>
        <v>21143358.6546826</v>
      </c>
      <c r="Q35" s="67"/>
      <c r="R35" s="81" t="n">
        <f aca="false">'Low SIPA income'!G30</f>
        <v>18006579.895892</v>
      </c>
      <c r="S35" s="67"/>
      <c r="T35" s="81" t="n">
        <f aca="false">'Low SIPA income'!J30</f>
        <v>68849718.8928338</v>
      </c>
      <c r="U35" s="9"/>
      <c r="V35" s="81" t="n">
        <f aca="false">'Low SIPA income'!F30</f>
        <v>101046.721306318</v>
      </c>
      <c r="W35" s="67"/>
      <c r="X35" s="81" t="n">
        <f aca="false">'Low SIPA income'!M30</f>
        <v>253800.231343345</v>
      </c>
      <c r="Y35" s="9"/>
      <c r="Z35" s="9" t="n">
        <f aca="false">R35+V35-N35-L35-F35</f>
        <v>-3648293.72264233</v>
      </c>
      <c r="AA35" s="9"/>
      <c r="AB35" s="9" t="n">
        <f aca="false">T35-P35-D35</f>
        <v>-49813179.2681216</v>
      </c>
      <c r="AC35" s="50"/>
      <c r="AD35" s="9"/>
      <c r="AE35" s="9"/>
      <c r="AF35" s="9"/>
      <c r="AG35" s="9" t="n">
        <f aca="false">AG34*'Pessimist macro hypothesis'!B17/'Pessimist macro hypothesis'!B16</f>
        <v>4359378131.4839</v>
      </c>
      <c r="AH35" s="39" t="n">
        <f aca="false">(AG35-AG34)/AG34</f>
        <v>-0.0507506681365387</v>
      </c>
      <c r="AI35" s="39"/>
      <c r="AJ35" s="39" t="n">
        <f aca="false">AB35/AG35</f>
        <v>-0.0114266709071107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11086969</v>
      </c>
      <c r="AX35" s="7"/>
      <c r="AY35" s="39" t="n">
        <f aca="false">(AW35-AW34)/AW34</f>
        <v>-0.044575869609017</v>
      </c>
      <c r="AZ35" s="38" t="n">
        <f aca="false">workers_and_wage_low!B23</f>
        <v>5803.64800906552</v>
      </c>
      <c r="BA35" s="39" t="n">
        <f aca="false">(AZ35-AZ34)/AZ34</f>
        <v>-0.018356363721466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39" t="n">
        <f aca="false">BD35/BD34-1</f>
        <v>0.0066206732833145</v>
      </c>
      <c r="BF35" s="7"/>
      <c r="BG35" s="7" t="e">
        <f aca="false">AVERAGE(BF34:BF37)</f>
        <v>#DIV/0!</v>
      </c>
      <c r="BH35" s="7"/>
      <c r="BI35" s="39" t="n">
        <f aca="false">T42/AG42</f>
        <v>0.0134848437767475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95304513.981444</v>
      </c>
      <c r="E36" s="9"/>
      <c r="F36" s="67" t="n">
        <f aca="false">'Low pensions'!I36</f>
        <v>17322723.5571042</v>
      </c>
      <c r="G36" s="81" t="n">
        <f aca="false">'Low pensions'!K36</f>
        <v>274431.165774958</v>
      </c>
      <c r="H36" s="81" t="n">
        <f aca="false">'Low pensions'!V36</f>
        <v>1509839.30380955</v>
      </c>
      <c r="I36" s="81" t="n">
        <f aca="false">'Low pensions'!M36</f>
        <v>8487.56182809151</v>
      </c>
      <c r="J36" s="81" t="n">
        <f aca="false">'Low pensions'!W36</f>
        <v>46696.0609425635</v>
      </c>
      <c r="K36" s="9"/>
      <c r="L36" s="81" t="n">
        <f aca="false">'Low pensions'!N36</f>
        <v>3194656.02040637</v>
      </c>
      <c r="M36" s="67"/>
      <c r="N36" s="81" t="n">
        <f aca="false">'Low pensions'!L36</f>
        <v>716860.714144982</v>
      </c>
      <c r="O36" s="9"/>
      <c r="P36" s="81" t="n">
        <f aca="false">'Low pensions'!X36</f>
        <v>20521041.4177652</v>
      </c>
      <c r="Q36" s="67"/>
      <c r="R36" s="81" t="n">
        <f aca="false">'Low SIPA income'!G31</f>
        <v>14961194.2878062</v>
      </c>
      <c r="S36" s="67"/>
      <c r="T36" s="81" t="n">
        <f aca="false">'Low SIPA income'!J31</f>
        <v>57205423.0715698</v>
      </c>
      <c r="U36" s="9"/>
      <c r="V36" s="81" t="n">
        <f aca="false">'Low SIPA income'!F31</f>
        <v>90488.340024513</v>
      </c>
      <c r="W36" s="67"/>
      <c r="X36" s="81" t="n">
        <f aca="false">'Low SIPA income'!M31</f>
        <v>227280.621629241</v>
      </c>
      <c r="Y36" s="9"/>
      <c r="Z36" s="9" t="n">
        <f aca="false">R36+V36-N36-L36-F36</f>
        <v>-6182557.66382487</v>
      </c>
      <c r="AA36" s="9"/>
      <c r="AB36" s="9" t="n">
        <f aca="false">T36-P36-D36</f>
        <v>-58620132.3276394</v>
      </c>
      <c r="AC36" s="50"/>
      <c r="AD36" s="9"/>
      <c r="AE36" s="9"/>
      <c r="AF36" s="9"/>
      <c r="AG36" s="9" t="n">
        <f aca="false">AG35*'Pessimist macro hypothesis'!B18/'Pessimist macro hypothesis'!B17</f>
        <v>4377703389.93153</v>
      </c>
      <c r="AH36" s="39" t="n">
        <f aca="false">(AG36-AG35)/AG35</f>
        <v>0.00420364049525389</v>
      </c>
      <c r="AI36" s="39"/>
      <c r="AJ36" s="39" t="n">
        <f aca="false">AB36/AG36</f>
        <v>-0.0133906130923494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11690442</v>
      </c>
      <c r="AX36" s="7"/>
      <c r="AY36" s="39" t="n">
        <f aca="false">(AW36-AW35)/AW35</f>
        <v>0.0544308367778425</v>
      </c>
      <c r="AZ36" s="38" t="n">
        <f aca="false">workers_and_wage_low!B24</f>
        <v>5308.70006591044</v>
      </c>
      <c r="BA36" s="39" t="n">
        <f aca="false">(AZ36-AZ35)/AZ35</f>
        <v>-0.0852822125638819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39" t="n">
        <f aca="false">BD36/BD35-1</f>
        <v>0.00657712826592327</v>
      </c>
      <c r="BF36" s="7"/>
      <c r="BG36" s="7"/>
      <c r="BH36" s="7"/>
      <c r="BI36" s="39" t="n">
        <f aca="false">T43/AG43</f>
        <v>0.0135323659510157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95419446.4520818</v>
      </c>
      <c r="E37" s="9"/>
      <c r="F37" s="67" t="n">
        <f aca="false">'Low pensions'!I37</f>
        <v>17343613.8941241</v>
      </c>
      <c r="G37" s="81" t="n">
        <f aca="false">'Low pensions'!K37</f>
        <v>303122.573204539</v>
      </c>
      <c r="H37" s="81" t="n">
        <f aca="false">'Low pensions'!V37</f>
        <v>1667690.96215333</v>
      </c>
      <c r="I37" s="81" t="n">
        <f aca="false">'Low pensions'!M37</f>
        <v>9374.92494447023</v>
      </c>
      <c r="J37" s="81" t="n">
        <f aca="false">'Low pensions'!W37</f>
        <v>51578.0709944327</v>
      </c>
      <c r="K37" s="9"/>
      <c r="L37" s="81" t="n">
        <f aca="false">'Low pensions'!N37</f>
        <v>3251075.11087226</v>
      </c>
      <c r="M37" s="67"/>
      <c r="N37" s="81" t="n">
        <f aca="false">'Low pensions'!L37</f>
        <v>719106.735795297</v>
      </c>
      <c r="O37" s="9"/>
      <c r="P37" s="81" t="n">
        <f aca="false">'Low pensions'!X37</f>
        <v>20826157.2948343</v>
      </c>
      <c r="Q37" s="67"/>
      <c r="R37" s="81" t="n">
        <f aca="false">'Low SIPA income'!G32</f>
        <v>17054817.8558238</v>
      </c>
      <c r="S37" s="67"/>
      <c r="T37" s="81" t="n">
        <f aca="false">'Low SIPA income'!J32</f>
        <v>65210574.2417989</v>
      </c>
      <c r="U37" s="9"/>
      <c r="V37" s="81" t="n">
        <f aca="false">'Low SIPA income'!F32</f>
        <v>92103.6956809626</v>
      </c>
      <c r="W37" s="67"/>
      <c r="X37" s="81" t="n">
        <f aca="false">'Low SIPA income'!M32</f>
        <v>231337.929318284</v>
      </c>
      <c r="Y37" s="9"/>
      <c r="Z37" s="9" t="n">
        <f aca="false">R37+V37-N37-L37-F37</f>
        <v>-4166874.18928696</v>
      </c>
      <c r="AA37" s="9"/>
      <c r="AB37" s="9" t="n">
        <f aca="false">T37-P37-D37</f>
        <v>-51035029.5051172</v>
      </c>
      <c r="AC37" s="50"/>
      <c r="AD37" s="9"/>
      <c r="AE37" s="9"/>
      <c r="AF37" s="9"/>
      <c r="AG37" s="9" t="n">
        <f aca="false">AG36*'Pessimist macro hypothesis'!B19/'Pessimist macro hypothesis'!B18</f>
        <v>4581575462.03578</v>
      </c>
      <c r="AH37" s="39" t="n">
        <f aca="false">(AG37-AG36)/AG36</f>
        <v>0.0465705539971361</v>
      </c>
      <c r="AI37" s="39" t="n">
        <f aca="false">(AG37-AG33)/AG33</f>
        <v>-0.0662266769527748</v>
      </c>
      <c r="AJ37" s="39" t="n">
        <f aca="false">AB37/AG37</f>
        <v>-0.0111391878029747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11743921</v>
      </c>
      <c r="AX37" s="7"/>
      <c r="AY37" s="39" t="n">
        <f aca="false">(AW37-AW36)/AW36</f>
        <v>0.00457459179045583</v>
      </c>
      <c r="AZ37" s="38" t="n">
        <f aca="false">workers_and_wage_low!B25</f>
        <v>5188.99870753373</v>
      </c>
      <c r="BA37" s="39" t="n">
        <f aca="false">(AZ37-AZ36)/AZ36</f>
        <v>-0.0225481486786888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39" t="n">
        <f aca="false">BD37/BD36-1</f>
        <v>0.00653415230808396</v>
      </c>
      <c r="BG37" s="73" t="n">
        <f aca="false">(BB37-BB33)/BB33</f>
        <v>0.0300536211024986</v>
      </c>
      <c r="BH37" s="7"/>
      <c r="BI37" s="39" t="n">
        <f aca="false">T44/AG44</f>
        <v>0.0129595504407833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96034999.0937416</v>
      </c>
      <c r="E38" s="6"/>
      <c r="F38" s="8" t="n">
        <f aca="false">'Low pensions'!I38</f>
        <v>17455497.8731809</v>
      </c>
      <c r="G38" s="80" t="n">
        <f aca="false">'Low pensions'!K38</f>
        <v>329660.805166566</v>
      </c>
      <c r="H38" s="80" t="n">
        <f aca="false">'Low pensions'!V38</f>
        <v>1813696.4843641</v>
      </c>
      <c r="I38" s="80" t="n">
        <f aca="false">'Low pensions'!M38</f>
        <v>10195.6950051516</v>
      </c>
      <c r="J38" s="80" t="n">
        <f aca="false">'Low pensions'!W38</f>
        <v>56093.7057019827</v>
      </c>
      <c r="K38" s="6"/>
      <c r="L38" s="80" t="n">
        <f aca="false">'Low pensions'!N38</f>
        <v>3816140.9184183</v>
      </c>
      <c r="M38" s="8"/>
      <c r="N38" s="80" t="n">
        <f aca="false">'Low pensions'!L38</f>
        <v>727305.090397902</v>
      </c>
      <c r="O38" s="6"/>
      <c r="P38" s="80" t="n">
        <f aca="false">'Low pensions'!X38</f>
        <v>23803391.3845184</v>
      </c>
      <c r="Q38" s="8"/>
      <c r="R38" s="80" t="n">
        <f aca="false">'Low SIPA income'!G33</f>
        <v>15237457.8750719</v>
      </c>
      <c r="S38" s="8"/>
      <c r="T38" s="80" t="n">
        <f aca="false">'Low SIPA income'!J33</f>
        <v>58261740.841715</v>
      </c>
      <c r="U38" s="6"/>
      <c r="V38" s="80" t="n">
        <f aca="false">'Low SIPA income'!F33</f>
        <v>93752.7992323338</v>
      </c>
      <c r="W38" s="8"/>
      <c r="X38" s="80" t="n">
        <f aca="false">'Low SIPA income'!M33</f>
        <v>235480.001989581</v>
      </c>
      <c r="Y38" s="6"/>
      <c r="Z38" s="6" t="n">
        <f aca="false">R38+V38-N38-L38-F38</f>
        <v>-6667733.20769291</v>
      </c>
      <c r="AA38" s="6"/>
      <c r="AB38" s="6" t="n">
        <f aca="false">T38-P38-D38</f>
        <v>-61576649.6365449</v>
      </c>
      <c r="AC38" s="50"/>
      <c r="AD38" s="6"/>
      <c r="AE38" s="6"/>
      <c r="AF38" s="6"/>
      <c r="AG38" s="6" t="n">
        <f aca="false">AG37*'Pessimist macro hypothesis'!B20/'Pessimist macro hypothesis'!B19</f>
        <v>4425577745.23945</v>
      </c>
      <c r="AH38" s="61" t="n">
        <f aca="false">(AG38-AG37)/AG37</f>
        <v>-0.0340489244560013</v>
      </c>
      <c r="AI38" s="61"/>
      <c r="AJ38" s="61" t="n">
        <f aca="false">AB38/AG38</f>
        <v>-0.013913810395215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0.0150236502489163</v>
      </c>
      <c r="AV38" s="5"/>
      <c r="AW38" s="65" t="n">
        <f aca="false">workers_and_wage_low!C26</f>
        <v>11763740</v>
      </c>
      <c r="AX38" s="5"/>
      <c r="AY38" s="61" t="n">
        <f aca="false">(AW38-AW37)/AW37</f>
        <v>0.00168759650205413</v>
      </c>
      <c r="AZ38" s="66" t="n">
        <f aca="false">workers_and_wage_low!B26</f>
        <v>5277.83880164034</v>
      </c>
      <c r="BA38" s="61" t="n">
        <f aca="false">(AZ38-AZ37)/AZ37</f>
        <v>0.0171208549305714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0.0150853525693056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97875691.8235084</v>
      </c>
      <c r="E39" s="9"/>
      <c r="F39" s="67" t="n">
        <f aca="false">'Low pensions'!I39</f>
        <v>17790065.5655101</v>
      </c>
      <c r="G39" s="81" t="n">
        <f aca="false">'Low pensions'!K39</f>
        <v>342371.363518628</v>
      </c>
      <c r="H39" s="81" t="n">
        <f aca="false">'Low pensions'!V39</f>
        <v>1883626.22619614</v>
      </c>
      <c r="I39" s="81" t="n">
        <f aca="false">'Low pensions'!M39</f>
        <v>10588.8050572771</v>
      </c>
      <c r="J39" s="81" t="n">
        <f aca="false">'Low pensions'!W39</f>
        <v>58256.481222561</v>
      </c>
      <c r="K39" s="9"/>
      <c r="L39" s="81" t="n">
        <f aca="false">'Low pensions'!N39</f>
        <v>3255522.65162148</v>
      </c>
      <c r="M39" s="67"/>
      <c r="N39" s="81" t="n">
        <f aca="false">'Low pensions'!L39</f>
        <v>742473.68574512</v>
      </c>
      <c r="O39" s="9"/>
      <c r="P39" s="81" t="n">
        <f aca="false">'Low pensions'!X39</f>
        <v>20977793.6691838</v>
      </c>
      <c r="Q39" s="67"/>
      <c r="R39" s="81" t="n">
        <f aca="false">'Low SIPA income'!G34</f>
        <v>18094882.2494014</v>
      </c>
      <c r="S39" s="67"/>
      <c r="T39" s="81" t="n">
        <f aca="false">'Low SIPA income'!J34</f>
        <v>69187350.5947919</v>
      </c>
      <c r="U39" s="9"/>
      <c r="V39" s="81" t="n">
        <f aca="false">'Low SIPA income'!F34</f>
        <v>91846.7594929559</v>
      </c>
      <c r="W39" s="67"/>
      <c r="X39" s="81" t="n">
        <f aca="false">'Low SIPA income'!M34</f>
        <v>230692.579690769</v>
      </c>
      <c r="Y39" s="9"/>
      <c r="Z39" s="9" t="n">
        <f aca="false">R39+V39-N39-L39-F39</f>
        <v>-3601332.89398235</v>
      </c>
      <c r="AA39" s="9"/>
      <c r="AB39" s="9" t="n">
        <f aca="false">T39-P39-D39</f>
        <v>-49666134.8979003</v>
      </c>
      <c r="AC39" s="50"/>
      <c r="AD39" s="9"/>
      <c r="AE39" s="9"/>
      <c r="AF39" s="9"/>
      <c r="AG39" s="9" t="n">
        <f aca="false">AG38*'Pessimist macro hypothesis'!B21/'Pessimist macro hypothesis'!B20</f>
        <v>5095299336.25008</v>
      </c>
      <c r="AH39" s="39" t="n">
        <f aca="false">(AG39-AG38)/AG38</f>
        <v>0.151329753890559</v>
      </c>
      <c r="AI39" s="39"/>
      <c r="AJ39" s="39" t="n">
        <f aca="false">AB39/AG39</f>
        <v>-0.00974744202848982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11794418</v>
      </c>
      <c r="AX39" s="7"/>
      <c r="AY39" s="39" t="n">
        <f aca="false">(AW39-AW38)/AW38</f>
        <v>0.00260784410400094</v>
      </c>
      <c r="AZ39" s="38" t="n">
        <f aca="false">workers_and_wage_low!B27</f>
        <v>5371.35900420139</v>
      </c>
      <c r="BA39" s="39" t="n">
        <f aca="false">(AZ39-AZ38)/AZ38</f>
        <v>0.0177194124481375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39" t="n">
        <f aca="false">BD39/BD38-1</f>
        <v>0.0143031130906166</v>
      </c>
      <c r="BF39" s="7"/>
      <c r="BG39" s="7"/>
      <c r="BH39" s="7"/>
      <c r="BI39" s="39" t="n">
        <f aca="false">T46/AG46</f>
        <v>0.0129341824323199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99759376.5133434</v>
      </c>
      <c r="E40" s="9"/>
      <c r="F40" s="67" t="n">
        <f aca="false">'Low pensions'!I40</f>
        <v>18132447.5554871</v>
      </c>
      <c r="G40" s="81" t="n">
        <f aca="false">'Low pensions'!K40</f>
        <v>369929.431615855</v>
      </c>
      <c r="H40" s="81" t="n">
        <f aca="false">'Low pensions'!V40</f>
        <v>2035242.58592247</v>
      </c>
      <c r="I40" s="81" t="n">
        <f aca="false">'Low pensions'!M40</f>
        <v>11441.1164417274</v>
      </c>
      <c r="J40" s="81" t="n">
        <f aca="false">'Low pensions'!W40</f>
        <v>62945.6469872928</v>
      </c>
      <c r="K40" s="9"/>
      <c r="L40" s="81" t="n">
        <f aca="false">'Low pensions'!N40</f>
        <v>3305761.45472401</v>
      </c>
      <c r="M40" s="67"/>
      <c r="N40" s="81" t="n">
        <f aca="false">'Low pensions'!L40</f>
        <v>758082.899284672</v>
      </c>
      <c r="O40" s="9"/>
      <c r="P40" s="81" t="n">
        <f aca="false">'Low pensions'!X40</f>
        <v>21324360.3447401</v>
      </c>
      <c r="Q40" s="67"/>
      <c r="R40" s="81" t="n">
        <f aca="false">'Low SIPA income'!G35</f>
        <v>15925647.221553</v>
      </c>
      <c r="S40" s="67"/>
      <c r="T40" s="81" t="n">
        <f aca="false">'Low SIPA income'!J35</f>
        <v>60893092.4545263</v>
      </c>
      <c r="U40" s="9"/>
      <c r="V40" s="81" t="n">
        <f aca="false">'Low SIPA income'!F35</f>
        <v>94419.7648505676</v>
      </c>
      <c r="W40" s="67"/>
      <c r="X40" s="81" t="n">
        <f aca="false">'Low SIPA income'!M35</f>
        <v>237155.227331061</v>
      </c>
      <c r="Y40" s="9"/>
      <c r="Z40" s="9" t="n">
        <f aca="false">R40+V40-N40-L40-F40</f>
        <v>-6176224.92309219</v>
      </c>
      <c r="AA40" s="9"/>
      <c r="AB40" s="9" t="n">
        <f aca="false">T40-P40-D40</f>
        <v>-60190644.4035572</v>
      </c>
      <c r="AC40" s="50"/>
      <c r="AD40" s="9"/>
      <c r="AE40" s="9"/>
      <c r="AF40" s="9"/>
      <c r="AG40" s="9" t="n">
        <f aca="false">AG39*'Pessimist macro hypothesis'!B22/'Pessimist macro hypothesis'!B21</f>
        <v>4794770071.61991</v>
      </c>
      <c r="AH40" s="39" t="n">
        <f aca="false">(AG40-AG39)/AG39</f>
        <v>-0.0589816701232995</v>
      </c>
      <c r="AI40" s="39"/>
      <c r="AJ40" s="39" t="n">
        <f aca="false">AB40/AG40</f>
        <v>-0.0125533953671363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11813510</v>
      </c>
      <c r="AX40" s="7"/>
      <c r="AY40" s="39" t="n">
        <f aca="false">(AW40-AW39)/AW39</f>
        <v>0.0016187318441656</v>
      </c>
      <c r="AZ40" s="38" t="n">
        <f aca="false">workers_and_wage_low!B28</f>
        <v>5409.68238023674</v>
      </c>
      <c r="BA40" s="39" t="n">
        <f aca="false">(AZ40-AZ39)/AZ39</f>
        <v>0.00713476347519858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39" t="n">
        <f aca="false">BD40/BD39-1</f>
        <v>0.0141014189013327</v>
      </c>
      <c r="BF40" s="7"/>
      <c r="BG40" s="7"/>
      <c r="BH40" s="7"/>
      <c r="BI40" s="39" t="n">
        <f aca="false">T47/AG47</f>
        <v>0.0129439078544053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103736183.049053</v>
      </c>
      <c r="E41" s="9"/>
      <c r="F41" s="67" t="n">
        <f aca="false">'Low pensions'!I41</f>
        <v>18855279.2177061</v>
      </c>
      <c r="G41" s="81" t="n">
        <f aca="false">'Low pensions'!K41</f>
        <v>421597.083028466</v>
      </c>
      <c r="H41" s="81" t="n">
        <f aca="false">'Low pensions'!V41</f>
        <v>2319502.75957295</v>
      </c>
      <c r="I41" s="81" t="n">
        <f aca="false">'Low pensions'!M41</f>
        <v>13039.0850421177</v>
      </c>
      <c r="J41" s="81" t="n">
        <f aca="false">'Low pensions'!W41</f>
        <v>71737.1987496797</v>
      </c>
      <c r="K41" s="9"/>
      <c r="L41" s="81" t="n">
        <f aca="false">'Low pensions'!N41</f>
        <v>3471079.23070762</v>
      </c>
      <c r="M41" s="67"/>
      <c r="N41" s="81" t="n">
        <f aca="false">'Low pensions'!L41</f>
        <v>790391.903480325</v>
      </c>
      <c r="O41" s="9"/>
      <c r="P41" s="81" t="n">
        <f aca="false">'Low pensions'!X41</f>
        <v>22359949.6785938</v>
      </c>
      <c r="Q41" s="67"/>
      <c r="R41" s="81" t="n">
        <f aca="false">'Low SIPA income'!G36</f>
        <v>18557342.1458167</v>
      </c>
      <c r="S41" s="67"/>
      <c r="T41" s="81" t="n">
        <f aca="false">'Low SIPA income'!J36</f>
        <v>70955606.0909216</v>
      </c>
      <c r="U41" s="9"/>
      <c r="V41" s="81" t="n">
        <f aca="false">'Low SIPA income'!F36</f>
        <v>94837.9042877262</v>
      </c>
      <c r="W41" s="67"/>
      <c r="X41" s="81" t="n">
        <f aca="false">'Low SIPA income'!M36</f>
        <v>238205.473044259</v>
      </c>
      <c r="Y41" s="9"/>
      <c r="Z41" s="9" t="n">
        <f aca="false">R41+V41-N41-L41-F41</f>
        <v>-4464570.30178961</v>
      </c>
      <c r="AA41" s="9"/>
      <c r="AB41" s="9" t="n">
        <f aca="false">T41-P41-D41</f>
        <v>-55140526.6367254</v>
      </c>
      <c r="AC41" s="50"/>
      <c r="AD41" s="9"/>
      <c r="AE41" s="9"/>
      <c r="AF41" s="9"/>
      <c r="AG41" s="9" t="n">
        <f aca="false">AG40*'Pessimist macro hypothesis'!B23/'Pessimist macro hypothesis'!B22</f>
        <v>4803378801.67364</v>
      </c>
      <c r="AH41" s="39" t="n">
        <f aca="false">(AG41-AG40)/AG40</f>
        <v>0.00179544168440687</v>
      </c>
      <c r="AI41" s="39" t="n">
        <f aca="false">(AG41-AG37)/AG37</f>
        <v>0.0484120236533887</v>
      </c>
      <c r="AJ41" s="39" t="n">
        <f aca="false">AB41/AG41</f>
        <v>-0.0114795290801368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11826759</v>
      </c>
      <c r="AX41" s="7"/>
      <c r="AY41" s="39" t="n">
        <f aca="false">(AW41-AW40)/AW40</f>
        <v>0.00112151257331648</v>
      </c>
      <c r="AZ41" s="38" t="n">
        <f aca="false">workers_and_wage_low!B29</f>
        <v>5465.06824154814</v>
      </c>
      <c r="BA41" s="39" t="n">
        <f aca="false">(AZ41-AZ40)/AZ40</f>
        <v>0.010238283399731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39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39" t="n">
        <f aca="false">T48/AG48</f>
        <v>0.0124578285916504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106654885.109419</v>
      </c>
      <c r="E42" s="6"/>
      <c r="F42" s="8" t="n">
        <f aca="false">'Low pensions'!I42</f>
        <v>19385787.8665107</v>
      </c>
      <c r="G42" s="80" t="n">
        <f aca="false">'Low pensions'!K42</f>
        <v>440031.664874232</v>
      </c>
      <c r="H42" s="80" t="n">
        <f aca="false">'Low pensions'!V42</f>
        <v>2420924.38980738</v>
      </c>
      <c r="I42" s="80" t="n">
        <f aca="false">'Low pensions'!M42</f>
        <v>13609.2267486876</v>
      </c>
      <c r="J42" s="80" t="n">
        <f aca="false">'Low pensions'!W42</f>
        <v>74873.9502002283</v>
      </c>
      <c r="K42" s="6"/>
      <c r="L42" s="80" t="n">
        <f aca="false">'Low pensions'!N42</f>
        <v>4306280.26418133</v>
      </c>
      <c r="M42" s="8"/>
      <c r="N42" s="80" t="n">
        <f aca="false">'Low pensions'!L42</f>
        <v>814370.211897045</v>
      </c>
      <c r="O42" s="6"/>
      <c r="P42" s="80" t="n">
        <f aca="false">'Low pensions'!X42</f>
        <v>26825733.3898316</v>
      </c>
      <c r="Q42" s="8"/>
      <c r="R42" s="80" t="n">
        <f aca="false">'Low SIPA income'!G37</f>
        <v>16368911.2582135</v>
      </c>
      <c r="S42" s="8"/>
      <c r="T42" s="80" t="n">
        <f aca="false">'Low SIPA income'!J37</f>
        <v>62587950.9171452</v>
      </c>
      <c r="U42" s="6"/>
      <c r="V42" s="80" t="n">
        <f aca="false">'Low SIPA income'!F37</f>
        <v>96310.9781187128</v>
      </c>
      <c r="W42" s="8"/>
      <c r="X42" s="80" t="n">
        <f aca="false">'Low SIPA income'!M37</f>
        <v>241905.409808727</v>
      </c>
      <c r="Y42" s="6"/>
      <c r="Z42" s="6" t="n">
        <f aca="false">R42+V42-N42-L42-F42</f>
        <v>-8041216.10625685</v>
      </c>
      <c r="AA42" s="6"/>
      <c r="AB42" s="6" t="n">
        <f aca="false">T42-P42-D42</f>
        <v>-70892667.5821055</v>
      </c>
      <c r="AC42" s="50"/>
      <c r="AD42" s="6"/>
      <c r="AE42" s="6"/>
      <c r="AF42" s="6"/>
      <c r="AG42" s="6" t="n">
        <f aca="false">AG41*'Pessimist macro hypothesis'!B24/'Pessimist macro hypothesis'!B23</f>
        <v>4641355284.00175</v>
      </c>
      <c r="AH42" s="61" t="n">
        <f aca="false">(AG42-AG41)/AG41</f>
        <v>-0.0337311555806156</v>
      </c>
      <c r="AI42" s="61"/>
      <c r="AJ42" s="61" t="n">
        <f aca="false">AB42/AG42</f>
        <v>-0.0152741307752209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0.00928921728019868</v>
      </c>
      <c r="AV42" s="5"/>
      <c r="AW42" s="65" t="n">
        <f aca="false">workers_and_wage_low!C30</f>
        <v>11866923</v>
      </c>
      <c r="AX42" s="5"/>
      <c r="AY42" s="61" t="n">
        <f aca="false">(AW42-AW41)/AW41</f>
        <v>0.0033960276014756</v>
      </c>
      <c r="AZ42" s="66" t="n">
        <f aca="false">workers_and_wage_low!B30</f>
        <v>5497.05082040183</v>
      </c>
      <c r="BA42" s="61" t="n">
        <f aca="false">(AZ42-AZ41)/AZ41</f>
        <v>0.00585218288960237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0.0144748756994624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108342080.185122</v>
      </c>
      <c r="E43" s="9"/>
      <c r="F43" s="67" t="n">
        <f aca="false">'Low pensions'!I43</f>
        <v>19692455.5432275</v>
      </c>
      <c r="G43" s="81" t="n">
        <f aca="false">'Low pensions'!K43</f>
        <v>479866.304435734</v>
      </c>
      <c r="H43" s="81" t="n">
        <f aca="false">'Low pensions'!V43</f>
        <v>2640082.82355597</v>
      </c>
      <c r="I43" s="81" t="n">
        <f aca="false">'Low pensions'!M43</f>
        <v>14841.2259103835</v>
      </c>
      <c r="J43" s="81" t="n">
        <f aca="false">'Low pensions'!W43</f>
        <v>81652.04608936</v>
      </c>
      <c r="K43" s="9"/>
      <c r="L43" s="81" t="n">
        <f aca="false">'Low pensions'!N43</f>
        <v>3668589.94617627</v>
      </c>
      <c r="M43" s="67"/>
      <c r="N43" s="81" t="n">
        <f aca="false">'Low pensions'!L43</f>
        <v>829231.035644014</v>
      </c>
      <c r="O43" s="9"/>
      <c r="P43" s="81" t="n">
        <f aca="false">'Low pensions'!X43</f>
        <v>23598515.1658551</v>
      </c>
      <c r="Q43" s="67"/>
      <c r="R43" s="81" t="n">
        <f aca="false">'Low SIPA income'!G38</f>
        <v>18956727.5187697</v>
      </c>
      <c r="S43" s="67"/>
      <c r="T43" s="81" t="n">
        <f aca="false">'Low SIPA income'!J38</f>
        <v>72482690.6798165</v>
      </c>
      <c r="U43" s="9"/>
      <c r="V43" s="81" t="n">
        <f aca="false">'Low SIPA income'!F38</f>
        <v>96614.2121774151</v>
      </c>
      <c r="W43" s="67"/>
      <c r="X43" s="81" t="n">
        <f aca="false">'Low SIPA income'!M38</f>
        <v>242667.046339382</v>
      </c>
      <c r="Y43" s="9"/>
      <c r="Z43" s="9" t="n">
        <f aca="false">R43+V43-N43-L43-F43</f>
        <v>-5136934.79410066</v>
      </c>
      <c r="AA43" s="9"/>
      <c r="AB43" s="9" t="n">
        <f aca="false">T43-P43-D43</f>
        <v>-59457904.6711609</v>
      </c>
      <c r="AC43" s="50"/>
      <c r="AD43" s="9"/>
      <c r="AE43" s="9"/>
      <c r="AF43" s="9"/>
      <c r="AG43" s="9" t="n">
        <f aca="false">AG42*'Pessimist macro hypothesis'!B25/'Pessimist macro hypothesis'!B24</f>
        <v>5356246715.62891</v>
      </c>
      <c r="AH43" s="39" t="n">
        <f aca="false">(AG43-AG42)/AG42</f>
        <v>0.154026440098501</v>
      </c>
      <c r="AI43" s="39"/>
      <c r="AJ43" s="39" t="n">
        <f aca="false">AB43/AG43</f>
        <v>-0.0111006657885399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11935367</v>
      </c>
      <c r="AX43" s="7"/>
      <c r="AY43" s="39" t="n">
        <f aca="false">(AW43-AW42)/AW42</f>
        <v>0.00576762822173869</v>
      </c>
      <c r="AZ43" s="38" t="n">
        <f aca="false">workers_and_wage_low!B31</f>
        <v>5490.75705030207</v>
      </c>
      <c r="BA43" s="39" t="n">
        <f aca="false">(AZ43-AZ42)/AZ42</f>
        <v>-0.00114493576744995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39" t="n">
        <f aca="false">BD43/BD42-1</f>
        <v>0</v>
      </c>
      <c r="BF43" s="7"/>
      <c r="BG43" s="7"/>
      <c r="BH43" s="7"/>
      <c r="BI43" s="39" t="n">
        <f aca="false">T50/AG50</f>
        <v>0.0131573812060285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110590691.6088</v>
      </c>
      <c r="E44" s="9"/>
      <c r="F44" s="67" t="n">
        <f aca="false">'Low pensions'!I44</f>
        <v>20101167.2868004</v>
      </c>
      <c r="G44" s="81" t="n">
        <f aca="false">'Low pensions'!K44</f>
        <v>517377.045723342</v>
      </c>
      <c r="H44" s="81" t="n">
        <f aca="false">'Low pensions'!V44</f>
        <v>2846455.85466246</v>
      </c>
      <c r="I44" s="81" t="n">
        <f aca="false">'Low pensions'!M44</f>
        <v>16001.3519295878</v>
      </c>
      <c r="J44" s="81" t="n">
        <f aca="false">'Low pensions'!W44</f>
        <v>88034.7171545086</v>
      </c>
      <c r="K44" s="9"/>
      <c r="L44" s="81" t="n">
        <f aca="false">'Low pensions'!N44</f>
        <v>3677813.1217999</v>
      </c>
      <c r="M44" s="67"/>
      <c r="N44" s="81" t="n">
        <f aca="false">'Low pensions'!L44</f>
        <v>847321.680806503</v>
      </c>
      <c r="O44" s="9"/>
      <c r="P44" s="81" t="n">
        <f aca="false">'Low pensions'!X44</f>
        <v>23745903.660092</v>
      </c>
      <c r="Q44" s="67"/>
      <c r="R44" s="81" t="n">
        <f aca="false">'Low SIPA income'!G39</f>
        <v>16737748.9027264</v>
      </c>
      <c r="S44" s="67"/>
      <c r="T44" s="81" t="n">
        <f aca="false">'Low SIPA income'!J39</f>
        <v>63998233.6187259</v>
      </c>
      <c r="U44" s="9"/>
      <c r="V44" s="81" t="n">
        <f aca="false">'Low SIPA income'!F39</f>
        <v>99310.2668361246</v>
      </c>
      <c r="W44" s="67"/>
      <c r="X44" s="81" t="n">
        <f aca="false">'Low SIPA income'!M39</f>
        <v>249438.758347934</v>
      </c>
      <c r="Y44" s="9"/>
      <c r="Z44" s="9" t="n">
        <f aca="false">R44+V44-N44-L44-F44</f>
        <v>-7789242.91984425</v>
      </c>
      <c r="AA44" s="9"/>
      <c r="AB44" s="9" t="n">
        <f aca="false">T44-P44-D44</f>
        <v>-70338361.6501663</v>
      </c>
      <c r="AC44" s="50"/>
      <c r="AD44" s="9"/>
      <c r="AE44" s="9"/>
      <c r="AF44" s="9"/>
      <c r="AG44" s="9" t="n">
        <f aca="false">AG43*'Pessimist macro hypothesis'!B26/'Pessimist macro hypothesis'!B25</f>
        <v>4938306611.1094</v>
      </c>
      <c r="AH44" s="39" t="n">
        <f aca="false">(AG44-AG43)/AG43</f>
        <v>-0.0780285387713767</v>
      </c>
      <c r="AI44" s="39"/>
      <c r="AJ44" s="39" t="n">
        <f aca="false">AB44/AG44</f>
        <v>-0.0142434172661395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11979973</v>
      </c>
      <c r="AX44" s="7"/>
      <c r="AY44" s="39" t="n">
        <f aca="false">(AW44-AW43)/AW43</f>
        <v>0.00373729605465839</v>
      </c>
      <c r="AZ44" s="38" t="n">
        <f aca="false">workers_and_wage_low!B32</f>
        <v>5519.74711934291</v>
      </c>
      <c r="BA44" s="39" t="n">
        <f aca="false">(AZ44-AZ43)/AZ43</f>
        <v>0.00527979453019971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39" t="n">
        <f aca="false">BD44/BD43-1</f>
        <v>0</v>
      </c>
      <c r="BF44" s="7"/>
      <c r="BG44" s="7"/>
      <c r="BH44" s="7"/>
      <c r="BI44" s="39" t="n">
        <f aca="false">T51/AG51</f>
        <v>0.0133074381822019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112984853.624125</v>
      </c>
      <c r="E45" s="9"/>
      <c r="F45" s="67" t="n">
        <f aca="false">'Low pensions'!I45</f>
        <v>20536334.5733202</v>
      </c>
      <c r="G45" s="81" t="n">
        <f aca="false">'Low pensions'!K45</f>
        <v>533669.311968037</v>
      </c>
      <c r="H45" s="81" t="n">
        <f aca="false">'Low pensions'!V45</f>
        <v>2936091.09654508</v>
      </c>
      <c r="I45" s="81" t="n">
        <f aca="false">'Low pensions'!M45</f>
        <v>16505.2364526197</v>
      </c>
      <c r="J45" s="81" t="n">
        <f aca="false">'Low pensions'!W45</f>
        <v>90806.9411302601</v>
      </c>
      <c r="K45" s="9"/>
      <c r="L45" s="81" t="n">
        <f aca="false">'Low pensions'!N45</f>
        <v>3783660.94040674</v>
      </c>
      <c r="M45" s="67"/>
      <c r="N45" s="81" t="n">
        <f aca="false">'Low pensions'!L45</f>
        <v>867535.884484831</v>
      </c>
      <c r="O45" s="9"/>
      <c r="P45" s="81" t="n">
        <f aca="false">'Low pensions'!X45</f>
        <v>24406361.0785061</v>
      </c>
      <c r="Q45" s="67"/>
      <c r="R45" s="81" t="n">
        <f aca="false">'Low SIPA income'!G40</f>
        <v>19383745.3747722</v>
      </c>
      <c r="S45" s="67" t="n">
        <f aca="false">SUM(T42:T45)/AVERAGE(AG42:AG45)</f>
        <v>0.0550525600317098</v>
      </c>
      <c r="T45" s="81" t="n">
        <f aca="false">'Low SIPA income'!J40</f>
        <v>74115430.4626053</v>
      </c>
      <c r="U45" s="9"/>
      <c r="V45" s="81" t="n">
        <f aca="false">'Low SIPA income'!F40</f>
        <v>96276.1732696288</v>
      </c>
      <c r="W45" s="67"/>
      <c r="X45" s="81" t="n">
        <f aca="false">'Low SIPA income'!M40</f>
        <v>241817.990062345</v>
      </c>
      <c r="Y45" s="9"/>
      <c r="Z45" s="9" t="n">
        <f aca="false">R45+V45-N45-L45-F45</f>
        <v>-5707509.85016995</v>
      </c>
      <c r="AA45" s="9"/>
      <c r="AB45" s="9" t="n">
        <f aca="false">T45-P45-D45</f>
        <v>-63275784.240026</v>
      </c>
      <c r="AC45" s="50"/>
      <c r="AD45" s="9"/>
      <c r="AE45" s="9"/>
      <c r="AF45" s="9"/>
      <c r="AG45" s="9" t="n">
        <f aca="false">AG44*'Pessimist macro hypothesis'!B27/'Pessimist macro hypothesis'!B26</f>
        <v>4913072473.58669</v>
      </c>
      <c r="AH45" s="39" t="n">
        <f aca="false">(AG45-AG44)/AG44</f>
        <v>-0.00510987662571355</v>
      </c>
      <c r="AI45" s="39" t="n">
        <f aca="false">(AG45-AG41)/AG41</f>
        <v>0.022836773122042</v>
      </c>
      <c r="AJ45" s="39" t="n">
        <f aca="false">AB45/AG45</f>
        <v>-0.0128790659165328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12035308</v>
      </c>
      <c r="AX45" s="7"/>
      <c r="AY45" s="39" t="n">
        <f aca="false">(AW45-AW44)/AW44</f>
        <v>0.00461895865708545</v>
      </c>
      <c r="AZ45" s="38" t="n">
        <f aca="false">workers_and_wage_low!B33</f>
        <v>5529.14870543773</v>
      </c>
      <c r="BA45" s="39" t="n">
        <f aca="false">(AZ45-AZ44)/AZ44</f>
        <v>0.00170326391618205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39" t="n">
        <f aca="false">BD45/BD44-1</f>
        <v>0</v>
      </c>
      <c r="BF45" s="7"/>
      <c r="BG45" s="73" t="n">
        <f aca="false">(BB45-BB41)/BB41</f>
        <v>0</v>
      </c>
      <c r="BH45" s="7"/>
      <c r="BI45" s="39" t="n">
        <f aca="false">T52/AG52</f>
        <v>0.0126003117602982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115061341.149109</v>
      </c>
      <c r="E46" s="6"/>
      <c r="F46" s="8" t="n">
        <f aca="false">'Low pensions'!I46</f>
        <v>20913760.7608361</v>
      </c>
      <c r="G46" s="80" t="n">
        <f aca="false">'Low pensions'!K46</f>
        <v>547097.099859518</v>
      </c>
      <c r="H46" s="80" t="n">
        <f aca="false">'Low pensions'!V46</f>
        <v>3009966.82368608</v>
      </c>
      <c r="I46" s="80" t="n">
        <f aca="false">'Low pensions'!M46</f>
        <v>16920.5288616347</v>
      </c>
      <c r="J46" s="80" t="n">
        <f aca="false">'Low pensions'!W46</f>
        <v>93091.7574335905</v>
      </c>
      <c r="K46" s="6"/>
      <c r="L46" s="80" t="n">
        <f aca="false">'Low pensions'!N46</f>
        <v>4526380.39152031</v>
      </c>
      <c r="M46" s="8"/>
      <c r="N46" s="80" t="n">
        <f aca="false">'Low pensions'!L46</f>
        <v>885100.866789851</v>
      </c>
      <c r="O46" s="6"/>
      <c r="P46" s="80" t="n">
        <f aca="false">'Low pensions'!X46</f>
        <v>28356973.1912088</v>
      </c>
      <c r="Q46" s="8"/>
      <c r="R46" s="80" t="n">
        <f aca="false">'Low SIPA income'!G41</f>
        <v>17082334.622553</v>
      </c>
      <c r="S46" s="8"/>
      <c r="T46" s="80" t="n">
        <f aca="false">'Low SIPA income'!J41</f>
        <v>65315786.984313</v>
      </c>
      <c r="U46" s="6"/>
      <c r="V46" s="80" t="n">
        <f aca="false">'Low SIPA income'!F41</f>
        <v>98053.0051733879</v>
      </c>
      <c r="W46" s="8"/>
      <c r="X46" s="80" t="n">
        <f aca="false">'Low SIPA income'!M41</f>
        <v>246280.879529735</v>
      </c>
      <c r="Y46" s="6"/>
      <c r="Z46" s="6" t="n">
        <f aca="false">R46+V46-N46-L46-F46</f>
        <v>-9144854.39141992</v>
      </c>
      <c r="AA46" s="6"/>
      <c r="AB46" s="6" t="n">
        <f aca="false">T46-P46-D46</f>
        <v>-78102527.3560052</v>
      </c>
      <c r="AC46" s="50"/>
      <c r="AD46" s="6"/>
      <c r="AE46" s="6"/>
      <c r="AF46" s="6"/>
      <c r="AG46" s="6" t="n">
        <f aca="false">AG45*'Pessimist macro hypothesis'!B28/'Pessimist macro hypothesis'!B27</f>
        <v>5049858182.07592</v>
      </c>
      <c r="AH46" s="61" t="n">
        <f aca="false">(AG46-AG45)/AG45</f>
        <v>0.0278411745856805</v>
      </c>
      <c r="AI46" s="61"/>
      <c r="AJ46" s="61" t="n">
        <f aca="false">AB46/AG46</f>
        <v>-0.0154662813370134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0.0250339283853196</v>
      </c>
      <c r="AV46" s="5"/>
      <c r="AW46" s="65" t="n">
        <f aca="false">workers_and_wage_low!C34</f>
        <v>12017879</v>
      </c>
      <c r="AX46" s="5"/>
      <c r="AY46" s="61" t="n">
        <f aca="false">(AW46-AW45)/AW45</f>
        <v>-0.00144815570984972</v>
      </c>
      <c r="AZ46" s="66" t="n">
        <f aca="false">workers_and_wage_low!B34</f>
        <v>5565.33832405744</v>
      </c>
      <c r="BA46" s="61" t="n">
        <f aca="false">(AZ46-AZ45)/AZ45</f>
        <v>0.00654524241392114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0.0146766239531388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116586344.77476</v>
      </c>
      <c r="E47" s="9"/>
      <c r="F47" s="67" t="n">
        <f aca="false">'Low pensions'!I47</f>
        <v>21190948.2216092</v>
      </c>
      <c r="G47" s="81" t="n">
        <f aca="false">'Low pensions'!K47</f>
        <v>570090.219638344</v>
      </c>
      <c r="H47" s="81" t="n">
        <f aca="false">'Low pensions'!V47</f>
        <v>3136468.18464207</v>
      </c>
      <c r="I47" s="81" t="n">
        <f aca="false">'Low pensions'!M47</f>
        <v>17631.6562774746</v>
      </c>
      <c r="J47" s="81" t="n">
        <f aca="false">'Low pensions'!W47</f>
        <v>97004.1706590334</v>
      </c>
      <c r="K47" s="9"/>
      <c r="L47" s="81" t="n">
        <f aca="false">'Low pensions'!N47</f>
        <v>3861695.43880893</v>
      </c>
      <c r="M47" s="67"/>
      <c r="N47" s="81" t="n">
        <f aca="false">'Low pensions'!L47</f>
        <v>898107.968258832</v>
      </c>
      <c r="O47" s="9"/>
      <c r="P47" s="81" t="n">
        <f aca="false">'Low pensions'!X47</f>
        <v>24979481.046377</v>
      </c>
      <c r="Q47" s="67"/>
      <c r="R47" s="81" t="n">
        <f aca="false">'Low SIPA income'!G42</f>
        <v>19657294.6691629</v>
      </c>
      <c r="S47" s="67"/>
      <c r="T47" s="81" t="n">
        <f aca="false">'Low SIPA income'!J42</f>
        <v>75161369.8986909</v>
      </c>
      <c r="U47" s="9"/>
      <c r="V47" s="81" t="n">
        <f aca="false">'Low SIPA income'!F42</f>
        <v>99289.9022669458</v>
      </c>
      <c r="W47" s="67"/>
      <c r="X47" s="81" t="n">
        <f aca="false">'Low SIPA income'!M42</f>
        <v>249387.608421425</v>
      </c>
      <c r="Y47" s="9"/>
      <c r="Z47" s="9" t="n">
        <f aca="false">R47+V47-N47-L47-F47</f>
        <v>-6194167.05724709</v>
      </c>
      <c r="AA47" s="9"/>
      <c r="AB47" s="9" t="n">
        <f aca="false">T47-P47-D47</f>
        <v>-66404455.9224464</v>
      </c>
      <c r="AC47" s="50"/>
      <c r="AD47" s="9"/>
      <c r="AE47" s="9"/>
      <c r="AF47" s="9"/>
      <c r="AG47" s="9" t="n">
        <f aca="false">AG46*'Pessimist macro hypothesis'!B29/'Pessimist macro hypothesis'!B28</f>
        <v>5806698467.27242</v>
      </c>
      <c r="AH47" s="39" t="n">
        <f aca="false">(AG47-AG46)/AG46</f>
        <v>0.149873572268397</v>
      </c>
      <c r="AI47" s="39"/>
      <c r="AJ47" s="39" t="n">
        <f aca="false">AB47/AG47</f>
        <v>-0.0114358367834517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12012860</v>
      </c>
      <c r="AX47" s="7"/>
      <c r="AY47" s="39" t="n">
        <f aca="false">(AW47-AW46)/AW46</f>
        <v>-0.00041762776942587</v>
      </c>
      <c r="AZ47" s="38" t="n">
        <f aca="false">workers_and_wage_low!B35</f>
        <v>5584.90700827235</v>
      </c>
      <c r="BA47" s="39" t="n">
        <f aca="false">(AZ47-AZ46)/AZ46</f>
        <v>0.00351617153809282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39" t="n">
        <f aca="false">BD47/BD46-1</f>
        <v>0.00455073860069999</v>
      </c>
      <c r="BF47" s="7"/>
      <c r="BG47" s="7"/>
      <c r="BH47" s="7"/>
      <c r="BI47" s="39" t="n">
        <f aca="false">T54/AG54</f>
        <v>0.0154395262349451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118900633.953363</v>
      </c>
      <c r="E48" s="9"/>
      <c r="F48" s="67" t="n">
        <f aca="false">'Low pensions'!I48</f>
        <v>21611597.6745821</v>
      </c>
      <c r="G48" s="81" t="n">
        <f aca="false">'Low pensions'!K48</f>
        <v>593186.537750017</v>
      </c>
      <c r="H48" s="81" t="n">
        <f aca="false">'Low pensions'!V48</f>
        <v>3263537.31237696</v>
      </c>
      <c r="I48" s="81" t="n">
        <f aca="false">'Low pensions'!M48</f>
        <v>18345.9753943306</v>
      </c>
      <c r="J48" s="81" t="n">
        <f aca="false">'Low pensions'!W48</f>
        <v>100934.143681762</v>
      </c>
      <c r="K48" s="9"/>
      <c r="L48" s="81" t="n">
        <f aca="false">'Low pensions'!N48</f>
        <v>3935885.77718574</v>
      </c>
      <c r="M48" s="67"/>
      <c r="N48" s="81" t="n">
        <f aca="false">'Low pensions'!L48</f>
        <v>916987.495348405</v>
      </c>
      <c r="O48" s="9"/>
      <c r="P48" s="81" t="n">
        <f aca="false">'Low pensions'!X48</f>
        <v>25468324.6525861</v>
      </c>
      <c r="Q48" s="67"/>
      <c r="R48" s="81" t="n">
        <f aca="false">'Low SIPA income'!G43</f>
        <v>17494261.3628406</v>
      </c>
      <c r="S48" s="67"/>
      <c r="T48" s="81" t="n">
        <f aca="false">'Low SIPA income'!J43</f>
        <v>66890824.5781936</v>
      </c>
      <c r="U48" s="9"/>
      <c r="V48" s="81" t="n">
        <f aca="false">'Low SIPA income'!F43</f>
        <v>101653.502027814</v>
      </c>
      <c r="W48" s="67"/>
      <c r="X48" s="81" t="n">
        <f aca="false">'Low SIPA income'!M43</f>
        <v>255324.289576006</v>
      </c>
      <c r="Y48" s="9"/>
      <c r="Z48" s="9" t="n">
        <f aca="false">R48+V48-N48-L48-F48</f>
        <v>-8868556.08224779</v>
      </c>
      <c r="AA48" s="9"/>
      <c r="AB48" s="9" t="n">
        <f aca="false">T48-P48-D48</f>
        <v>-77478134.0277558</v>
      </c>
      <c r="AC48" s="50"/>
      <c r="AD48" s="9"/>
      <c r="AE48" s="9"/>
      <c r="AF48" s="9"/>
      <c r="AG48" s="9" t="n">
        <f aca="false">AG47*'Pessimist macro hypothesis'!B30/'Pessimist macro hypothesis'!B29</f>
        <v>5369380713.98941</v>
      </c>
      <c r="AH48" s="39" t="n">
        <f aca="false">(AG48-AG47)/AG47</f>
        <v>-0.0753126334607885</v>
      </c>
      <c r="AI48" s="39"/>
      <c r="AJ48" s="39" t="n">
        <f aca="false">AB48/AG48</f>
        <v>-0.0144296219908366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12120180</v>
      </c>
      <c r="AX48" s="7"/>
      <c r="AY48" s="39" t="n">
        <f aca="false">(AW48-AW47)/AW47</f>
        <v>0.00893375932126072</v>
      </c>
      <c r="AZ48" s="38" t="n">
        <f aca="false">workers_and_wage_low!B36</f>
        <v>5627.13896340284</v>
      </c>
      <c r="BA48" s="39" t="n">
        <f aca="false">(AZ48-AZ47)/AZ47</f>
        <v>0.00756180095173257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39" t="n">
        <f aca="false">BD48/BD47-1</f>
        <v>0.00453012319421409</v>
      </c>
      <c r="BF48" s="7"/>
      <c r="BG48" s="7"/>
      <c r="BH48" s="7"/>
      <c r="BI48" s="39" t="n">
        <f aca="false">T55/AG55</f>
        <v>0.0176590005029868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121168854.751577</v>
      </c>
      <c r="E49" s="9"/>
      <c r="F49" s="67" t="n">
        <f aca="false">'Low pensions'!I49</f>
        <v>22023873.6540974</v>
      </c>
      <c r="G49" s="81" t="n">
        <f aca="false">'Low pensions'!K49</f>
        <v>637730.309115259</v>
      </c>
      <c r="H49" s="81" t="n">
        <f aca="false">'Low pensions'!V49</f>
        <v>3508603.99989123</v>
      </c>
      <c r="I49" s="81" t="n">
        <f aca="false">'Low pensions'!M49</f>
        <v>19723.6178076883</v>
      </c>
      <c r="J49" s="81" t="n">
        <f aca="false">'Low pensions'!W49</f>
        <v>108513.525769831</v>
      </c>
      <c r="K49" s="9"/>
      <c r="L49" s="81" t="n">
        <f aca="false">'Low pensions'!N49</f>
        <v>3998637.65847416</v>
      </c>
      <c r="M49" s="67"/>
      <c r="N49" s="81" t="n">
        <f aca="false">'Low pensions'!L49</f>
        <v>935893.882019691</v>
      </c>
      <c r="O49" s="9"/>
      <c r="P49" s="81" t="n">
        <f aca="false">'Low pensions'!X49</f>
        <v>25897961.8240811</v>
      </c>
      <c r="Q49" s="67"/>
      <c r="R49" s="81" t="n">
        <f aca="false">'Low SIPA income'!G44</f>
        <v>20280688.773384</v>
      </c>
      <c r="S49" s="67"/>
      <c r="T49" s="81" t="n">
        <f aca="false">'Low SIPA income'!J44</f>
        <v>77544971.2868068</v>
      </c>
      <c r="U49" s="9"/>
      <c r="V49" s="81" t="n">
        <f aca="false">'Low SIPA income'!F44</f>
        <v>101226.019081678</v>
      </c>
      <c r="W49" s="67"/>
      <c r="X49" s="81" t="n">
        <f aca="false">'Low SIPA income'!M44</f>
        <v>254250.575662066</v>
      </c>
      <c r="Y49" s="9"/>
      <c r="Z49" s="9" t="n">
        <f aca="false">R49+V49-N49-L49-F49</f>
        <v>-6576490.4021256</v>
      </c>
      <c r="AA49" s="9"/>
      <c r="AB49" s="9" t="n">
        <f aca="false">T49-P49-D49</f>
        <v>-69521845.2888515</v>
      </c>
      <c r="AC49" s="50"/>
      <c r="AD49" s="9"/>
      <c r="AE49" s="9"/>
      <c r="AF49" s="9"/>
      <c r="AG49" s="9" t="n">
        <f aca="false">AG48*'Pessimist macro hypothesis'!B31/'Pessimist macro hypothesis'!B30</f>
        <v>5357211550.33384</v>
      </c>
      <c r="AH49" s="39" t="n">
        <f aca="false">(AG49-AG48)/AG48</f>
        <v>-0.00226639985201001</v>
      </c>
      <c r="AI49" s="39" t="n">
        <f aca="false">(AG49-AG45)/AG45</f>
        <v>0.0903994555616479</v>
      </c>
      <c r="AJ49" s="39" t="n">
        <f aca="false">AB49/AG49</f>
        <v>-0.0129772447168937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12158861</v>
      </c>
      <c r="AX49" s="7"/>
      <c r="AY49" s="39" t="n">
        <f aca="false">(AW49-AW48)/AW48</f>
        <v>0.00319145425232959</v>
      </c>
      <c r="AZ49" s="38" t="n">
        <f aca="false">workers_and_wage_low!B37</f>
        <v>5668.71193692403</v>
      </c>
      <c r="BA49" s="39" t="n">
        <f aca="false">(AZ49-AZ48)/AZ48</f>
        <v>0.00738794150838759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39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39" t="n">
        <f aca="false">T56/AG56</f>
        <v>0.015490425050348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123716294.918683</v>
      </c>
      <c r="E50" s="6"/>
      <c r="F50" s="8" t="n">
        <f aca="false">'Low pensions'!I50</f>
        <v>22486901.0590913</v>
      </c>
      <c r="G50" s="80" t="n">
        <f aca="false">'Low pensions'!K50</f>
        <v>667848.666275128</v>
      </c>
      <c r="H50" s="80" t="n">
        <f aca="false">'Low pensions'!V50</f>
        <v>3674306.31463282</v>
      </c>
      <c r="I50" s="80" t="n">
        <f aca="false">'Low pensions'!M50</f>
        <v>20655.1133899523</v>
      </c>
      <c r="J50" s="80" t="n">
        <f aca="false">'Low pensions'!W50</f>
        <v>113638.339627819</v>
      </c>
      <c r="K50" s="6"/>
      <c r="L50" s="80" t="n">
        <f aca="false">'Low pensions'!N50</f>
        <v>4908047.39784</v>
      </c>
      <c r="M50" s="8"/>
      <c r="N50" s="80" t="n">
        <f aca="false">'Low pensions'!L50</f>
        <v>957638.596478228</v>
      </c>
      <c r="O50" s="6"/>
      <c r="P50" s="80" t="n">
        <f aca="false">'Low pensions'!X50</f>
        <v>30736526.2880253</v>
      </c>
      <c r="Q50" s="8"/>
      <c r="R50" s="80" t="n">
        <f aca="false">'Low SIPA income'!G45</f>
        <v>17982286.5908316</v>
      </c>
      <c r="S50" s="8"/>
      <c r="T50" s="80" t="n">
        <f aca="false">'Low SIPA income'!J45</f>
        <v>68756831.3353935</v>
      </c>
      <c r="U50" s="6"/>
      <c r="V50" s="80" t="n">
        <f aca="false">'Low SIPA income'!F45</f>
        <v>102419.605932694</v>
      </c>
      <c r="W50" s="8"/>
      <c r="X50" s="80" t="n">
        <f aca="false">'Low SIPA income'!M45</f>
        <v>257248.521711179</v>
      </c>
      <c r="Y50" s="6"/>
      <c r="Z50" s="6" t="n">
        <f aca="false">R50+V50-N50-L50-F50</f>
        <v>-10267880.8566452</v>
      </c>
      <c r="AA50" s="6"/>
      <c r="AB50" s="6" t="n">
        <f aca="false">T50-P50-D50</f>
        <v>-85695989.8713144</v>
      </c>
      <c r="AC50" s="50"/>
      <c r="AD50" s="6"/>
      <c r="AE50" s="6"/>
      <c r="AF50" s="6"/>
      <c r="AG50" s="6" t="n">
        <f aca="false">AG49*'Pessimist macro hypothesis'!B32/'Pessimist macro hypothesis'!B31</f>
        <v>5225723132.79867</v>
      </c>
      <c r="AH50" s="61" t="n">
        <f aca="false">(AG50-AG49)/AG49</f>
        <v>-0.0245441898830704</v>
      </c>
      <c r="AI50" s="61"/>
      <c r="AJ50" s="61" t="n">
        <f aca="false">AB50/AG50</f>
        <v>-0.0163988768049063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0.0108581442550789</v>
      </c>
      <c r="AV50" s="5"/>
      <c r="AW50" s="65" t="n">
        <f aca="false">workers_and_wage_low!C38</f>
        <v>12194174</v>
      </c>
      <c r="AX50" s="5"/>
      <c r="AY50" s="61" t="n">
        <f aca="false">(AW50-AW49)/AW49</f>
        <v>0.00290430164470175</v>
      </c>
      <c r="AZ50" s="66" t="n">
        <f aca="false">workers_and_wage_low!B38</f>
        <v>5722.14376924592</v>
      </c>
      <c r="BA50" s="61" t="n">
        <f aca="false">(AZ50-AZ49)/AZ49</f>
        <v>0.00942574484581895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0.0177592141600231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126915419.415594</v>
      </c>
      <c r="E51" s="9"/>
      <c r="F51" s="67" t="n">
        <f aca="false">'Low pensions'!I51</f>
        <v>23068379.8051615</v>
      </c>
      <c r="G51" s="81" t="n">
        <f aca="false">'Low pensions'!K51</f>
        <v>706650.299014147</v>
      </c>
      <c r="H51" s="81" t="n">
        <f aca="false">'Low pensions'!V51</f>
        <v>3887781.44963041</v>
      </c>
      <c r="I51" s="81" t="n">
        <f aca="false">'Low pensions'!M51</f>
        <v>21855.1638870355</v>
      </c>
      <c r="J51" s="81" t="n">
        <f aca="false">'Low pensions'!W51</f>
        <v>120240.663390631</v>
      </c>
      <c r="K51" s="9"/>
      <c r="L51" s="81" t="n">
        <f aca="false">'Low pensions'!N51</f>
        <v>4207719.49213918</v>
      </c>
      <c r="M51" s="67"/>
      <c r="N51" s="81" t="n">
        <f aca="false">'Low pensions'!L51</f>
        <v>983586.671542723</v>
      </c>
      <c r="O51" s="9"/>
      <c r="P51" s="81" t="n">
        <f aca="false">'Low pensions'!X51</f>
        <v>27245280.10921</v>
      </c>
      <c r="Q51" s="67"/>
      <c r="R51" s="81" t="n">
        <f aca="false">'Low SIPA income'!G46</f>
        <v>20811899.5506893</v>
      </c>
      <c r="S51" s="67"/>
      <c r="T51" s="81" t="n">
        <f aca="false">'Low SIPA income'!J46</f>
        <v>79576101.7347748</v>
      </c>
      <c r="U51" s="9"/>
      <c r="V51" s="81" t="n">
        <f aca="false">'Low SIPA income'!F46</f>
        <v>102589.582711421</v>
      </c>
      <c r="W51" s="67"/>
      <c r="X51" s="81" t="n">
        <f aca="false">'Low SIPA income'!M46</f>
        <v>257675.454373677</v>
      </c>
      <c r="Y51" s="9"/>
      <c r="Z51" s="9" t="n">
        <f aca="false">R51+V51-N51-L51-F51</f>
        <v>-7345196.83544267</v>
      </c>
      <c r="AA51" s="9"/>
      <c r="AB51" s="9" t="n">
        <f aca="false">T51-P51-D51</f>
        <v>-74584597.7900294</v>
      </c>
      <c r="AC51" s="50"/>
      <c r="AD51" s="9"/>
      <c r="AE51" s="9"/>
      <c r="AF51" s="9"/>
      <c r="AG51" s="9" t="n">
        <f aca="false">AG50*'Pessimist macro hypothesis'!B33/'Pessimist macro hypothesis'!B32</f>
        <v>5979821258.24969</v>
      </c>
      <c r="AH51" s="39" t="n">
        <f aca="false">(AG51-AG50)/AG50</f>
        <v>0.144305028469267</v>
      </c>
      <c r="AI51" s="39"/>
      <c r="AJ51" s="39" t="n">
        <f aca="false">AB51/AG51</f>
        <v>-0.0124727135760343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12204197</v>
      </c>
      <c r="AX51" s="7"/>
      <c r="AY51" s="39" t="n">
        <f aca="false">(AW51-AW50)/AW50</f>
        <v>0.00082194989180899</v>
      </c>
      <c r="AZ51" s="38" t="n">
        <f aca="false">workers_and_wage_low!B39</f>
        <v>5759.63464540913</v>
      </c>
      <c r="BA51" s="39" t="n">
        <f aca="false">(AZ51-AZ50)/AZ50</f>
        <v>0.00655189342929476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39" t="n">
        <f aca="false">BD51/BD50-1</f>
        <v>0.00223969634619237</v>
      </c>
      <c r="BF51" s="7"/>
      <c r="BG51" s="7"/>
      <c r="BH51" s="7"/>
      <c r="BI51" s="39" t="n">
        <f aca="false">T58/AG58</f>
        <v>0.0155888253809569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128679640.80746</v>
      </c>
      <c r="E52" s="9"/>
      <c r="F52" s="67" t="n">
        <f aca="false">'Low pensions'!I52</f>
        <v>23389047.9266187</v>
      </c>
      <c r="G52" s="81" t="n">
        <f aca="false">'Low pensions'!K52</f>
        <v>739731.769287501</v>
      </c>
      <c r="H52" s="81" t="n">
        <f aca="false">'Low pensions'!V52</f>
        <v>4069785.93846268</v>
      </c>
      <c r="I52" s="81" t="n">
        <f aca="false">'Low pensions'!M52</f>
        <v>22878.3021429124</v>
      </c>
      <c r="J52" s="81" t="n">
        <f aca="false">'Low pensions'!W52</f>
        <v>125869.668199877</v>
      </c>
      <c r="K52" s="9"/>
      <c r="L52" s="81" t="n">
        <f aca="false">'Low pensions'!N52</f>
        <v>4205613.82628676</v>
      </c>
      <c r="M52" s="67"/>
      <c r="N52" s="81" t="n">
        <f aca="false">'Low pensions'!L52</f>
        <v>998078.62576199</v>
      </c>
      <c r="O52" s="9"/>
      <c r="P52" s="81" t="n">
        <f aca="false">'Low pensions'!X52</f>
        <v>27314084.2553885</v>
      </c>
      <c r="Q52" s="67"/>
      <c r="R52" s="81" t="n">
        <f aca="false">'Low SIPA income'!G47</f>
        <v>18256327.4609802</v>
      </c>
      <c r="S52" s="67"/>
      <c r="T52" s="81" t="n">
        <f aca="false">'Low SIPA income'!J47</f>
        <v>69804650.3539946</v>
      </c>
      <c r="U52" s="9"/>
      <c r="V52" s="81" t="n">
        <f aca="false">'Low SIPA income'!F47</f>
        <v>101913.51319892</v>
      </c>
      <c r="W52" s="67"/>
      <c r="X52" s="81" t="n">
        <f aca="false">'Low SIPA income'!M47</f>
        <v>255977.362674524</v>
      </c>
      <c r="Y52" s="9"/>
      <c r="Z52" s="9" t="n">
        <f aca="false">R52+V52-N52-L52-F52</f>
        <v>-10234499.4044883</v>
      </c>
      <c r="AA52" s="9"/>
      <c r="AB52" s="9" t="n">
        <f aca="false">T52-P52-D52</f>
        <v>-86189074.7088538</v>
      </c>
      <c r="AC52" s="50"/>
      <c r="AD52" s="9"/>
      <c r="AE52" s="9"/>
      <c r="AF52" s="9"/>
      <c r="AG52" s="9" t="n">
        <f aca="false">AG51*'Pessimist macro hypothesis'!B34/'Pessimist macro hypothesis'!B33</f>
        <v>5539914541.95118</v>
      </c>
      <c r="AH52" s="39" t="n">
        <f aca="false">(AG52-AG51)/AG51</f>
        <v>-0.0735651948946836</v>
      </c>
      <c r="AI52" s="39"/>
      <c r="AJ52" s="39" t="n">
        <f aca="false">AB52/AG52</f>
        <v>-0.0155578347023558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12192918</v>
      </c>
      <c r="AX52" s="7"/>
      <c r="AY52" s="39" t="n">
        <f aca="false">(AW52-AW51)/AW51</f>
        <v>-0.00092419026012117</v>
      </c>
      <c r="AZ52" s="38" t="n">
        <f aca="false">workers_and_wage_low!B40</f>
        <v>5783.80457480259</v>
      </c>
      <c r="BA52" s="39" t="n">
        <f aca="false">(AZ52-AZ51)/AZ51</f>
        <v>0.00419643447570627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39" t="n">
        <f aca="false">BD52/BD51-1</f>
        <v>0.00223469131621656</v>
      </c>
      <c r="BF52" s="7"/>
      <c r="BG52" s="7"/>
      <c r="BH52" s="7"/>
      <c r="BI52" s="39" t="n">
        <f aca="false">T59/AG59</f>
        <v>0.0178483985691656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129867169.452449</v>
      </c>
      <c r="E53" s="9"/>
      <c r="F53" s="67" t="n">
        <f aca="false">'Low pensions'!I53</f>
        <v>23604895.3148892</v>
      </c>
      <c r="G53" s="81" t="n">
        <f aca="false">'Low pensions'!K53</f>
        <v>826739.647679685</v>
      </c>
      <c r="H53" s="81" t="n">
        <f aca="false">'Low pensions'!V53</f>
        <v>4548477.61390208</v>
      </c>
      <c r="I53" s="81" t="n">
        <f aca="false">'Low pensions'!M53</f>
        <v>25569.2674540109</v>
      </c>
      <c r="J53" s="81" t="n">
        <f aca="false">'Low pensions'!W53</f>
        <v>140674.565378415</v>
      </c>
      <c r="K53" s="9"/>
      <c r="L53" s="81" t="n">
        <f aca="false">'Low pensions'!N53</f>
        <v>4240995.13902472</v>
      </c>
      <c r="M53" s="67"/>
      <c r="N53" s="81" t="n">
        <f aca="false">'Low pensions'!L53</f>
        <v>1008486.83588709</v>
      </c>
      <c r="O53" s="9"/>
      <c r="P53" s="81" t="n">
        <f aca="false">'Low pensions'!X53</f>
        <v>27554940.9565713</v>
      </c>
      <c r="Q53" s="67"/>
      <c r="R53" s="81" t="n">
        <f aca="false">'Low SIPA income'!G48</f>
        <v>21205897.0006063</v>
      </c>
      <c r="S53" s="67"/>
      <c r="T53" s="81" t="n">
        <f aca="false">'Low SIPA income'!J48</f>
        <v>81082585.1329612</v>
      </c>
      <c r="U53" s="9"/>
      <c r="V53" s="81" t="n">
        <f aca="false">'Low SIPA income'!F48</f>
        <v>103831.106746109</v>
      </c>
      <c r="W53" s="67"/>
      <c r="X53" s="81" t="n">
        <f aca="false">'Low SIPA income'!M48</f>
        <v>260793.804807502</v>
      </c>
      <c r="Y53" s="9"/>
      <c r="Z53" s="9" t="n">
        <f aca="false">R53+V53-N53-L53-F53</f>
        <v>-7544649.18244867</v>
      </c>
      <c r="AA53" s="9"/>
      <c r="AB53" s="9" t="n">
        <f aca="false">T53-P53-D53</f>
        <v>-76339525.2760593</v>
      </c>
      <c r="AC53" s="50"/>
      <c r="AD53" s="9"/>
      <c r="AE53" s="9"/>
      <c r="AF53" s="9"/>
      <c r="AG53" s="9" t="n">
        <f aca="false">AG52*'Pessimist macro hypothesis'!B35/'Pessimist macro hypothesis'!B34</f>
        <v>5524607388.71903</v>
      </c>
      <c r="AH53" s="39" t="n">
        <f aca="false">(AG53-AG52)/AG52</f>
        <v>-0.00276306667119742</v>
      </c>
      <c r="AI53" s="39" t="n">
        <f aca="false">(AG53-AG49)/AG49</f>
        <v>0.031246822495699</v>
      </c>
      <c r="AJ53" s="39" t="n">
        <f aca="false">AB53/AG53</f>
        <v>-0.0138180905727239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12207674</v>
      </c>
      <c r="AX53" s="7"/>
      <c r="AY53" s="39" t="n">
        <f aca="false">(AW53-AW52)/AW52</f>
        <v>0.0012102107141211</v>
      </c>
      <c r="AZ53" s="38" t="n">
        <f aca="false">workers_and_wage_low!B41</f>
        <v>5840.2932051327</v>
      </c>
      <c r="BA53" s="39" t="n">
        <f aca="false">(AZ53-AZ52)/AZ52</f>
        <v>0.00976669069632798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39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39" t="n">
        <f aca="false">T60/AG60</f>
        <v>0.0156404305756596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131465133.142663</v>
      </c>
      <c r="E54" s="6"/>
      <c r="F54" s="8" t="n">
        <f aca="false">'Low pensions'!I54</f>
        <v>23895344.1310413</v>
      </c>
      <c r="G54" s="80" t="n">
        <f aca="false">'Low pensions'!K54</f>
        <v>900680.646319395</v>
      </c>
      <c r="H54" s="80" t="n">
        <f aca="false">'Low pensions'!V54</f>
        <v>4955279.17229618</v>
      </c>
      <c r="I54" s="80" t="n">
        <f aca="false">'Low pensions'!M54</f>
        <v>27856.1024634865</v>
      </c>
      <c r="J54" s="80" t="n">
        <f aca="false">'Low pensions'!W54</f>
        <v>153256.05687514</v>
      </c>
      <c r="K54" s="6"/>
      <c r="L54" s="80" t="n">
        <f aca="false">'Low pensions'!N54</f>
        <v>5153313.63009789</v>
      </c>
      <c r="M54" s="8"/>
      <c r="N54" s="80" t="n">
        <f aca="false">'Low pensions'!L54</f>
        <v>1023148.95254414</v>
      </c>
      <c r="O54" s="6"/>
      <c r="P54" s="80" t="n">
        <f aca="false">'Low pensions'!X54</f>
        <v>32369632.5835529</v>
      </c>
      <c r="Q54" s="8"/>
      <c r="R54" s="80" t="n">
        <f aca="false">'Low SIPA income'!G49</f>
        <v>18544366.8632176</v>
      </c>
      <c r="S54" s="8"/>
      <c r="T54" s="80" t="n">
        <f aca="false">'Low SIPA income'!J49</f>
        <v>70905993.9733139</v>
      </c>
      <c r="U54" s="6"/>
      <c r="V54" s="80" t="n">
        <f aca="false">'Low SIPA income'!F49</f>
        <v>104070.309948963</v>
      </c>
      <c r="W54" s="8"/>
      <c r="X54" s="80" t="n">
        <f aca="false">'Low SIPA income'!M49</f>
        <v>261394.614288875</v>
      </c>
      <c r="Y54" s="6"/>
      <c r="Z54" s="6" t="n">
        <f aca="false">R54+V54-N54-L54-F54</f>
        <v>-11423369.5405168</v>
      </c>
      <c r="AA54" s="6"/>
      <c r="AB54" s="6" t="n">
        <f aca="false">T54-P54-D54</f>
        <v>-92928771.7529016</v>
      </c>
      <c r="AC54" s="50"/>
      <c r="AD54" s="6"/>
      <c r="AE54" s="6"/>
      <c r="AF54" s="6"/>
      <c r="AG54" s="6" t="n">
        <f aca="false">BF54/100*$AG$37</f>
        <v>4592498040.05182</v>
      </c>
      <c r="AH54" s="61" t="n">
        <f aca="false">(AG54-AG53)/AG53</f>
        <v>-0.168719563777606</v>
      </c>
      <c r="AI54" s="61"/>
      <c r="AJ54" s="61" t="n">
        <f aca="false">AB54/AG54</f>
        <v>-0.0202349072209627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-0.0338126605412979</v>
      </c>
      <c r="AV54" s="5"/>
      <c r="AW54" s="65" t="n">
        <f aca="false">workers_and_wage_low!C42</f>
        <v>12229578</v>
      </c>
      <c r="AX54" s="5"/>
      <c r="AY54" s="61" t="n">
        <f aca="false">(AW54-AW53)/AW53</f>
        <v>0.00179428120377395</v>
      </c>
      <c r="AZ54" s="66" t="n">
        <f aca="false">workers_and_wage_low!B42</f>
        <v>5843.73129707644</v>
      </c>
      <c r="BA54" s="61" t="n">
        <f aca="false">(AZ54-AZ53)/AZ53</f>
        <v>0.000588684818207911</v>
      </c>
      <c r="BB54" s="61"/>
      <c r="BC54" s="61"/>
      <c r="BD54" s="61"/>
      <c r="BE54" s="61"/>
      <c r="BF54" s="5" t="n">
        <f aca="false">BF53*(1+AY54)*(1+BA54)*(1-BE54)</f>
        <v>100.238402228809</v>
      </c>
      <c r="BG54" s="5"/>
      <c r="BH54" s="5"/>
      <c r="BI54" s="61" t="n">
        <f aca="false">T61/AG61</f>
        <v>0.017882696245879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132517856.042931</v>
      </c>
      <c r="E55" s="9"/>
      <c r="F55" s="67" t="n">
        <f aca="false">'Low pensions'!I55</f>
        <v>24086688.9794828</v>
      </c>
      <c r="G55" s="81" t="n">
        <f aca="false">'Low pensions'!K55</f>
        <v>1044162.58316878</v>
      </c>
      <c r="H55" s="81" t="n">
        <f aca="false">'Low pensions'!V55</f>
        <v>5744674.45482606</v>
      </c>
      <c r="I55" s="81" t="n">
        <f aca="false">'Low pensions'!M55</f>
        <v>32293.6881392408</v>
      </c>
      <c r="J55" s="81" t="n">
        <f aca="false">'Low pensions'!W55</f>
        <v>177670.343963693</v>
      </c>
      <c r="K55" s="9"/>
      <c r="L55" s="81" t="n">
        <f aca="false">'Low pensions'!N55</f>
        <v>4428717.02318699</v>
      </c>
      <c r="M55" s="67"/>
      <c r="N55" s="81" t="n">
        <f aca="false">'Low pensions'!L55</f>
        <v>1034160.6648004</v>
      </c>
      <c r="O55" s="9"/>
      <c r="P55" s="81" t="n">
        <f aca="false">'Low pensions'!X55</f>
        <v>28670280.5375585</v>
      </c>
      <c r="Q55" s="67"/>
      <c r="R55" s="81" t="n">
        <f aca="false">'Low SIPA income'!G50</f>
        <v>21436150.4497293</v>
      </c>
      <c r="S55" s="67"/>
      <c r="T55" s="81" t="n">
        <f aca="false">'Low SIPA income'!J50</f>
        <v>81962979.1521411</v>
      </c>
      <c r="U55" s="9"/>
      <c r="V55" s="81" t="n">
        <f aca="false">'Low SIPA income'!F50</f>
        <v>105287.6765774</v>
      </c>
      <c r="W55" s="67"/>
      <c r="X55" s="81" t="n">
        <f aca="false">'Low SIPA income'!M50</f>
        <v>264452.28828297</v>
      </c>
      <c r="Y55" s="9"/>
      <c r="Z55" s="9" t="n">
        <f aca="false">R55+V55-N55-L55-F55</f>
        <v>-8008128.54116349</v>
      </c>
      <c r="AA55" s="9"/>
      <c r="AB55" s="9" t="n">
        <f aca="false">T55-P55-D55</f>
        <v>-79225157.428348</v>
      </c>
      <c r="AC55" s="50"/>
      <c r="AD55" s="9"/>
      <c r="AE55" s="9"/>
      <c r="AF55" s="9"/>
      <c r="AG55" s="9" t="n">
        <f aca="false">BF55/100*$AG$37</f>
        <v>4641427986.72429</v>
      </c>
      <c r="AH55" s="39" t="n">
        <f aca="false">(AG55-AG54)/AG54</f>
        <v>0.0106543206433068</v>
      </c>
      <c r="AI55" s="39"/>
      <c r="AJ55" s="39" t="n">
        <f aca="false">AB55/AG55</f>
        <v>-0.0170691342524225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12233892</v>
      </c>
      <c r="AX55" s="7"/>
      <c r="AY55" s="39" t="n">
        <f aca="false">(AW55-AW54)/AW54</f>
        <v>0.000352751337781238</v>
      </c>
      <c r="AZ55" s="38" t="n">
        <f aca="false">workers_and_wage_low!B43</f>
        <v>5903.90967203387</v>
      </c>
      <c r="BA55" s="39" t="n">
        <f aca="false">(AZ55-AZ54)/AZ54</f>
        <v>0.0102979366945804</v>
      </c>
      <c r="BB55" s="39"/>
      <c r="BC55" s="39"/>
      <c r="BD55" s="39"/>
      <c r="BE55" s="39"/>
      <c r="BF55" s="7" t="n">
        <f aca="false">BF54*(1+AY55)*(1+BA55)*(1-BE55)</f>
        <v>101.306374306927</v>
      </c>
      <c r="BG55" s="7"/>
      <c r="BH55" s="7"/>
      <c r="BI55" s="39" t="n">
        <f aca="false">T62/AG62</f>
        <v>0.0156511812764916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134718807.950747</v>
      </c>
      <c r="E56" s="9"/>
      <c r="F56" s="67" t="n">
        <f aca="false">'Low pensions'!I56</f>
        <v>24486738.0418914</v>
      </c>
      <c r="G56" s="81" t="n">
        <f aca="false">'Low pensions'!K56</f>
        <v>1086882.66295829</v>
      </c>
      <c r="H56" s="81" t="n">
        <f aca="false">'Low pensions'!V56</f>
        <v>5979707.72936665</v>
      </c>
      <c r="I56" s="81" t="n">
        <f aca="false">'Low pensions'!M56</f>
        <v>33614.9277203595</v>
      </c>
      <c r="J56" s="81" t="n">
        <f aca="false">'Low pensions'!W56</f>
        <v>184939.414310309</v>
      </c>
      <c r="K56" s="9"/>
      <c r="L56" s="81" t="n">
        <f aca="false">'Low pensions'!N56</f>
        <v>4442949.90271343</v>
      </c>
      <c r="M56" s="67"/>
      <c r="N56" s="81" t="n">
        <f aca="false">'Low pensions'!L56</f>
        <v>1052200.85458098</v>
      </c>
      <c r="O56" s="9"/>
      <c r="P56" s="81" t="n">
        <f aca="false">'Low pensions'!X56</f>
        <v>28843386.8185377</v>
      </c>
      <c r="Q56" s="67"/>
      <c r="R56" s="81" t="n">
        <f aca="false">'Low SIPA income'!G51</f>
        <v>18972241.3401964</v>
      </c>
      <c r="S56" s="67"/>
      <c r="T56" s="81" t="n">
        <f aca="false">'Low SIPA income'!J51</f>
        <v>72542009.1206506</v>
      </c>
      <c r="U56" s="9"/>
      <c r="V56" s="81" t="n">
        <f aca="false">'Low SIPA income'!F51</f>
        <v>104498.235214188</v>
      </c>
      <c r="W56" s="67"/>
      <c r="X56" s="81" t="n">
        <f aca="false">'Low SIPA income'!M51</f>
        <v>262469.439180843</v>
      </c>
      <c r="Y56" s="9"/>
      <c r="Z56" s="9" t="n">
        <f aca="false">R56+V56-N56-L56-F56</f>
        <v>-10905149.2237753</v>
      </c>
      <c r="AA56" s="9"/>
      <c r="AB56" s="9" t="n">
        <f aca="false">T56-P56-D56</f>
        <v>-91020185.6486339</v>
      </c>
      <c r="AC56" s="50"/>
      <c r="AD56" s="9"/>
      <c r="AE56" s="9"/>
      <c r="AF56" s="9"/>
      <c r="AG56" s="9" t="n">
        <f aca="false">BF56/100*$AG$37</f>
        <v>4683022504.86154</v>
      </c>
      <c r="AH56" s="39" t="n">
        <f aca="false">(AG56-AG55)/AG55</f>
        <v>0.00896157782824972</v>
      </c>
      <c r="AI56" s="39"/>
      <c r="AJ56" s="39" t="n">
        <f aca="false">AB56/AG56</f>
        <v>-0.0194362050479459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12238641</v>
      </c>
      <c r="AX56" s="7"/>
      <c r="AY56" s="39" t="n">
        <f aca="false">(AW56-AW55)/AW55</f>
        <v>0.000388183907459703</v>
      </c>
      <c r="AZ56" s="38" t="n">
        <f aca="false">workers_and_wage_low!B44</f>
        <v>5954.50657442171</v>
      </c>
      <c r="BA56" s="39" t="n">
        <f aca="false">(AZ56-AZ55)/AZ55</f>
        <v>0.00857006715863317</v>
      </c>
      <c r="BB56" s="39"/>
      <c r="BC56" s="39"/>
      <c r="BD56" s="39"/>
      <c r="BE56" s="39"/>
      <c r="BF56" s="7" t="n">
        <f aca="false">BF55*(1+AY56)*(1+BA56)*(1-BE56)</f>
        <v>102.214239264776</v>
      </c>
      <c r="BG56" s="7"/>
      <c r="BH56" s="7"/>
      <c r="BI56" s="39" t="n">
        <f aca="false">T63/AG63</f>
        <v>0.0179929626709449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135230605.305334</v>
      </c>
      <c r="E57" s="9"/>
      <c r="F57" s="67" t="n">
        <f aca="false">'Low pensions'!I57</f>
        <v>24579763.2693481</v>
      </c>
      <c r="G57" s="81" t="n">
        <f aca="false">'Low pensions'!K57</f>
        <v>1195734.70753497</v>
      </c>
      <c r="H57" s="81" t="n">
        <f aca="false">'Low pensions'!V57</f>
        <v>6578579.56208212</v>
      </c>
      <c r="I57" s="81" t="n">
        <f aca="false">'Low pensions'!M57</f>
        <v>36981.4858000504</v>
      </c>
      <c r="J57" s="81" t="n">
        <f aca="false">'Low pensions'!W57</f>
        <v>203461.22356955</v>
      </c>
      <c r="K57" s="9"/>
      <c r="L57" s="81" t="n">
        <f aca="false">'Low pensions'!N57</f>
        <v>4390801.11816942</v>
      </c>
      <c r="M57" s="67"/>
      <c r="N57" s="81" t="n">
        <f aca="false">'Low pensions'!L57</f>
        <v>1058572.37681891</v>
      </c>
      <c r="O57" s="9"/>
      <c r="P57" s="81" t="n">
        <f aca="false">'Low pensions'!X57</f>
        <v>28607840.7630841</v>
      </c>
      <c r="Q57" s="67"/>
      <c r="R57" s="81" t="n">
        <f aca="false">'Low SIPA income'!G52</f>
        <v>22052308.0601932</v>
      </c>
      <c r="S57" s="67"/>
      <c r="T57" s="81" t="n">
        <f aca="false">'Low SIPA income'!J52</f>
        <v>84318911.1791771</v>
      </c>
      <c r="U57" s="9"/>
      <c r="V57" s="81" t="n">
        <f aca="false">'Low SIPA income'!F52</f>
        <v>108012.940110794</v>
      </c>
      <c r="W57" s="67"/>
      <c r="X57" s="81" t="n">
        <f aca="false">'Low SIPA income'!M52</f>
        <v>271297.364563576</v>
      </c>
      <c r="Y57" s="9"/>
      <c r="Z57" s="9" t="n">
        <f aca="false">R57+V57-N57-L57-F57</f>
        <v>-7868815.76403251</v>
      </c>
      <c r="AA57" s="9"/>
      <c r="AB57" s="9" t="n">
        <f aca="false">T57-P57-D57</f>
        <v>-79519534.8892413</v>
      </c>
      <c r="AC57" s="50"/>
      <c r="AD57" s="9"/>
      <c r="AE57" s="9"/>
      <c r="AF57" s="9"/>
      <c r="AG57" s="9" t="n">
        <f aca="false">BF57/100*$AG$37</f>
        <v>4747896523.99054</v>
      </c>
      <c r="AH57" s="39" t="n">
        <f aca="false">(AG57-AG56)/AG56</f>
        <v>0.0138530231408575</v>
      </c>
      <c r="AI57" s="39" t="n">
        <f aca="false">(AG57-AG53)/AG53</f>
        <v>-0.140591142515303</v>
      </c>
      <c r="AJ57" s="39" t="n">
        <f aca="false">AB57/AG57</f>
        <v>-0.0167483715130351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12308309</v>
      </c>
      <c r="AX57" s="7"/>
      <c r="AY57" s="39" t="n">
        <f aca="false">(AW57-AW56)/AW56</f>
        <v>0.0056924620960775</v>
      </c>
      <c r="AZ57" s="38" t="n">
        <f aca="false">workers_and_wage_low!B45</f>
        <v>6002.82364571688</v>
      </c>
      <c r="BA57" s="39" t="n">
        <f aca="false">(AZ57-AZ56)/AZ56</f>
        <v>0.00811437029941711</v>
      </c>
      <c r="BB57" s="39"/>
      <c r="BC57" s="39"/>
      <c r="BD57" s="39"/>
      <c r="BE57" s="39"/>
      <c r="BF57" s="7" t="n">
        <f aca="false">BF56*(1+AY57)*(1+BA57)*(1-BE57)</f>
        <v>103.630215486637</v>
      </c>
      <c r="BG57" s="73" t="n">
        <f aca="false">(BB57-BB53)/BB53</f>
        <v>-1</v>
      </c>
      <c r="BH57" s="7"/>
      <c r="BI57" s="39" t="n">
        <f aca="false">T64/AG64</f>
        <v>0.0157195218123951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137260511.149589</v>
      </c>
      <c r="E58" s="6"/>
      <c r="F58" s="8" t="n">
        <f aca="false">'Low pensions'!I58</f>
        <v>24948722.6849937</v>
      </c>
      <c r="G58" s="80" t="n">
        <f aca="false">'Low pensions'!K58</f>
        <v>1306091.8269049</v>
      </c>
      <c r="H58" s="80" t="n">
        <f aca="false">'Low pensions'!V58</f>
        <v>7185731.87224125</v>
      </c>
      <c r="I58" s="80" t="n">
        <f aca="false">'Low pensions'!M58</f>
        <v>40394.5925846878</v>
      </c>
      <c r="J58" s="80" t="n">
        <f aca="false">'Low pensions'!W58</f>
        <v>222239.130069317</v>
      </c>
      <c r="K58" s="6"/>
      <c r="L58" s="80" t="n">
        <f aca="false">'Low pensions'!N58</f>
        <v>5362097.07204069</v>
      </c>
      <c r="M58" s="8"/>
      <c r="N58" s="80" t="n">
        <f aca="false">'Low pensions'!L58</f>
        <v>1077061.04757871</v>
      </c>
      <c r="O58" s="6"/>
      <c r="P58" s="80" t="n">
        <f aca="false">'Low pensions'!X58</f>
        <v>33749619.2965495</v>
      </c>
      <c r="Q58" s="8"/>
      <c r="R58" s="80" t="n">
        <f aca="false">'Low SIPA income'!G53</f>
        <v>19516708.9565365</v>
      </c>
      <c r="S58" s="8"/>
      <c r="T58" s="80" t="n">
        <f aca="false">'Low SIPA income'!J53</f>
        <v>74623828.2416609</v>
      </c>
      <c r="U58" s="6"/>
      <c r="V58" s="80" t="n">
        <f aca="false">'Low SIPA income'!F53</f>
        <v>108225.651596793</v>
      </c>
      <c r="W58" s="8"/>
      <c r="X58" s="80" t="n">
        <f aca="false">'Low SIPA income'!M53</f>
        <v>271831.634489985</v>
      </c>
      <c r="Y58" s="6"/>
      <c r="Z58" s="6" t="n">
        <f aca="false">R58+V58-N58-L58-F58</f>
        <v>-11762946.1964798</v>
      </c>
      <c r="AA58" s="6"/>
      <c r="AB58" s="6" t="n">
        <f aca="false">T58-P58-D58</f>
        <v>-96386302.2044775</v>
      </c>
      <c r="AC58" s="50"/>
      <c r="AD58" s="6"/>
      <c r="AE58" s="6"/>
      <c r="AF58" s="6"/>
      <c r="AG58" s="6" t="n">
        <f aca="false">BF58/100*$AG$37</f>
        <v>4787007771.14487</v>
      </c>
      <c r="AH58" s="61" t="n">
        <f aca="false">(AG58-AG57)/AG57</f>
        <v>0.00823759468149902</v>
      </c>
      <c r="AI58" s="61"/>
      <c r="AJ58" s="61" t="n">
        <f aca="false">AB58/AG58</f>
        <v>-0.020134979263137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0.00890922267746488</v>
      </c>
      <c r="AV58" s="5"/>
      <c r="AW58" s="65" t="n">
        <f aca="false">workers_and_wage_low!C46</f>
        <v>12343690</v>
      </c>
      <c r="AX58" s="5"/>
      <c r="AY58" s="61" t="n">
        <f aca="false">(AW58-AW57)/AW57</f>
        <v>0.00287456221646694</v>
      </c>
      <c r="AZ58" s="66" t="n">
        <f aca="false">workers_and_wage_low!B46</f>
        <v>6034.92470731195</v>
      </c>
      <c r="BA58" s="61" t="n">
        <f aca="false">(AZ58-AZ57)/AZ57</f>
        <v>0.00534766028283632</v>
      </c>
      <c r="BB58" s="61"/>
      <c r="BC58" s="61"/>
      <c r="BD58" s="61"/>
      <c r="BE58" s="61"/>
      <c r="BF58" s="5" t="n">
        <f aca="false">BF57*(1+AY58)*(1+BA58)*(1-BE58)</f>
        <v>104.483879198572</v>
      </c>
      <c r="BG58" s="5"/>
      <c r="BH58" s="5"/>
      <c r="BI58" s="61" t="n">
        <f aca="false">T65/AG65</f>
        <v>0.0179112272537287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139368051.237146</v>
      </c>
      <c r="E59" s="9"/>
      <c r="F59" s="67" t="n">
        <f aca="false">'Low pensions'!I59</f>
        <v>25331793.0433335</v>
      </c>
      <c r="G59" s="81" t="n">
        <f aca="false">'Low pensions'!K59</f>
        <v>1404258.1680465</v>
      </c>
      <c r="H59" s="81" t="n">
        <f aca="false">'Low pensions'!V59</f>
        <v>7725814.11744917</v>
      </c>
      <c r="I59" s="81" t="n">
        <f aca="false">'Low pensions'!M59</f>
        <v>43430.664991129</v>
      </c>
      <c r="J59" s="81" t="n">
        <f aca="false">'Low pensions'!W59</f>
        <v>238942.704663376</v>
      </c>
      <c r="K59" s="9"/>
      <c r="L59" s="81" t="n">
        <f aca="false">'Low pensions'!N59</f>
        <v>4492812.42291924</v>
      </c>
      <c r="M59" s="67"/>
      <c r="N59" s="81" t="n">
        <f aca="false">'Low pensions'!L59</f>
        <v>1095785.23858061</v>
      </c>
      <c r="O59" s="9"/>
      <c r="P59" s="81" t="n">
        <f aca="false">'Low pensions'!X59</f>
        <v>29341912.0942158</v>
      </c>
      <c r="Q59" s="67"/>
      <c r="R59" s="81" t="n">
        <f aca="false">'Low SIPA income'!G54</f>
        <v>22488180.190294</v>
      </c>
      <c r="S59" s="67"/>
      <c r="T59" s="81" t="n">
        <f aca="false">'Low SIPA income'!J54</f>
        <v>85985506.046396</v>
      </c>
      <c r="U59" s="9"/>
      <c r="V59" s="81" t="n">
        <f aca="false">'Low SIPA income'!F54</f>
        <v>105918.402717808</v>
      </c>
      <c r="W59" s="67"/>
      <c r="X59" s="81" t="n">
        <f aca="false">'Low SIPA income'!M54</f>
        <v>266036.490504283</v>
      </c>
      <c r="Y59" s="9"/>
      <c r="Z59" s="9" t="n">
        <f aca="false">R59+V59-N59-L59-F59</f>
        <v>-8326292.11182154</v>
      </c>
      <c r="AA59" s="9"/>
      <c r="AB59" s="9" t="n">
        <f aca="false">T59-P59-D59</f>
        <v>-82724457.2849662</v>
      </c>
      <c r="AC59" s="50"/>
      <c r="AD59" s="9"/>
      <c r="AE59" s="9"/>
      <c r="AF59" s="9"/>
      <c r="AG59" s="9" t="n">
        <f aca="false">BF59/100*$AG$37</f>
        <v>4817547395.81748</v>
      </c>
      <c r="AH59" s="39" t="n">
        <f aca="false">(AG59-AG58)/AG58</f>
        <v>0.0063796898047025</v>
      </c>
      <c r="AI59" s="39"/>
      <c r="AJ59" s="39" t="n">
        <f aca="false">AB59/AG59</f>
        <v>-0.0171714879975621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12348074</v>
      </c>
      <c r="AX59" s="7"/>
      <c r="AY59" s="39" t="n">
        <f aca="false">(AW59-AW58)/AW58</f>
        <v>0.000355161220024158</v>
      </c>
      <c r="AZ59" s="38" t="n">
        <f aca="false">workers_and_wage_low!B47</f>
        <v>6071.26937550084</v>
      </c>
      <c r="BA59" s="39" t="n">
        <f aca="false">(AZ59-AZ58)/AZ58</f>
        <v>0.00602238966541749</v>
      </c>
      <c r="BB59" s="39"/>
      <c r="BC59" s="39"/>
      <c r="BD59" s="39"/>
      <c r="BE59" s="39"/>
      <c r="BF59" s="7" t="n">
        <f aca="false">BF58*(1+AY59)*(1+BA59)*(1-BE59)</f>
        <v>105.150453937451</v>
      </c>
      <c r="BG59" s="7"/>
      <c r="BH59" s="7"/>
      <c r="BI59" s="39" t="n">
        <f aca="false">T66/AG66</f>
        <v>0.0157411834371658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140377258.361672</v>
      </c>
      <c r="E60" s="9"/>
      <c r="F60" s="67" t="n">
        <f aca="false">'Low pensions'!I60</f>
        <v>25515228.3844278</v>
      </c>
      <c r="G60" s="81" t="n">
        <f aca="false">'Low pensions'!K60</f>
        <v>1510750.28306734</v>
      </c>
      <c r="H60" s="81" t="n">
        <f aca="false">'Low pensions'!V60</f>
        <v>8311702.31404023</v>
      </c>
      <c r="I60" s="81" t="n">
        <f aca="false">'Low pensions'!M60</f>
        <v>46724.2355587839</v>
      </c>
      <c r="J60" s="81" t="n">
        <f aca="false">'Low pensions'!W60</f>
        <v>257062.958166193</v>
      </c>
      <c r="K60" s="9"/>
      <c r="L60" s="81" t="n">
        <f aca="false">'Low pensions'!N60</f>
        <v>4549402.03464369</v>
      </c>
      <c r="M60" s="67"/>
      <c r="N60" s="81" t="n">
        <f aca="false">'Low pensions'!L60</f>
        <v>1104699.95867971</v>
      </c>
      <c r="O60" s="9"/>
      <c r="P60" s="81" t="n">
        <f aca="false">'Low pensions'!X60</f>
        <v>29684602.0181872</v>
      </c>
      <c r="Q60" s="67"/>
      <c r="R60" s="81" t="n">
        <f aca="false">'Low SIPA income'!G55</f>
        <v>19817293.6724372</v>
      </c>
      <c r="S60" s="67"/>
      <c r="T60" s="81" t="n">
        <f aca="false">'Low SIPA income'!J55</f>
        <v>75773139.9550954</v>
      </c>
      <c r="U60" s="9"/>
      <c r="V60" s="81" t="n">
        <f aca="false">'Low SIPA income'!F55</f>
        <v>105279.283052538</v>
      </c>
      <c r="W60" s="67"/>
      <c r="X60" s="81" t="n">
        <f aca="false">'Low SIPA income'!M55</f>
        <v>264431.206168437</v>
      </c>
      <c r="Y60" s="9"/>
      <c r="Z60" s="9" t="n">
        <f aca="false">R60+V60-N60-L60-F60</f>
        <v>-11246757.4222615</v>
      </c>
      <c r="AA60" s="9"/>
      <c r="AB60" s="9" t="n">
        <f aca="false">T60-P60-D60</f>
        <v>-94288720.4247639</v>
      </c>
      <c r="AC60" s="50"/>
      <c r="AD60" s="9"/>
      <c r="AE60" s="9"/>
      <c r="AF60" s="9"/>
      <c r="AG60" s="9" t="n">
        <f aca="false">BF60/100*$AG$37</f>
        <v>4844696543.90571</v>
      </c>
      <c r="AH60" s="39" t="n">
        <f aca="false">(AG60-AG59)/AG59</f>
        <v>0.00563547088541532</v>
      </c>
      <c r="AI60" s="39"/>
      <c r="AJ60" s="39" t="n">
        <f aca="false">AB60/AG60</f>
        <v>-0.0194622551836342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12353690</v>
      </c>
      <c r="AX60" s="7"/>
      <c r="AY60" s="39" t="n">
        <f aca="false">(AW60-AW59)/AW59</f>
        <v>0.000454807770021462</v>
      </c>
      <c r="AZ60" s="38" t="n">
        <f aca="false">workers_and_wage_low!B48</f>
        <v>6102.7082781609</v>
      </c>
      <c r="BA60" s="39" t="n">
        <f aca="false">(AZ60-AZ59)/AZ59</f>
        <v>0.00517830798068865</v>
      </c>
      <c r="BB60" s="39"/>
      <c r="BC60" s="39"/>
      <c r="BD60" s="39"/>
      <c r="BE60" s="39"/>
      <c r="BF60" s="7" t="n">
        <f aca="false">BF59*(1+AY60)*(1+BA60)*(1-BE60)</f>
        <v>105.743026259203</v>
      </c>
      <c r="BG60" s="7"/>
      <c r="BH60" s="7"/>
      <c r="BI60" s="39" t="n">
        <f aca="false">T67/AG67</f>
        <v>0.0178922747994394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142027078.95167</v>
      </c>
      <c r="E61" s="9"/>
      <c r="F61" s="67" t="n">
        <f aca="false">'Low pensions'!I61</f>
        <v>25815102.8059575</v>
      </c>
      <c r="G61" s="81" t="n">
        <f aca="false">'Low pensions'!K61</f>
        <v>1551825.97388653</v>
      </c>
      <c r="H61" s="81" t="n">
        <f aca="false">'Low pensions'!V61</f>
        <v>8537688.64563928</v>
      </c>
      <c r="I61" s="81" t="n">
        <f aca="false">'Low pensions'!M61</f>
        <v>47994.6177490682</v>
      </c>
      <c r="J61" s="81" t="n">
        <f aca="false">'Low pensions'!W61</f>
        <v>264052.226153794</v>
      </c>
      <c r="K61" s="9"/>
      <c r="L61" s="81" t="n">
        <f aca="false">'Low pensions'!N61</f>
        <v>4587761.62746669</v>
      </c>
      <c r="M61" s="67"/>
      <c r="N61" s="81" t="n">
        <f aca="false">'Low pensions'!L61</f>
        <v>1119677.82347237</v>
      </c>
      <c r="O61" s="9"/>
      <c r="P61" s="81" t="n">
        <f aca="false">'Low pensions'!X61</f>
        <v>29966053.9206043</v>
      </c>
      <c r="Q61" s="67"/>
      <c r="R61" s="81" t="n">
        <f aca="false">'Low SIPA income'!G56</f>
        <v>23006948.1463</v>
      </c>
      <c r="S61" s="67"/>
      <c r="T61" s="81" t="n">
        <f aca="false">'Low SIPA income'!J56</f>
        <v>87969060.2886857</v>
      </c>
      <c r="U61" s="9"/>
      <c r="V61" s="81" t="n">
        <f aca="false">'Low SIPA income'!F56</f>
        <v>112533.86502121</v>
      </c>
      <c r="W61" s="67"/>
      <c r="X61" s="81" t="n">
        <f aca="false">'Low SIPA income'!M56</f>
        <v>282652.624519722</v>
      </c>
      <c r="Y61" s="9"/>
      <c r="Z61" s="9" t="n">
        <f aca="false">R61+V61-N61-L61-F61</f>
        <v>-8403060.24557539</v>
      </c>
      <c r="AA61" s="9"/>
      <c r="AB61" s="9" t="n">
        <f aca="false">T61-P61-D61</f>
        <v>-84024072.5835888</v>
      </c>
      <c r="AC61" s="50"/>
      <c r="AD61" s="9"/>
      <c r="AE61" s="9"/>
      <c r="AF61" s="9"/>
      <c r="AG61" s="9" t="n">
        <f aca="false">BF61/100*$AG$37</f>
        <v>4919228011.20988</v>
      </c>
      <c r="AH61" s="39" t="n">
        <f aca="false">(AG61-AG60)/AG60</f>
        <v>0.0153841353382427</v>
      </c>
      <c r="AI61" s="39" t="n">
        <f aca="false">(AG61-AG57)/AG57</f>
        <v>0.036085766897745</v>
      </c>
      <c r="AJ61" s="39" t="n">
        <f aca="false">AB61/AG61</f>
        <v>-0.0170807436435383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12412446</v>
      </c>
      <c r="AX61" s="7"/>
      <c r="AY61" s="39" t="n">
        <f aca="false">(AW61-AW60)/AW60</f>
        <v>0.00475614978196798</v>
      </c>
      <c r="AZ61" s="38" t="n">
        <f aca="false">workers_and_wage_low!B49</f>
        <v>6167.26075235927</v>
      </c>
      <c r="BA61" s="39" t="n">
        <f aca="false">(AZ61-AZ60)/AZ60</f>
        <v>0.0105776765422944</v>
      </c>
      <c r="BB61" s="39"/>
      <c r="BC61" s="39"/>
      <c r="BD61" s="39"/>
      <c r="BE61" s="39"/>
      <c r="BF61" s="7" t="n">
        <f aca="false">BF60*(1+AY61)*(1+BA61)*(1-BE61)</f>
        <v>107.36979128625</v>
      </c>
      <c r="BG61" s="7"/>
      <c r="BH61" s="7"/>
      <c r="BI61" s="39" t="n">
        <f aca="false">T68/AG68</f>
        <v>0.0156260730286587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143005633.270462</v>
      </c>
      <c r="E62" s="6"/>
      <c r="F62" s="8" t="n">
        <f aca="false">'Low pensions'!I62</f>
        <v>25992966.6367657</v>
      </c>
      <c r="G62" s="80" t="n">
        <f aca="false">'Low pensions'!K62</f>
        <v>1672846.88181789</v>
      </c>
      <c r="H62" s="80" t="n">
        <f aca="false">'Low pensions'!V62</f>
        <v>9203509.97413712</v>
      </c>
      <c r="I62" s="80" t="n">
        <f aca="false">'Low pensions'!M62</f>
        <v>51737.5324273575</v>
      </c>
      <c r="J62" s="80" t="n">
        <f aca="false">'Low pensions'!W62</f>
        <v>284644.638375375</v>
      </c>
      <c r="K62" s="6"/>
      <c r="L62" s="80" t="n">
        <f aca="false">'Low pensions'!N62</f>
        <v>5516439.37647344</v>
      </c>
      <c r="M62" s="8"/>
      <c r="N62" s="80" t="n">
        <f aca="false">'Low pensions'!L62</f>
        <v>1129071.00289366</v>
      </c>
      <c r="O62" s="6"/>
      <c r="P62" s="80" t="n">
        <f aca="false">'Low pensions'!X62</f>
        <v>34836645.6766885</v>
      </c>
      <c r="Q62" s="8"/>
      <c r="R62" s="80" t="n">
        <f aca="false">'Low SIPA income'!G57</f>
        <v>20289711.1002429</v>
      </c>
      <c r="S62" s="8"/>
      <c r="T62" s="80" t="n">
        <f aca="false">'Low SIPA income'!J57</f>
        <v>77579468.9355323</v>
      </c>
      <c r="U62" s="6"/>
      <c r="V62" s="80" t="n">
        <f aca="false">'Low SIPA income'!F57</f>
        <v>110812.442696993</v>
      </c>
      <c r="W62" s="8"/>
      <c r="X62" s="80" t="n">
        <f aca="false">'Low SIPA income'!M57</f>
        <v>278328.907941117</v>
      </c>
      <c r="Y62" s="6"/>
      <c r="Z62" s="6" t="n">
        <f aca="false">R62+V62-N62-L62-F62</f>
        <v>-12237953.4731929</v>
      </c>
      <c r="AA62" s="6"/>
      <c r="AB62" s="6" t="n">
        <f aca="false">T62-P62-D62</f>
        <v>-100262810.011619</v>
      </c>
      <c r="AC62" s="50"/>
      <c r="AD62" s="6"/>
      <c r="AE62" s="6"/>
      <c r="AF62" s="6"/>
      <c r="AG62" s="6" t="n">
        <f aca="false">BF62/100*$AG$37</f>
        <v>4956780422.1946</v>
      </c>
      <c r="AH62" s="61" t="n">
        <f aca="false">(AG62-AG61)/AG61</f>
        <v>0.00763380166545424</v>
      </c>
      <c r="AI62" s="61"/>
      <c r="AJ62" s="61" t="n">
        <f aca="false">AB62/AG62</f>
        <v>-0.020227405991736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0.00692874883789574</v>
      </c>
      <c r="AV62" s="5"/>
      <c r="AW62" s="65" t="n">
        <f aca="false">workers_and_wage_low!C50</f>
        <v>12464792</v>
      </c>
      <c r="AX62" s="5"/>
      <c r="AY62" s="61" t="n">
        <f aca="false">(AW62-AW61)/AW61</f>
        <v>0.00421721874963243</v>
      </c>
      <c r="AZ62" s="66" t="n">
        <f aca="false">workers_and_wage_low!B50</f>
        <v>6188.24322241706</v>
      </c>
      <c r="BA62" s="61" t="n">
        <f aca="false">(AZ62-AZ61)/AZ61</f>
        <v>0.00340223494681369</v>
      </c>
      <c r="BB62" s="61"/>
      <c r="BC62" s="61"/>
      <c r="BD62" s="61"/>
      <c r="BE62" s="61"/>
      <c r="BF62" s="5" t="n">
        <f aca="false">BF61*(1+AY62)*(1+BA62)*(1-BE62)</f>
        <v>108.189430977791</v>
      </c>
      <c r="BG62" s="5"/>
      <c r="BH62" s="5"/>
      <c r="BI62" s="61" t="n">
        <f aca="false">T69/AG69</f>
        <v>0.0178537942562059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145292372.287655</v>
      </c>
      <c r="E63" s="9"/>
      <c r="F63" s="67" t="n">
        <f aca="false">'Low pensions'!I63</f>
        <v>26408608.5217847</v>
      </c>
      <c r="G63" s="81" t="n">
        <f aca="false">'Low pensions'!K63</f>
        <v>1750787.73246872</v>
      </c>
      <c r="H63" s="81" t="n">
        <f aca="false">'Low pensions'!V63</f>
        <v>9632317.53814925</v>
      </c>
      <c r="I63" s="81" t="n">
        <f aca="false">'Low pensions'!M63</f>
        <v>54148.0742000637</v>
      </c>
      <c r="J63" s="81" t="n">
        <f aca="false">'Low pensions'!W63</f>
        <v>297906.727983998</v>
      </c>
      <c r="K63" s="9"/>
      <c r="L63" s="81" t="n">
        <f aca="false">'Low pensions'!N63</f>
        <v>4734668.70387585</v>
      </c>
      <c r="M63" s="67"/>
      <c r="N63" s="81" t="n">
        <f aca="false">'Low pensions'!L63</f>
        <v>1148342.07332106</v>
      </c>
      <c r="O63" s="9"/>
      <c r="P63" s="81" t="n">
        <f aca="false">'Low pensions'!X63</f>
        <v>30886057.6838048</v>
      </c>
      <c r="Q63" s="67"/>
      <c r="R63" s="81" t="n">
        <f aca="false">'Low SIPA income'!G58</f>
        <v>23599187.6011875</v>
      </c>
      <c r="S63" s="67"/>
      <c r="T63" s="81" t="n">
        <f aca="false">'Low SIPA income'!J58</f>
        <v>90233539.1748483</v>
      </c>
      <c r="U63" s="9"/>
      <c r="V63" s="81" t="n">
        <f aca="false">'Low SIPA income'!F58</f>
        <v>110163.310733814</v>
      </c>
      <c r="W63" s="67"/>
      <c r="X63" s="81" t="n">
        <f aca="false">'Low SIPA income'!M58</f>
        <v>276698.475599551</v>
      </c>
      <c r="Y63" s="9"/>
      <c r="Z63" s="9" t="n">
        <f aca="false">R63+V63-N63-L63-F63</f>
        <v>-8582268.38706034</v>
      </c>
      <c r="AA63" s="9"/>
      <c r="AB63" s="9" t="n">
        <f aca="false">T63-P63-D63</f>
        <v>-85944890.7966114</v>
      </c>
      <c r="AC63" s="50"/>
      <c r="AD63" s="9"/>
      <c r="AE63" s="9"/>
      <c r="AF63" s="9"/>
      <c r="AG63" s="9" t="n">
        <f aca="false">BF63/100*$AG$37</f>
        <v>5014935051.27744</v>
      </c>
      <c r="AH63" s="39" t="n">
        <f aca="false">(AG63-AG62)/AG62</f>
        <v>0.0117323391656494</v>
      </c>
      <c r="AI63" s="39"/>
      <c r="AJ63" s="39" t="n">
        <f aca="false">AB63/AG63</f>
        <v>-0.0171377874125646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12503366</v>
      </c>
      <c r="AX63" s="7"/>
      <c r="AY63" s="39" t="n">
        <f aca="false">(AW63-AW62)/AW62</f>
        <v>0.00309463647688626</v>
      </c>
      <c r="AZ63" s="38" t="n">
        <f aca="false">workers_and_wage_low!B51</f>
        <v>6241.5305227148</v>
      </c>
      <c r="BA63" s="39" t="n">
        <f aca="false">(AZ63-AZ62)/AZ62</f>
        <v>0.00861105460507763</v>
      </c>
      <c r="BB63" s="39"/>
      <c r="BC63" s="39"/>
      <c r="BD63" s="39"/>
      <c r="BE63" s="39"/>
      <c r="BF63" s="7" t="n">
        <f aca="false">BF62*(1+AY63)*(1+BA63)*(1-BE63)</f>
        <v>109.458746076161</v>
      </c>
      <c r="BG63" s="7"/>
      <c r="BH63" s="7"/>
      <c r="BI63" s="39" t="n">
        <f aca="false">T70/AG70</f>
        <v>0.0156734363665277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146097874.005545</v>
      </c>
      <c r="E64" s="9"/>
      <c r="F64" s="67" t="n">
        <f aca="false">'Low pensions'!I64</f>
        <v>26555017.9939164</v>
      </c>
      <c r="G64" s="81" t="n">
        <f aca="false">'Low pensions'!K64</f>
        <v>1866210.75401451</v>
      </c>
      <c r="H64" s="81" t="n">
        <f aca="false">'Low pensions'!V64</f>
        <v>10267340.9473972</v>
      </c>
      <c r="I64" s="81" t="n">
        <f aca="false">'Low pensions'!M64</f>
        <v>57717.8583715835</v>
      </c>
      <c r="J64" s="81" t="n">
        <f aca="false">'Low pensions'!W64</f>
        <v>317546.627239091</v>
      </c>
      <c r="K64" s="9"/>
      <c r="L64" s="81" t="n">
        <f aca="false">'Low pensions'!N64</f>
        <v>4648778.23078632</v>
      </c>
      <c r="M64" s="67"/>
      <c r="N64" s="81" t="n">
        <f aca="false">'Low pensions'!L64</f>
        <v>1156954.10575448</v>
      </c>
      <c r="O64" s="9"/>
      <c r="P64" s="81" t="n">
        <f aca="false">'Low pensions'!X64</f>
        <v>30487752.4721254</v>
      </c>
      <c r="Q64" s="67"/>
      <c r="R64" s="81" t="n">
        <f aca="false">'Low SIPA income'!G59</f>
        <v>20690443.4310496</v>
      </c>
      <c r="S64" s="67"/>
      <c r="T64" s="81" t="n">
        <f aca="false">'Low SIPA income'!J59</f>
        <v>79111703.7345243</v>
      </c>
      <c r="U64" s="9"/>
      <c r="V64" s="81" t="n">
        <f aca="false">'Low SIPA income'!F59</f>
        <v>112842.18899411</v>
      </c>
      <c r="W64" s="67"/>
      <c r="X64" s="81" t="n">
        <f aca="false">'Low SIPA income'!M59</f>
        <v>283427.045447379</v>
      </c>
      <c r="Y64" s="9"/>
      <c r="Z64" s="9" t="n">
        <f aca="false">R64+V64-N64-L64-F64</f>
        <v>-11557464.7104134</v>
      </c>
      <c r="AA64" s="9"/>
      <c r="AB64" s="9" t="n">
        <f aca="false">T64-P64-D64</f>
        <v>-97473922.7431464</v>
      </c>
      <c r="AC64" s="50"/>
      <c r="AD64" s="9"/>
      <c r="AE64" s="9"/>
      <c r="AF64" s="9"/>
      <c r="AG64" s="9" t="n">
        <f aca="false">BF64/100*$AG$37</f>
        <v>5032704218.2761</v>
      </c>
      <c r="AH64" s="39" t="n">
        <f aca="false">(AG64-AG63)/AG63</f>
        <v>0.00354324967661175</v>
      </c>
      <c r="AI64" s="39"/>
      <c r="AJ64" s="39" t="n">
        <f aca="false">AB64/AG64</f>
        <v>-0.0193681008292069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12543927</v>
      </c>
      <c r="AX64" s="7"/>
      <c r="AY64" s="39" t="n">
        <f aca="false">(AW64-AW63)/AW63</f>
        <v>0.00324400645394208</v>
      </c>
      <c r="AZ64" s="38" t="n">
        <f aca="false">workers_and_wage_low!B52</f>
        <v>6243.39221906782</v>
      </c>
      <c r="BA64" s="39" t="n">
        <f aca="false">(AZ64-AZ63)/AZ63</f>
        <v>0.000298275614650713</v>
      </c>
      <c r="BB64" s="39"/>
      <c r="BC64" s="39"/>
      <c r="BD64" s="39"/>
      <c r="BE64" s="39"/>
      <c r="BF64" s="7" t="n">
        <f aca="false">BF63*(1+AY64)*(1+BA64)*(1-BE64)</f>
        <v>109.846585742798</v>
      </c>
      <c r="BG64" s="7"/>
      <c r="BH64" s="7"/>
      <c r="BI64" s="39" t="n">
        <f aca="false">T71/AG71</f>
        <v>0.0179772409903331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146948302.653327</v>
      </c>
      <c r="E65" s="9"/>
      <c r="F65" s="67" t="n">
        <f aca="false">'Low pensions'!I65</f>
        <v>26709593.467366</v>
      </c>
      <c r="G65" s="81" t="n">
        <f aca="false">'Low pensions'!K65</f>
        <v>1995055.81943098</v>
      </c>
      <c r="H65" s="81" t="n">
        <f aca="false">'Low pensions'!V65</f>
        <v>10976208.4818783</v>
      </c>
      <c r="I65" s="81" t="n">
        <f aca="false">'Low pensions'!M65</f>
        <v>61702.7573019888</v>
      </c>
      <c r="J65" s="81" t="n">
        <f aca="false">'Low pensions'!W65</f>
        <v>339470.365418917</v>
      </c>
      <c r="K65" s="9"/>
      <c r="L65" s="81" t="n">
        <f aca="false">'Low pensions'!N65</f>
        <v>4725571.57801398</v>
      </c>
      <c r="M65" s="67"/>
      <c r="N65" s="81" t="n">
        <f aca="false">'Low pensions'!L65</f>
        <v>1166075.08772069</v>
      </c>
      <c r="O65" s="9"/>
      <c r="P65" s="81" t="n">
        <f aca="false">'Low pensions'!X65</f>
        <v>30936414.4676033</v>
      </c>
      <c r="Q65" s="67"/>
      <c r="R65" s="81" t="n">
        <f aca="false">'Low SIPA income'!G60</f>
        <v>23688516.3396541</v>
      </c>
      <c r="S65" s="67"/>
      <c r="T65" s="81" t="n">
        <f aca="false">'Low SIPA income'!J60</f>
        <v>90575095.348649</v>
      </c>
      <c r="U65" s="9"/>
      <c r="V65" s="81" t="n">
        <f aca="false">'Low SIPA income'!F60</f>
        <v>111692.546936826</v>
      </c>
      <c r="W65" s="67"/>
      <c r="X65" s="81" t="n">
        <f aca="false">'Low SIPA income'!M60</f>
        <v>280539.476050485</v>
      </c>
      <c r="Y65" s="9"/>
      <c r="Z65" s="9" t="n">
        <f aca="false">R65+V65-N65-L65-F65</f>
        <v>-8801031.24650977</v>
      </c>
      <c r="AA65" s="9"/>
      <c r="AB65" s="9" t="n">
        <f aca="false">T65-P65-D65</f>
        <v>-87309621.7722815</v>
      </c>
      <c r="AC65" s="50"/>
      <c r="AD65" s="9"/>
      <c r="AE65" s="9"/>
      <c r="AF65" s="9"/>
      <c r="AG65" s="9" t="n">
        <f aca="false">BF65/100*$AG$37</f>
        <v>5056889406.04521</v>
      </c>
      <c r="AH65" s="39" t="n">
        <f aca="false">(AG65-AG64)/AG64</f>
        <v>0.00480560484386753</v>
      </c>
      <c r="AI65" s="39" t="n">
        <f aca="false">(AG65-AG61)/AG61</f>
        <v>0.0279843492762742</v>
      </c>
      <c r="AJ65" s="39" t="n">
        <f aca="false">AB65/AG65</f>
        <v>-0.0172654797765417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12482966</v>
      </c>
      <c r="AX65" s="7"/>
      <c r="AY65" s="39" t="n">
        <f aca="false">(AW65-AW64)/AW64</f>
        <v>-0.00485980187863019</v>
      </c>
      <c r="AZ65" s="38" t="n">
        <f aca="false">workers_and_wage_low!B53</f>
        <v>6304.03184074051</v>
      </c>
      <c r="BA65" s="39" t="n">
        <f aca="false">(AZ65-AZ64)/AZ64</f>
        <v>0.00971260807345954</v>
      </c>
      <c r="BB65" s="39"/>
      <c r="BC65" s="39"/>
      <c r="BD65" s="39"/>
      <c r="BE65" s="39"/>
      <c r="BF65" s="7" t="n">
        <f aca="false">BF64*(1+AY65)*(1+BA65)*(1-BE65)</f>
        <v>110.374465027325</v>
      </c>
      <c r="BG65" s="7"/>
      <c r="BH65" s="7"/>
      <c r="BI65" s="39" t="n">
        <f aca="false">T72/AG72</f>
        <v>0.0157602535174125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148380124.770735</v>
      </c>
      <c r="E66" s="6"/>
      <c r="F66" s="8" t="n">
        <f aca="false">'Low pensions'!I66</f>
        <v>26969844.0860054</v>
      </c>
      <c r="G66" s="80" t="n">
        <f aca="false">'Low pensions'!K66</f>
        <v>2104038.3363897</v>
      </c>
      <c r="H66" s="80" t="n">
        <f aca="false">'Low pensions'!V66</f>
        <v>11575798.1351443</v>
      </c>
      <c r="I66" s="80" t="n">
        <f aca="false">'Low pensions'!M66</f>
        <v>65073.3506099912</v>
      </c>
      <c r="J66" s="80" t="n">
        <f aca="false">'Low pensions'!W66</f>
        <v>358014.375313743</v>
      </c>
      <c r="K66" s="6"/>
      <c r="L66" s="80" t="n">
        <f aca="false">'Low pensions'!N66</f>
        <v>5634217.14896427</v>
      </c>
      <c r="M66" s="8"/>
      <c r="N66" s="80" t="n">
        <f aca="false">'Low pensions'!L66</f>
        <v>1179757.07546981</v>
      </c>
      <c r="O66" s="6"/>
      <c r="P66" s="80" t="n">
        <f aca="false">'Low pensions'!X66</f>
        <v>35726654.9145403</v>
      </c>
      <c r="Q66" s="8"/>
      <c r="R66" s="80" t="n">
        <f aca="false">'Low SIPA income'!G61</f>
        <v>21010956.1383427</v>
      </c>
      <c r="S66" s="8"/>
      <c r="T66" s="80" t="n">
        <f aca="false">'Low SIPA income'!J61</f>
        <v>80337211.8502405</v>
      </c>
      <c r="U66" s="6"/>
      <c r="V66" s="80" t="n">
        <f aca="false">'Low SIPA income'!F61</f>
        <v>110493.656835613</v>
      </c>
      <c r="W66" s="8"/>
      <c r="X66" s="80" t="n">
        <f aca="false">'Low SIPA income'!M61</f>
        <v>277528.209765845</v>
      </c>
      <c r="Y66" s="6"/>
      <c r="Z66" s="6" t="n">
        <f aca="false">R66+V66-N66-L66-F66</f>
        <v>-12662368.5152612</v>
      </c>
      <c r="AA66" s="6"/>
      <c r="AB66" s="6" t="n">
        <f aca="false">T66-P66-D66</f>
        <v>-103769567.835035</v>
      </c>
      <c r="AC66" s="50"/>
      <c r="AD66" s="6"/>
      <c r="AE66" s="6"/>
      <c r="AF66" s="6"/>
      <c r="AG66" s="6" t="n">
        <f aca="false">BF66/100*$AG$37</f>
        <v>5103632275.86561</v>
      </c>
      <c r="AH66" s="61" t="n">
        <f aca="false">(AG66-AG65)/AG65</f>
        <v>0.00924340361577313</v>
      </c>
      <c r="AI66" s="61"/>
      <c r="AJ66" s="61" t="n">
        <f aca="false">AB66/AG66</f>
        <v>-0.0203324930610199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0.00412618966104561</v>
      </c>
      <c r="AV66" s="5"/>
      <c r="AW66" s="65" t="n">
        <f aca="false">workers_and_wage_low!C54</f>
        <v>12572310</v>
      </c>
      <c r="AX66" s="5"/>
      <c r="AY66" s="61" t="n">
        <f aca="false">(AW66-AW65)/AW65</f>
        <v>0.00715727335955253</v>
      </c>
      <c r="AZ66" s="66" t="n">
        <f aca="false">workers_and_wage_low!B54</f>
        <v>6317.0894156665</v>
      </c>
      <c r="BA66" s="61" t="n">
        <f aca="false">(AZ66-AZ65)/AZ65</f>
        <v>0.00207130535756556</v>
      </c>
      <c r="BB66" s="61"/>
      <c r="BC66" s="61"/>
      <c r="BD66" s="61"/>
      <c r="BE66" s="61"/>
      <c r="BF66" s="5" t="n">
        <f aca="false">BF65*(1+AY66)*(1+BA66)*(1-BE66)</f>
        <v>111.394700756448</v>
      </c>
      <c r="BG66" s="5"/>
      <c r="BH66" s="5"/>
      <c r="BI66" s="61" t="n">
        <f aca="false">T73/AG73</f>
        <v>0.0180222482631582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149060269.349603</v>
      </c>
      <c r="E67" s="9"/>
      <c r="F67" s="67" t="n">
        <f aca="false">'Low pensions'!I67</f>
        <v>27093468.4142391</v>
      </c>
      <c r="G67" s="81" t="n">
        <f aca="false">'Low pensions'!K67</f>
        <v>2213115.07698031</v>
      </c>
      <c r="H67" s="81" t="n">
        <f aca="false">'Low pensions'!V67</f>
        <v>12175906.1790324</v>
      </c>
      <c r="I67" s="81" t="n">
        <f aca="false">'Low pensions'!M67</f>
        <v>68446.8580509368</v>
      </c>
      <c r="J67" s="81" t="n">
        <f aca="false">'Low pensions'!W67</f>
        <v>376574.417908214</v>
      </c>
      <c r="K67" s="9"/>
      <c r="L67" s="81" t="n">
        <f aca="false">'Low pensions'!N67</f>
        <v>4645976.74902063</v>
      </c>
      <c r="M67" s="67"/>
      <c r="N67" s="81" t="n">
        <f aca="false">'Low pensions'!L67</f>
        <v>1187209.3926195</v>
      </c>
      <c r="O67" s="9"/>
      <c r="P67" s="81" t="n">
        <f aca="false">'Low pensions'!X67</f>
        <v>30639671.2315041</v>
      </c>
      <c r="Q67" s="67"/>
      <c r="R67" s="81" t="n">
        <f aca="false">'Low SIPA income'!G62</f>
        <v>23870260.6192959</v>
      </c>
      <c r="S67" s="67"/>
      <c r="T67" s="81" t="n">
        <f aca="false">'Low SIPA income'!J62</f>
        <v>91270010.3539453</v>
      </c>
      <c r="U67" s="9"/>
      <c r="V67" s="81" t="n">
        <f aca="false">'Low SIPA income'!F62</f>
        <v>114776.6034894</v>
      </c>
      <c r="W67" s="67"/>
      <c r="X67" s="81" t="n">
        <f aca="false">'Low SIPA income'!M62</f>
        <v>288285.736952373</v>
      </c>
      <c r="Y67" s="9"/>
      <c r="Z67" s="9" t="n">
        <f aca="false">R67+V67-N67-L67-F67</f>
        <v>-8941617.33309391</v>
      </c>
      <c r="AA67" s="9"/>
      <c r="AB67" s="9" t="n">
        <f aca="false">T67-P67-D67</f>
        <v>-88429930.2271617</v>
      </c>
      <c r="AC67" s="50"/>
      <c r="AD67" s="9"/>
      <c r="AE67" s="9"/>
      <c r="AF67" s="9"/>
      <c r="AG67" s="9" t="n">
        <f aca="false">BF67/100*$AG$37</f>
        <v>5101084762.95061</v>
      </c>
      <c r="AH67" s="39" t="n">
        <f aca="false">(AG67-AG66)/AG66</f>
        <v>-0.000499156831311271</v>
      </c>
      <c r="AI67" s="39"/>
      <c r="AJ67" s="39" t="n">
        <f aca="false">AB67/AG67</f>
        <v>-0.017335514765297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12588863</v>
      </c>
      <c r="AX67" s="7"/>
      <c r="AY67" s="39" t="n">
        <f aca="false">(AW67-AW66)/AW66</f>
        <v>0.00131662359582288</v>
      </c>
      <c r="AZ67" s="38" t="n">
        <f aca="false">workers_and_wage_low!B55</f>
        <v>6305.63405075282</v>
      </c>
      <c r="BA67" s="39" t="n">
        <f aca="false">(AZ67-AZ66)/AZ66</f>
        <v>-0.00181339287129149</v>
      </c>
      <c r="BB67" s="39"/>
      <c r="BC67" s="39"/>
      <c r="BD67" s="39"/>
      <c r="BE67" s="39"/>
      <c r="BF67" s="7" t="n">
        <f aca="false">BF66*(1+AY67)*(1+BA67)*(1-BE67)</f>
        <v>111.339097330594</v>
      </c>
      <c r="BG67" s="7"/>
      <c r="BH67" s="7"/>
      <c r="BI67" s="39" t="n">
        <f aca="false">T74/AG74</f>
        <v>0.0158246009249324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149492144.776608</v>
      </c>
      <c r="E68" s="9"/>
      <c r="F68" s="67" t="n">
        <f aca="false">'Low pensions'!I68</f>
        <v>27171966.8853039</v>
      </c>
      <c r="G68" s="81" t="n">
        <f aca="false">'Low pensions'!K68</f>
        <v>2276545.90229411</v>
      </c>
      <c r="H68" s="81" t="n">
        <f aca="false">'Low pensions'!V68</f>
        <v>12524883.8647898</v>
      </c>
      <c r="I68" s="81" t="n">
        <f aca="false">'Low pensions'!M68</f>
        <v>70408.636153426</v>
      </c>
      <c r="J68" s="81" t="n">
        <f aca="false">'Low pensions'!W68</f>
        <v>387367.542209993</v>
      </c>
      <c r="K68" s="9"/>
      <c r="L68" s="81" t="n">
        <f aca="false">'Low pensions'!N68</f>
        <v>4645434.69543553</v>
      </c>
      <c r="M68" s="67"/>
      <c r="N68" s="81" t="n">
        <f aca="false">'Low pensions'!L68</f>
        <v>1191604.71523185</v>
      </c>
      <c r="O68" s="9"/>
      <c r="P68" s="81" t="n">
        <f aca="false">'Low pensions'!X68</f>
        <v>30661040.2810575</v>
      </c>
      <c r="Q68" s="67"/>
      <c r="R68" s="81" t="n">
        <f aca="false">'Low SIPA income'!G63</f>
        <v>20950949.5376335</v>
      </c>
      <c r="S68" s="67"/>
      <c r="T68" s="81" t="n">
        <f aca="false">'Low SIPA income'!J63</f>
        <v>80107771.4115548</v>
      </c>
      <c r="U68" s="9"/>
      <c r="V68" s="81" t="n">
        <f aca="false">'Low SIPA income'!F63</f>
        <v>119991.688765152</v>
      </c>
      <c r="W68" s="67"/>
      <c r="X68" s="81" t="n">
        <f aca="false">'Low SIPA income'!M63</f>
        <v>301384.527614258</v>
      </c>
      <c r="Y68" s="9"/>
      <c r="Z68" s="9" t="n">
        <f aca="false">R68+V68-N68-L68-F68</f>
        <v>-11938065.0695727</v>
      </c>
      <c r="AA68" s="9"/>
      <c r="AB68" s="9" t="n">
        <f aca="false">T68-P68-D68</f>
        <v>-100045413.646111</v>
      </c>
      <c r="AC68" s="50"/>
      <c r="AD68" s="9"/>
      <c r="AE68" s="9"/>
      <c r="AF68" s="9"/>
      <c r="AG68" s="9" t="n">
        <f aca="false">BF68/100*$AG$37</f>
        <v>5126545310.81703</v>
      </c>
      <c r="AH68" s="39" t="n">
        <f aca="false">(AG68-AG67)/AG67</f>
        <v>0.00499120266562607</v>
      </c>
      <c r="AI68" s="39"/>
      <c r="AJ68" s="39" t="n">
        <f aca="false">AB68/AG68</f>
        <v>-0.0195151720272548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12660803</v>
      </c>
      <c r="AX68" s="7"/>
      <c r="AY68" s="39" t="n">
        <f aca="false">(AW68-AW67)/AW67</f>
        <v>0.00571457485874618</v>
      </c>
      <c r="AZ68" s="38" t="n">
        <f aca="false">workers_and_wage_low!B56</f>
        <v>6301.09864831725</v>
      </c>
      <c r="BA68" s="39" t="n">
        <f aca="false">(AZ68-AZ67)/AZ67</f>
        <v>-0.00071926191705201</v>
      </c>
      <c r="BB68" s="39"/>
      <c r="BC68" s="39"/>
      <c r="BD68" s="39"/>
      <c r="BE68" s="39"/>
      <c r="BF68" s="7" t="n">
        <f aca="false">BF67*(1+AY68)*(1+BA68)*(1-BE68)</f>
        <v>111.894813329978</v>
      </c>
      <c r="BG68" s="7"/>
      <c r="BH68" s="7"/>
      <c r="BI68" s="39" t="n">
        <f aca="false">T75/AG75</f>
        <v>0.0180459454869999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149308929.138287</v>
      </c>
      <c r="E69" s="9"/>
      <c r="F69" s="67" t="n">
        <f aca="false">'Low pensions'!I69</f>
        <v>27138665.2742743</v>
      </c>
      <c r="G69" s="81" t="n">
        <f aca="false">'Low pensions'!K69</f>
        <v>2391487.97408441</v>
      </c>
      <c r="H69" s="81" t="n">
        <f aca="false">'Low pensions'!V69</f>
        <v>13157261.2303861</v>
      </c>
      <c r="I69" s="81" t="n">
        <f aca="false">'Low pensions'!M69</f>
        <v>73963.5455902396</v>
      </c>
      <c r="J69" s="81" t="n">
        <f aca="false">'Low pensions'!W69</f>
        <v>406925.605063488</v>
      </c>
      <c r="K69" s="9"/>
      <c r="L69" s="81" t="n">
        <f aca="false">'Low pensions'!N69</f>
        <v>4595790.56899137</v>
      </c>
      <c r="M69" s="67"/>
      <c r="N69" s="81" t="n">
        <f aca="false">'Low pensions'!L69</f>
        <v>1191117.16158371</v>
      </c>
      <c r="O69" s="9"/>
      <c r="P69" s="81" t="n">
        <f aca="false">'Low pensions'!X69</f>
        <v>30400754.29662</v>
      </c>
      <c r="Q69" s="67"/>
      <c r="R69" s="81" t="n">
        <f aca="false">'Low SIPA income'!G64</f>
        <v>24004099.6129504</v>
      </c>
      <c r="S69" s="67"/>
      <c r="T69" s="81" t="n">
        <f aca="false">'Low SIPA income'!J64</f>
        <v>91781755.3462364</v>
      </c>
      <c r="U69" s="9"/>
      <c r="V69" s="81" t="n">
        <f aca="false">'Low SIPA income'!F64</f>
        <v>119123.460752713</v>
      </c>
      <c r="W69" s="67"/>
      <c r="X69" s="81" t="n">
        <f aca="false">'Low SIPA income'!M64</f>
        <v>299203.789164091</v>
      </c>
      <c r="Y69" s="9"/>
      <c r="Z69" s="9" t="n">
        <f aca="false">R69+V69-N69-L69-F69</f>
        <v>-8802349.93114626</v>
      </c>
      <c r="AA69" s="9"/>
      <c r="AB69" s="9" t="n">
        <f aca="false">T69-P69-D69</f>
        <v>-87927928.0886707</v>
      </c>
      <c r="AC69" s="50"/>
      <c r="AD69" s="9"/>
      <c r="AE69" s="9"/>
      <c r="AF69" s="9"/>
      <c r="AG69" s="9" t="n">
        <f aca="false">BF69/100*$AG$37</f>
        <v>5140742299.88022</v>
      </c>
      <c r="AH69" s="39" t="n">
        <f aca="false">(AG69-AG68)/AG68</f>
        <v>0.00276930919409449</v>
      </c>
      <c r="AI69" s="39" t="n">
        <f aca="false">(AG69-AG65)/AG65</f>
        <v>0.0165819117449502</v>
      </c>
      <c r="AJ69" s="39" t="n">
        <f aca="false">AB69/AG69</f>
        <v>-0.0171041306798669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12673354</v>
      </c>
      <c r="AX69" s="7"/>
      <c r="AY69" s="39" t="n">
        <f aca="false">(AW69-AW68)/AW68</f>
        <v>0.000991327327342508</v>
      </c>
      <c r="AZ69" s="38" t="n">
        <f aca="false">workers_and_wage_low!B57</f>
        <v>6312.29079237631</v>
      </c>
      <c r="BA69" s="39" t="n">
        <f aca="false">(AZ69-AZ68)/AZ68</f>
        <v>0.00177622105028509</v>
      </c>
      <c r="BB69" s="39"/>
      <c r="BC69" s="39"/>
      <c r="BD69" s="39"/>
      <c r="BE69" s="39"/>
      <c r="BF69" s="7" t="n">
        <f aca="false">BF68*(1+AY69)*(1+BA69)*(1-BE69)</f>
        <v>112.204684665305</v>
      </c>
      <c r="BG69" s="7"/>
      <c r="BH69" s="7"/>
      <c r="BI69" s="39" t="n">
        <f aca="false">T76/AG76</f>
        <v>0.0157697929678442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149671572.743876</v>
      </c>
      <c r="E70" s="6"/>
      <c r="F70" s="8" t="n">
        <f aca="false">'Low pensions'!I70</f>
        <v>27204580.042284</v>
      </c>
      <c r="G70" s="80" t="n">
        <f aca="false">'Low pensions'!K70</f>
        <v>2499501.50943506</v>
      </c>
      <c r="H70" s="80" t="n">
        <f aca="false">'Low pensions'!V70</f>
        <v>13751519.8327402</v>
      </c>
      <c r="I70" s="80" t="n">
        <f aca="false">'Low pensions'!M70</f>
        <v>77304.1703948989</v>
      </c>
      <c r="J70" s="80" t="n">
        <f aca="false">'Low pensions'!W70</f>
        <v>425304.737095058</v>
      </c>
      <c r="K70" s="6"/>
      <c r="L70" s="80" t="n">
        <f aca="false">'Low pensions'!N70</f>
        <v>5604110.06497649</v>
      </c>
      <c r="M70" s="8"/>
      <c r="N70" s="80" t="n">
        <f aca="false">'Low pensions'!L70</f>
        <v>1195434.86420991</v>
      </c>
      <c r="O70" s="6"/>
      <c r="P70" s="80" t="n">
        <f aca="false">'Low pensions'!X70</f>
        <v>35656683.6805572</v>
      </c>
      <c r="Q70" s="8"/>
      <c r="R70" s="80" t="n">
        <f aca="false">'Low SIPA income'!G65</f>
        <v>21175171.5340776</v>
      </c>
      <c r="S70" s="8"/>
      <c r="T70" s="80" t="n">
        <f aca="false">'Low SIPA income'!J65</f>
        <v>80965103.6486604</v>
      </c>
      <c r="U70" s="6"/>
      <c r="V70" s="80" t="n">
        <f aca="false">'Low SIPA income'!F65</f>
        <v>119279.780689065</v>
      </c>
      <c r="W70" s="8"/>
      <c r="X70" s="80" t="n">
        <f aca="false">'Low SIPA income'!M65</f>
        <v>299596.419775921</v>
      </c>
      <c r="Y70" s="6"/>
      <c r="Z70" s="6" t="n">
        <f aca="false">R70+V70-N70-L70-F70</f>
        <v>-12709673.6567038</v>
      </c>
      <c r="AA70" s="6"/>
      <c r="AB70" s="6" t="n">
        <f aca="false">T70-P70-D70</f>
        <v>-104363152.775773</v>
      </c>
      <c r="AC70" s="50"/>
      <c r="AD70" s="6"/>
      <c r="AE70" s="6"/>
      <c r="AF70" s="6"/>
      <c r="AG70" s="6" t="n">
        <f aca="false">BF70/100*$AG$37</f>
        <v>5165753173.41193</v>
      </c>
      <c r="AH70" s="61" t="n">
        <f aca="false">(AG70-AG69)/AG69</f>
        <v>0.00486522608462373</v>
      </c>
      <c r="AI70" s="61"/>
      <c r="AJ70" s="61" t="n">
        <f aca="false">AB70/AG70</f>
        <v>-0.0202028918673328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0.00437400758013254</v>
      </c>
      <c r="AV70" s="5"/>
      <c r="AW70" s="65" t="n">
        <f aca="false">workers_and_wage_low!C58</f>
        <v>12691211</v>
      </c>
      <c r="AX70" s="5"/>
      <c r="AY70" s="61" t="n">
        <f aca="false">(AW70-AW69)/AW69</f>
        <v>0.00140901926987915</v>
      </c>
      <c r="AZ70" s="66" t="n">
        <f aca="false">workers_and_wage_low!B58</f>
        <v>6334.07667809678</v>
      </c>
      <c r="BA70" s="61" t="n">
        <f aca="false">(AZ70-AZ69)/AZ69</f>
        <v>0.00345134380481651</v>
      </c>
      <c r="BB70" s="61"/>
      <c r="BC70" s="61"/>
      <c r="BD70" s="61"/>
      <c r="BE70" s="61"/>
      <c r="BF70" s="5" t="n">
        <f aca="false">BF69*(1+AY70)*(1+BA70)*(1-BE70)</f>
        <v>112.750585823955</v>
      </c>
      <c r="BG70" s="5"/>
      <c r="BH70" s="5"/>
      <c r="BI70" s="61" t="n">
        <f aca="false">T77/AG77</f>
        <v>0.0179617377379732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150299495.817925</v>
      </c>
      <c r="E71" s="9"/>
      <c r="F71" s="67" t="n">
        <f aca="false">'Low pensions'!I71</f>
        <v>27318712.4938592</v>
      </c>
      <c r="G71" s="81" t="n">
        <f aca="false">'Low pensions'!K71</f>
        <v>2577739.17344248</v>
      </c>
      <c r="H71" s="81" t="n">
        <f aca="false">'Low pensions'!V71</f>
        <v>14181960.3762662</v>
      </c>
      <c r="I71" s="81" t="n">
        <f aca="false">'Low pensions'!M71</f>
        <v>79723.8919621389</v>
      </c>
      <c r="J71" s="81" t="n">
        <f aca="false">'Low pensions'!W71</f>
        <v>438617.33122473</v>
      </c>
      <c r="K71" s="9"/>
      <c r="L71" s="81" t="n">
        <f aca="false">'Low pensions'!N71</f>
        <v>4709515.3127238</v>
      </c>
      <c r="M71" s="67"/>
      <c r="N71" s="81" t="n">
        <f aca="false">'Low pensions'!L71</f>
        <v>1202268.6637652</v>
      </c>
      <c r="O71" s="9"/>
      <c r="P71" s="81" t="n">
        <f aca="false">'Low pensions'!X71</f>
        <v>31052224.8072498</v>
      </c>
      <c r="Q71" s="67"/>
      <c r="R71" s="81" t="n">
        <f aca="false">'Low SIPA income'!G66</f>
        <v>24415392.9311714</v>
      </c>
      <c r="S71" s="67"/>
      <c r="T71" s="81" t="n">
        <f aca="false">'Low SIPA income'!J66</f>
        <v>93354370.9959452</v>
      </c>
      <c r="U71" s="9"/>
      <c r="V71" s="81" t="n">
        <f aca="false">'Low SIPA income'!F66</f>
        <v>120584.973315598</v>
      </c>
      <c r="W71" s="67"/>
      <c r="X71" s="81" t="n">
        <f aca="false">'Low SIPA income'!M66</f>
        <v>302874.687356294</v>
      </c>
      <c r="Y71" s="9"/>
      <c r="Z71" s="9" t="n">
        <f aca="false">R71+V71-N71-L71-F71</f>
        <v>-8694518.56586124</v>
      </c>
      <c r="AA71" s="9"/>
      <c r="AB71" s="9" t="n">
        <f aca="false">T71-P71-D71</f>
        <v>-87997349.6292296</v>
      </c>
      <c r="AC71" s="50"/>
      <c r="AD71" s="9"/>
      <c r="AE71" s="9"/>
      <c r="AF71" s="9"/>
      <c r="AG71" s="9" t="n">
        <f aca="false">BF71/100*$AG$37</f>
        <v>5192919817.12569</v>
      </c>
      <c r="AH71" s="39" t="n">
        <f aca="false">(AG71-AG70)/AG70</f>
        <v>0.0052589898901066</v>
      </c>
      <c r="AI71" s="39"/>
      <c r="AJ71" s="39" t="n">
        <f aca="false">AB71/AG71</f>
        <v>-0.0169456399729154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12689902</v>
      </c>
      <c r="AX71" s="7"/>
      <c r="AY71" s="39" t="n">
        <f aca="false">(AW71-AW70)/AW70</f>
        <v>-0.000103142245448445</v>
      </c>
      <c r="AZ71" s="38" t="n">
        <f aca="false">workers_and_wage_low!B59</f>
        <v>6368.04433770216</v>
      </c>
      <c r="BA71" s="39" t="n">
        <f aca="false">(AZ71-AZ70)/AZ70</f>
        <v>0.00536268525495374</v>
      </c>
      <c r="BB71" s="39"/>
      <c r="BC71" s="39"/>
      <c r="BD71" s="39"/>
      <c r="BE71" s="39"/>
      <c r="BF71" s="7" t="n">
        <f aca="false">BF70*(1+AY71)*(1+BA71)*(1-BE71)</f>
        <v>113.343540014907</v>
      </c>
      <c r="BG71" s="7"/>
      <c r="BH71" s="7"/>
      <c r="BI71" s="39" t="n">
        <f aca="false">T78/AG78</f>
        <v>0.015785269260651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150334122.2434</v>
      </c>
      <c r="E72" s="9"/>
      <c r="F72" s="67" t="n">
        <f aca="false">'Low pensions'!I72</f>
        <v>27325006.25657</v>
      </c>
      <c r="G72" s="81" t="n">
        <f aca="false">'Low pensions'!K72</f>
        <v>2698732.68483983</v>
      </c>
      <c r="H72" s="81" t="n">
        <f aca="false">'Low pensions'!V72</f>
        <v>14847630.9771172</v>
      </c>
      <c r="I72" s="81" t="n">
        <f aca="false">'Low pensions'!M72</f>
        <v>83465.9593249434</v>
      </c>
      <c r="J72" s="81" t="n">
        <f aca="false">'Low pensions'!W72</f>
        <v>459205.081766511</v>
      </c>
      <c r="K72" s="9"/>
      <c r="L72" s="81" t="n">
        <f aca="false">'Low pensions'!N72</f>
        <v>4702025.64423202</v>
      </c>
      <c r="M72" s="67"/>
      <c r="N72" s="81" t="n">
        <f aca="false">'Low pensions'!L72</f>
        <v>1203492.12301455</v>
      </c>
      <c r="O72" s="9"/>
      <c r="P72" s="81" t="n">
        <f aca="false">'Low pensions'!X72</f>
        <v>31020091.9936527</v>
      </c>
      <c r="Q72" s="67"/>
      <c r="R72" s="81" t="n">
        <f aca="false">'Low SIPA income'!G67</f>
        <v>21506123.8911661</v>
      </c>
      <c r="S72" s="67"/>
      <c r="T72" s="81" t="n">
        <f aca="false">'Low SIPA income'!J67</f>
        <v>82230528.6701917</v>
      </c>
      <c r="U72" s="9"/>
      <c r="V72" s="81" t="n">
        <f aca="false">'Low SIPA income'!F67</f>
        <v>118956.582434862</v>
      </c>
      <c r="W72" s="67"/>
      <c r="X72" s="81" t="n">
        <f aca="false">'Low SIPA income'!M67</f>
        <v>298784.638942005</v>
      </c>
      <c r="Y72" s="9"/>
      <c r="Z72" s="9" t="n">
        <f aca="false">R72+V72-N72-L72-F72</f>
        <v>-11605443.5502156</v>
      </c>
      <c r="AA72" s="9"/>
      <c r="AB72" s="9" t="n">
        <f aca="false">T72-P72-D72</f>
        <v>-99123685.5668606</v>
      </c>
      <c r="AC72" s="50"/>
      <c r="AD72" s="9"/>
      <c r="AE72" s="9"/>
      <c r="AF72" s="9"/>
      <c r="AG72" s="9" t="n">
        <f aca="false">BF72/100*$AG$37</f>
        <v>5217589208.15205</v>
      </c>
      <c r="AH72" s="39" t="n">
        <f aca="false">(AG72-AG71)/AG71</f>
        <v>0.00475058192599134</v>
      </c>
      <c r="AI72" s="39"/>
      <c r="AJ72" s="39" t="n">
        <f aca="false">AB72/AG72</f>
        <v>-0.0189979857770305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12749631</v>
      </c>
      <c r="AX72" s="7"/>
      <c r="AY72" s="39" t="n">
        <f aca="false">(AW72-AW71)/AW71</f>
        <v>0.00470681333866881</v>
      </c>
      <c r="AZ72" s="38" t="n">
        <f aca="false">workers_and_wage_low!B60</f>
        <v>6368.32175226825</v>
      </c>
      <c r="BA72" s="39" t="n">
        <f aca="false">(AZ72-AZ71)/AZ71</f>
        <v>4.35635418627988E-005</v>
      </c>
      <c r="BB72" s="39"/>
      <c r="BC72" s="39"/>
      <c r="BD72" s="39"/>
      <c r="BE72" s="39"/>
      <c r="BF72" s="7" t="n">
        <f aca="false">BF71*(1+AY72)*(1+BA72)*(1-BE72)</f>
        <v>113.88198778753</v>
      </c>
      <c r="BG72" s="7"/>
      <c r="BH72" s="7"/>
      <c r="BI72" s="39" t="n">
        <f aca="false">T79/AG79</f>
        <v>0.0180695142499346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150839336.949009</v>
      </c>
      <c r="E73" s="9"/>
      <c r="F73" s="67" t="n">
        <f aca="false">'Low pensions'!I73</f>
        <v>27416835.0096547</v>
      </c>
      <c r="G73" s="81" t="n">
        <f aca="false">'Low pensions'!K73</f>
        <v>2786770.06952163</v>
      </c>
      <c r="H73" s="81" t="n">
        <f aca="false">'Low pensions'!V73</f>
        <v>15331986.6924085</v>
      </c>
      <c r="I73" s="81" t="n">
        <f aca="false">'Low pensions'!M73</f>
        <v>86188.7650367511</v>
      </c>
      <c r="J73" s="81" t="n">
        <f aca="false">'Low pensions'!W73</f>
        <v>474185.155435314</v>
      </c>
      <c r="K73" s="9"/>
      <c r="L73" s="81" t="n">
        <f aca="false">'Low pensions'!N73</f>
        <v>4743411.64695022</v>
      </c>
      <c r="M73" s="67"/>
      <c r="N73" s="81" t="n">
        <f aca="false">'Low pensions'!L73</f>
        <v>1208957.23934535</v>
      </c>
      <c r="O73" s="9"/>
      <c r="P73" s="81" t="n">
        <f aca="false">'Low pensions'!X73</f>
        <v>31264911.6160802</v>
      </c>
      <c r="Q73" s="67"/>
      <c r="R73" s="81" t="n">
        <f aca="false">'Low SIPA income'!G68</f>
        <v>24657259.7066298</v>
      </c>
      <c r="S73" s="67"/>
      <c r="T73" s="81" t="n">
        <f aca="false">'Low SIPA income'!J68</f>
        <v>94279169.574915</v>
      </c>
      <c r="U73" s="9"/>
      <c r="V73" s="81" t="n">
        <f aca="false">'Low SIPA income'!F68</f>
        <v>120031.742057959</v>
      </c>
      <c r="W73" s="67"/>
      <c r="X73" s="81" t="n">
        <f aca="false">'Low SIPA income'!M68</f>
        <v>301485.129938104</v>
      </c>
      <c r="Y73" s="9"/>
      <c r="Z73" s="9" t="n">
        <f aca="false">R73+V73-N73-L73-F73</f>
        <v>-8591912.44726257</v>
      </c>
      <c r="AA73" s="9"/>
      <c r="AB73" s="9" t="n">
        <f aca="false">T73-P73-D73</f>
        <v>-87825078.9901747</v>
      </c>
      <c r="AC73" s="50"/>
      <c r="AD73" s="9"/>
      <c r="AE73" s="9"/>
      <c r="AF73" s="9"/>
      <c r="AG73" s="9" t="n">
        <f aca="false">BF73/100*$AG$37</f>
        <v>5231265722.1377</v>
      </c>
      <c r="AH73" s="39" t="n">
        <f aca="false">(AG73-AG72)/AG72</f>
        <v>0.00262123241980848</v>
      </c>
      <c r="AI73" s="39" t="n">
        <f aca="false">(AG73-AG69)/AG69</f>
        <v>0.0176090177209593</v>
      </c>
      <c r="AJ73" s="39" t="n">
        <f aca="false">AB73/AG73</f>
        <v>-0.0167884951090357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12745062</v>
      </c>
      <c r="AX73" s="7"/>
      <c r="AY73" s="39" t="n">
        <f aca="false">(AW73-AW72)/AW72</f>
        <v>-0.000358363312632342</v>
      </c>
      <c r="AZ73" s="38" t="n">
        <f aca="false">workers_and_wage_low!B61</f>
        <v>6387.30357897441</v>
      </c>
      <c r="BA73" s="39" t="n">
        <f aca="false">(AZ73-AZ72)/AZ72</f>
        <v>0.00298066389302746</v>
      </c>
      <c r="BB73" s="39"/>
      <c r="BC73" s="39"/>
      <c r="BD73" s="39"/>
      <c r="BE73" s="39"/>
      <c r="BF73" s="7" t="n">
        <f aca="false">BF72*(1+AY73)*(1+BA73)*(1-BE73)</f>
        <v>114.180498945951</v>
      </c>
      <c r="BG73" s="7"/>
      <c r="BH73" s="7"/>
      <c r="BI73" s="39" t="n">
        <f aca="false">T80/AG80</f>
        <v>0.0157709150904427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150685544.052601</v>
      </c>
      <c r="E74" s="6"/>
      <c r="F74" s="8" t="n">
        <f aca="false">'Low pensions'!I74</f>
        <v>27388881.3302513</v>
      </c>
      <c r="G74" s="80" t="n">
        <f aca="false">'Low pensions'!K74</f>
        <v>2885711.65810263</v>
      </c>
      <c r="H74" s="80" t="n">
        <f aca="false">'Low pensions'!V74</f>
        <v>15876334.1202931</v>
      </c>
      <c r="I74" s="80" t="n">
        <f aca="false">'Low pensions'!M74</f>
        <v>89248.8141681226</v>
      </c>
      <c r="J74" s="80" t="n">
        <f aca="false">'Low pensions'!W74</f>
        <v>491020.642895662</v>
      </c>
      <c r="K74" s="6"/>
      <c r="L74" s="80" t="n">
        <f aca="false">'Low pensions'!N74</f>
        <v>5626392.25121283</v>
      </c>
      <c r="M74" s="8"/>
      <c r="N74" s="80" t="n">
        <f aca="false">'Low pensions'!L74</f>
        <v>1208545.00539064</v>
      </c>
      <c r="O74" s="6"/>
      <c r="P74" s="80" t="n">
        <f aca="false">'Low pensions'!X74</f>
        <v>35844434.179522</v>
      </c>
      <c r="Q74" s="8"/>
      <c r="R74" s="80" t="n">
        <f aca="false">'Low SIPA income'!G69</f>
        <v>21691922.817052</v>
      </c>
      <c r="S74" s="8"/>
      <c r="T74" s="80" t="n">
        <f aca="false">'Low SIPA income'!J69</f>
        <v>82940946.966825</v>
      </c>
      <c r="U74" s="6"/>
      <c r="V74" s="80" t="n">
        <f aca="false">'Low SIPA income'!F69</f>
        <v>119175.520630831</v>
      </c>
      <c r="W74" s="8"/>
      <c r="X74" s="80" t="n">
        <f aca="false">'Low SIPA income'!M69</f>
        <v>299334.548568645</v>
      </c>
      <c r="Y74" s="6"/>
      <c r="Z74" s="6" t="n">
        <f aca="false">R74+V74-N74-L74-F74</f>
        <v>-12412720.249172</v>
      </c>
      <c r="AA74" s="6"/>
      <c r="AB74" s="6" t="n">
        <f aca="false">T74-P74-D74</f>
        <v>-103589031.265298</v>
      </c>
      <c r="AC74" s="50"/>
      <c r="AD74" s="6"/>
      <c r="AE74" s="6"/>
      <c r="AF74" s="6"/>
      <c r="AG74" s="6" t="n">
        <f aca="false">BF74/100*$AG$37</f>
        <v>5241266263.85551</v>
      </c>
      <c r="AH74" s="61" t="n">
        <f aca="false">(AG74-AG73)/AG73</f>
        <v>0.00191168681711047</v>
      </c>
      <c r="AI74" s="61"/>
      <c r="AJ74" s="61" t="n">
        <f aca="false">AB74/AG74</f>
        <v>-0.0197641230287539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0.00300722839052235</v>
      </c>
      <c r="AV74" s="5"/>
      <c r="AW74" s="65" t="n">
        <f aca="false">workers_and_wage_low!C62</f>
        <v>12710081</v>
      </c>
      <c r="AX74" s="5"/>
      <c r="AY74" s="61" t="n">
        <f aca="false">(AW74-AW73)/AW73</f>
        <v>-0.00274467083800769</v>
      </c>
      <c r="AZ74" s="66" t="n">
        <f aca="false">workers_and_wage_low!B62</f>
        <v>6417.12700437592</v>
      </c>
      <c r="BA74" s="61" t="n">
        <f aca="false">(AZ74-AZ73)/AZ73</f>
        <v>0.00466917299808368</v>
      </c>
      <c r="BB74" s="61"/>
      <c r="BC74" s="61"/>
      <c r="BD74" s="61"/>
      <c r="BE74" s="61"/>
      <c r="BF74" s="5" t="n">
        <f aca="false">BF73*(1+AY74)*(1+BA74)*(1-BE74)</f>
        <v>114.398776300557</v>
      </c>
      <c r="BG74" s="5"/>
      <c r="BH74" s="5"/>
      <c r="BI74" s="61" t="n">
        <f aca="false">T81/AG81</f>
        <v>0.0179789551648639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150844157.876918</v>
      </c>
      <c r="E75" s="9"/>
      <c r="F75" s="67" t="n">
        <f aca="false">'Low pensions'!I75</f>
        <v>27417711.2703685</v>
      </c>
      <c r="G75" s="81" t="n">
        <f aca="false">'Low pensions'!K75</f>
        <v>2948299.02105782</v>
      </c>
      <c r="H75" s="81" t="n">
        <f aca="false">'Low pensions'!V75</f>
        <v>16220671.3250151</v>
      </c>
      <c r="I75" s="81" t="n">
        <f aca="false">'Low pensions'!M75</f>
        <v>91184.505805912</v>
      </c>
      <c r="J75" s="81" t="n">
        <f aca="false">'Low pensions'!W75</f>
        <v>501670.247165414</v>
      </c>
      <c r="K75" s="9"/>
      <c r="L75" s="81" t="n">
        <f aca="false">'Low pensions'!N75</f>
        <v>4753373.31217437</v>
      </c>
      <c r="M75" s="67"/>
      <c r="N75" s="81" t="n">
        <f aca="false">'Low pensions'!L75</f>
        <v>1209836.13093725</v>
      </c>
      <c r="O75" s="9"/>
      <c r="P75" s="81" t="n">
        <f aca="false">'Low pensions'!X75</f>
        <v>31321438.1465078</v>
      </c>
      <c r="Q75" s="67"/>
      <c r="R75" s="81" t="n">
        <f aca="false">'Low SIPA income'!G70</f>
        <v>24865561.0579034</v>
      </c>
      <c r="S75" s="67"/>
      <c r="T75" s="81" t="n">
        <f aca="false">'Low SIPA income'!J70</f>
        <v>95075627.8453422</v>
      </c>
      <c r="U75" s="9"/>
      <c r="V75" s="81" t="n">
        <f aca="false">'Low SIPA income'!F70</f>
        <v>119154.12065062</v>
      </c>
      <c r="W75" s="67"/>
      <c r="X75" s="81" t="n">
        <f aca="false">'Low SIPA income'!M70</f>
        <v>299280.79798814</v>
      </c>
      <c r="Y75" s="9"/>
      <c r="Z75" s="9" t="n">
        <f aca="false">R75+V75-N75-L75-F75</f>
        <v>-8396205.53492602</v>
      </c>
      <c r="AA75" s="9"/>
      <c r="AB75" s="9" t="n">
        <f aca="false">T75-P75-D75</f>
        <v>-87089968.1780833</v>
      </c>
      <c r="AC75" s="50"/>
      <c r="AD75" s="9"/>
      <c r="AE75" s="9"/>
      <c r="AF75" s="9"/>
      <c r="AG75" s="9" t="n">
        <f aca="false">BF75/100*$AG$37</f>
        <v>5268531256.16685</v>
      </c>
      <c r="AH75" s="39" t="n">
        <f aca="false">(AG75-AG74)/AG74</f>
        <v>0.00520198572993009</v>
      </c>
      <c r="AI75" s="39"/>
      <c r="AJ75" s="39" t="n">
        <f aca="false">AB75/AG75</f>
        <v>-0.0165302176154206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12762534</v>
      </c>
      <c r="AX75" s="7"/>
      <c r="AY75" s="39" t="n">
        <f aca="false">(AW75-AW74)/AW74</f>
        <v>0.00412688164615159</v>
      </c>
      <c r="AZ75" s="38" t="n">
        <f aca="false">workers_and_wage_low!B63</f>
        <v>6423.99772915646</v>
      </c>
      <c r="BA75" s="39" t="n">
        <f aca="false">(AZ75-AZ74)/AZ74</f>
        <v>0.00107068549147501</v>
      </c>
      <c r="BB75" s="39"/>
      <c r="BC75" s="39"/>
      <c r="BD75" s="39"/>
      <c r="BE75" s="39"/>
      <c r="BF75" s="7" t="n">
        <f aca="false">BF74*(1+AY75)*(1+BA75)*(1-BE75)</f>
        <v>114.993877102394</v>
      </c>
      <c r="BG75" s="7"/>
      <c r="BH75" s="7"/>
      <c r="BI75" s="39" t="n">
        <f aca="false">T82/AG82</f>
        <v>0.0157687341646866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151286089.45615</v>
      </c>
      <c r="E76" s="9"/>
      <c r="F76" s="67" t="n">
        <f aca="false">'Low pensions'!I76</f>
        <v>27498037.5661374</v>
      </c>
      <c r="G76" s="81" t="n">
        <f aca="false">'Low pensions'!K76</f>
        <v>3023849.19854725</v>
      </c>
      <c r="H76" s="81" t="n">
        <f aca="false">'Low pensions'!V76</f>
        <v>16636326.1106558</v>
      </c>
      <c r="I76" s="81" t="n">
        <f aca="false">'Low pensions'!M76</f>
        <v>93521.1092334213</v>
      </c>
      <c r="J76" s="81" t="n">
        <f aca="false">'Low pensions'!W76</f>
        <v>514525.549814103</v>
      </c>
      <c r="K76" s="9"/>
      <c r="L76" s="81" t="n">
        <f aca="false">'Low pensions'!N76</f>
        <v>4721932.19564884</v>
      </c>
      <c r="M76" s="67"/>
      <c r="N76" s="81" t="n">
        <f aca="false">'Low pensions'!L76</f>
        <v>1214632.75340161</v>
      </c>
      <c r="O76" s="9"/>
      <c r="P76" s="81" t="n">
        <f aca="false">'Low pensions'!X76</f>
        <v>31184679.6449585</v>
      </c>
      <c r="Q76" s="67"/>
      <c r="R76" s="81" t="n">
        <f aca="false">'Low SIPA income'!G71</f>
        <v>21817617.9977083</v>
      </c>
      <c r="S76" s="67"/>
      <c r="T76" s="81" t="n">
        <f aca="false">'Low SIPA income'!J71</f>
        <v>83421553.3842796</v>
      </c>
      <c r="U76" s="9"/>
      <c r="V76" s="81" t="n">
        <f aca="false">'Low SIPA income'!F71</f>
        <v>119442.227765137</v>
      </c>
      <c r="W76" s="67"/>
      <c r="X76" s="81" t="n">
        <f aca="false">'Low SIPA income'!M71</f>
        <v>300004.439996223</v>
      </c>
      <c r="Y76" s="9"/>
      <c r="Z76" s="9" t="n">
        <f aca="false">R76+V76-N76-L76-F76</f>
        <v>-11497542.2897144</v>
      </c>
      <c r="AA76" s="9"/>
      <c r="AB76" s="9" t="n">
        <f aca="false">T76-P76-D76</f>
        <v>-99049215.7168287</v>
      </c>
      <c r="AC76" s="50"/>
      <c r="AD76" s="9"/>
      <c r="AE76" s="9"/>
      <c r="AF76" s="9"/>
      <c r="AG76" s="9" t="n">
        <f aca="false">BF76/100*$AG$37</f>
        <v>5289958692.18971</v>
      </c>
      <c r="AH76" s="39" t="n">
        <f aca="false">(AG76-AG75)/AG75</f>
        <v>0.00406706062487214</v>
      </c>
      <c r="AI76" s="39"/>
      <c r="AJ76" s="39" t="n">
        <f aca="false">AB76/AG76</f>
        <v>-0.0187240055131373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12789045</v>
      </c>
      <c r="AX76" s="7"/>
      <c r="AY76" s="39" t="n">
        <f aca="false">(AW76-AW75)/AW75</f>
        <v>0.00207725205668404</v>
      </c>
      <c r="AZ76" s="38" t="n">
        <f aca="false">workers_and_wage_low!B64</f>
        <v>6436.75375739407</v>
      </c>
      <c r="BA76" s="39" t="n">
        <f aca="false">(AZ76-AZ75)/AZ75</f>
        <v>0.00198568380242567</v>
      </c>
      <c r="BB76" s="39"/>
      <c r="BC76" s="39"/>
      <c r="BD76" s="39"/>
      <c r="BE76" s="39"/>
      <c r="BF76" s="7" t="n">
        <f aca="false">BF75*(1+AY76)*(1+BA76)*(1-BE76)</f>
        <v>115.461564172058</v>
      </c>
      <c r="BG76" s="7"/>
      <c r="BH76" s="7"/>
      <c r="BI76" s="39" t="n">
        <f aca="false">T83/AG83</f>
        <v>0.017985878891009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151892249.850336</v>
      </c>
      <c r="E77" s="9"/>
      <c r="F77" s="67" t="n">
        <f aca="false">'Low pensions'!I77</f>
        <v>27608214.3930378</v>
      </c>
      <c r="G77" s="81" t="n">
        <f aca="false">'Low pensions'!K77</f>
        <v>3065366.6572294</v>
      </c>
      <c r="H77" s="81" t="n">
        <f aca="false">'Low pensions'!V77</f>
        <v>16864742.9186943</v>
      </c>
      <c r="I77" s="81" t="n">
        <f aca="false">'Low pensions'!M77</f>
        <v>94805.1543473015</v>
      </c>
      <c r="J77" s="81" t="n">
        <f aca="false">'Low pensions'!W77</f>
        <v>521589.987176114</v>
      </c>
      <c r="K77" s="9"/>
      <c r="L77" s="81" t="n">
        <f aca="false">'Low pensions'!N77</f>
        <v>4593533.62692583</v>
      </c>
      <c r="M77" s="67"/>
      <c r="N77" s="81" t="n">
        <f aca="false">'Low pensions'!L77</f>
        <v>1221294.3776633</v>
      </c>
      <c r="O77" s="9"/>
      <c r="P77" s="81" t="n">
        <f aca="false">'Low pensions'!X77</f>
        <v>30555069.1526646</v>
      </c>
      <c r="Q77" s="67"/>
      <c r="R77" s="81" t="n">
        <f aca="false">'Low SIPA income'!G72</f>
        <v>24871266.2399308</v>
      </c>
      <c r="S77" s="67"/>
      <c r="T77" s="81" t="n">
        <f aca="false">'Low SIPA income'!J72</f>
        <v>95097442.1033015</v>
      </c>
      <c r="U77" s="9"/>
      <c r="V77" s="81" t="n">
        <f aca="false">'Low SIPA income'!F72</f>
        <v>121582.863433976</v>
      </c>
      <c r="W77" s="67"/>
      <c r="X77" s="81" t="n">
        <f aca="false">'Low SIPA income'!M72</f>
        <v>305381.099633956</v>
      </c>
      <c r="Y77" s="9"/>
      <c r="Z77" s="9" t="n">
        <f aca="false">R77+V77-N77-L77-F77</f>
        <v>-8430193.29426213</v>
      </c>
      <c r="AA77" s="9"/>
      <c r="AB77" s="9" t="n">
        <f aca="false">T77-P77-D77</f>
        <v>-87349876.8996991</v>
      </c>
      <c r="AC77" s="50"/>
      <c r="AD77" s="9"/>
      <c r="AE77" s="9"/>
      <c r="AF77" s="9"/>
      <c r="AG77" s="9" t="n">
        <f aca="false">BF77/100*$AG$37</f>
        <v>5294445531.41727</v>
      </c>
      <c r="AH77" s="39" t="n">
        <f aca="false">(AG77-AG76)/AG76</f>
        <v>0.00084818039017669</v>
      </c>
      <c r="AI77" s="39" t="n">
        <f aca="false">(AG77-AG73)/AG73</f>
        <v>0.0120773465993541</v>
      </c>
      <c r="AJ77" s="39" t="n">
        <f aca="false">AB77/AG77</f>
        <v>-0.0164983993850469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12813390</v>
      </c>
      <c r="AX77" s="7"/>
      <c r="AY77" s="39" t="n">
        <f aca="false">(AW77-AW76)/AW76</f>
        <v>0.00190358232377789</v>
      </c>
      <c r="AZ77" s="38" t="n">
        <f aca="false">workers_and_wage_low!B65</f>
        <v>6429.97330218708</v>
      </c>
      <c r="BA77" s="39" t="n">
        <f aca="false">(AZ77-AZ76)/AZ76</f>
        <v>-0.00105339670625125</v>
      </c>
      <c r="BB77" s="39"/>
      <c r="BC77" s="39"/>
      <c r="BD77" s="39"/>
      <c r="BE77" s="39"/>
      <c r="BF77" s="7" t="n">
        <f aca="false">BF76*(1+AY77)*(1+BA77)*(1-BE77)</f>
        <v>115.559496406608</v>
      </c>
      <c r="BG77" s="7"/>
      <c r="BH77" s="7"/>
      <c r="BI77" s="39" t="n">
        <f aca="false">T84/AG84</f>
        <v>0.0157726143270839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152344211.343687</v>
      </c>
      <c r="E78" s="6"/>
      <c r="F78" s="8" t="n">
        <f aca="false">'Low pensions'!I78</f>
        <v>27690363.7444242</v>
      </c>
      <c r="G78" s="80" t="n">
        <f aca="false">'Low pensions'!K78</f>
        <v>3176582.96006397</v>
      </c>
      <c r="H78" s="80" t="n">
        <f aca="false">'Low pensions'!V78</f>
        <v>17476622.2027757</v>
      </c>
      <c r="I78" s="80" t="n">
        <f aca="false">'Low pensions'!M78</f>
        <v>98244.8338164119</v>
      </c>
      <c r="J78" s="80" t="n">
        <f aca="false">'Low pensions'!W78</f>
        <v>540514.088745644</v>
      </c>
      <c r="K78" s="6"/>
      <c r="L78" s="80" t="n">
        <f aca="false">'Low pensions'!N78</f>
        <v>5619779.01923856</v>
      </c>
      <c r="M78" s="8"/>
      <c r="N78" s="80" t="n">
        <f aca="false">'Low pensions'!L78</f>
        <v>1226448.99310816</v>
      </c>
      <c r="O78" s="6"/>
      <c r="P78" s="80" t="n">
        <f aca="false">'Low pensions'!X78</f>
        <v>35908620.5452609</v>
      </c>
      <c r="Q78" s="8"/>
      <c r="R78" s="80" t="n">
        <f aca="false">'Low SIPA income'!G73</f>
        <v>21897102.9038863</v>
      </c>
      <c r="S78" s="8"/>
      <c r="T78" s="80" t="n">
        <f aca="false">'Low SIPA income'!J73</f>
        <v>83725470.812143</v>
      </c>
      <c r="U78" s="6"/>
      <c r="V78" s="80" t="n">
        <f aca="false">'Low SIPA income'!F73</f>
        <v>117420.513634426</v>
      </c>
      <c r="W78" s="8"/>
      <c r="X78" s="80" t="n">
        <f aca="false">'Low SIPA income'!M73</f>
        <v>294926.476976233</v>
      </c>
      <c r="Y78" s="6"/>
      <c r="Z78" s="6" t="n">
        <f aca="false">R78+V78-N78-L78-F78</f>
        <v>-12522068.3392502</v>
      </c>
      <c r="AA78" s="6"/>
      <c r="AB78" s="6" t="n">
        <f aca="false">T78-P78-D78</f>
        <v>-104527361.076805</v>
      </c>
      <c r="AC78" s="50"/>
      <c r="AD78" s="6"/>
      <c r="AE78" s="6"/>
      <c r="AF78" s="6"/>
      <c r="AG78" s="6" t="n">
        <f aca="false">BF78/100*$AG$37</f>
        <v>5304025508.19018</v>
      </c>
      <c r="AH78" s="61" t="n">
        <f aca="false">(AG78-AG77)/AG77</f>
        <v>0.00180943910293472</v>
      </c>
      <c r="AI78" s="61"/>
      <c r="AJ78" s="61" t="n">
        <f aca="false">AB78/AG78</f>
        <v>-0.019707175411468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0.001750203506011</v>
      </c>
      <c r="AV78" s="5"/>
      <c r="AW78" s="65" t="n">
        <f aca="false">workers_and_wage_low!C66</f>
        <v>12799793</v>
      </c>
      <c r="AX78" s="5"/>
      <c r="AY78" s="61" t="n">
        <f aca="false">(AW78-AW77)/AW77</f>
        <v>-0.00106115555680425</v>
      </c>
      <c r="AZ78" s="66" t="n">
        <f aca="false">workers_and_wage_low!B66</f>
        <v>6448.4507566641</v>
      </c>
      <c r="BA78" s="61" t="n">
        <f aca="false">(AZ78-AZ77)/AZ77</f>
        <v>0.00287364404308369</v>
      </c>
      <c r="BB78" s="61"/>
      <c r="BC78" s="61"/>
      <c r="BD78" s="61"/>
      <c r="BE78" s="61"/>
      <c r="BF78" s="5" t="n">
        <f aca="false">BF77*(1+AY78)*(1+BA78)*(1-BE78)</f>
        <v>115.768594278122</v>
      </c>
      <c r="BG78" s="5"/>
      <c r="BH78" s="5"/>
      <c r="BI78" s="61" t="n">
        <f aca="false">T85/AG85</f>
        <v>0.0180107541269223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152537334.285916</v>
      </c>
      <c r="E79" s="9"/>
      <c r="F79" s="67" t="n">
        <f aca="false">'Low pensions'!I79</f>
        <v>27725466.1252141</v>
      </c>
      <c r="G79" s="81" t="n">
        <f aca="false">'Low pensions'!K79</f>
        <v>3228778.98288509</v>
      </c>
      <c r="H79" s="81" t="n">
        <f aca="false">'Low pensions'!V79</f>
        <v>17763789.320021</v>
      </c>
      <c r="I79" s="81" t="n">
        <f aca="false">'Low pensions'!M79</f>
        <v>99859.1438005702</v>
      </c>
      <c r="J79" s="81" t="n">
        <f aca="false">'Low pensions'!W79</f>
        <v>549395.545980035</v>
      </c>
      <c r="K79" s="9"/>
      <c r="L79" s="81" t="n">
        <f aca="false">'Low pensions'!N79</f>
        <v>4709348.89845758</v>
      </c>
      <c r="M79" s="67"/>
      <c r="N79" s="81" t="n">
        <f aca="false">'Low pensions'!L79</f>
        <v>1228645.09341874</v>
      </c>
      <c r="O79" s="9"/>
      <c r="P79" s="81" t="n">
        <f aca="false">'Low pensions'!X79</f>
        <v>31196476.6164801</v>
      </c>
      <c r="Q79" s="67"/>
      <c r="R79" s="81" t="n">
        <f aca="false">'Low SIPA income'!G74</f>
        <v>25176677.2265021</v>
      </c>
      <c r="S79" s="67"/>
      <c r="T79" s="81" t="n">
        <f aca="false">'Low SIPA income'!J74</f>
        <v>96265207.4809465</v>
      </c>
      <c r="U79" s="9"/>
      <c r="V79" s="81" t="n">
        <f aca="false">'Low SIPA income'!F74</f>
        <v>116704.805578994</v>
      </c>
      <c r="W79" s="67"/>
      <c r="X79" s="81" t="n">
        <f aca="false">'Low SIPA income'!M74</f>
        <v>293128.824685346</v>
      </c>
      <c r="Y79" s="9"/>
      <c r="Z79" s="9" t="n">
        <f aca="false">R79+V79-N79-L79-F79</f>
        <v>-8370078.08500928</v>
      </c>
      <c r="AA79" s="9"/>
      <c r="AB79" s="9" t="n">
        <f aca="false">T79-P79-D79</f>
        <v>-87468603.42145</v>
      </c>
      <c r="AC79" s="50"/>
      <c r="AD79" s="9"/>
      <c r="AE79" s="9"/>
      <c r="AF79" s="9"/>
      <c r="AG79" s="9" t="n">
        <f aca="false">BF79/100*$AG$37</f>
        <v>5327492822.96257</v>
      </c>
      <c r="AH79" s="39" t="n">
        <f aca="false">(AG79-AG78)/AG78</f>
        <v>0.00442443474982524</v>
      </c>
      <c r="AI79" s="39"/>
      <c r="AJ79" s="39" t="n">
        <f aca="false">AB79/AG79</f>
        <v>-0.0164183427980311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12841274</v>
      </c>
      <c r="AX79" s="7"/>
      <c r="AY79" s="39" t="n">
        <f aca="false">(AW79-AW78)/AW78</f>
        <v>0.0032407555340934</v>
      </c>
      <c r="AZ79" s="38" t="n">
        <f aca="false">workers_and_wage_low!B67</f>
        <v>6456.05899735032</v>
      </c>
      <c r="BA79" s="39" t="n">
        <f aca="false">(AZ79-AZ78)/AZ78</f>
        <v>0.00117985559219176</v>
      </c>
      <c r="BB79" s="39"/>
      <c r="BC79" s="39"/>
      <c r="BD79" s="39"/>
      <c r="BE79" s="39"/>
      <c r="BF79" s="7" t="n">
        <f aca="false">BF78*(1+AY79)*(1+BA79)*(1-BE79)</f>
        <v>116.280804869584</v>
      </c>
      <c r="BG79" s="7"/>
      <c r="BH79" s="7"/>
      <c r="BI79" s="39" t="n">
        <f aca="false">T86/AG86</f>
        <v>0.0158129189703181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152526586.552017</v>
      </c>
      <c r="E80" s="9"/>
      <c r="F80" s="67" t="n">
        <f aca="false">'Low pensions'!I80</f>
        <v>27723512.5973545</v>
      </c>
      <c r="G80" s="81" t="n">
        <f aca="false">'Low pensions'!K80</f>
        <v>3308610.15828932</v>
      </c>
      <c r="H80" s="81" t="n">
        <f aca="false">'Low pensions'!V80</f>
        <v>18202996.8930905</v>
      </c>
      <c r="I80" s="81" t="n">
        <f aca="false">'Low pensions'!M80</f>
        <v>102328.149225443</v>
      </c>
      <c r="J80" s="81" t="n">
        <f aca="false">'Low pensions'!W80</f>
        <v>562979.285353314</v>
      </c>
      <c r="K80" s="9"/>
      <c r="L80" s="81" t="n">
        <f aca="false">'Low pensions'!N80</f>
        <v>4647956.97690204</v>
      </c>
      <c r="M80" s="67"/>
      <c r="N80" s="81" t="n">
        <f aca="false">'Low pensions'!L80</f>
        <v>1229924.50440465</v>
      </c>
      <c r="O80" s="9"/>
      <c r="P80" s="81" t="n">
        <f aca="false">'Low pensions'!X80</f>
        <v>30884952.5854407</v>
      </c>
      <c r="Q80" s="67"/>
      <c r="R80" s="81" t="n">
        <f aca="false">'Low SIPA income'!G75</f>
        <v>21981296.8677884</v>
      </c>
      <c r="S80" s="67"/>
      <c r="T80" s="81" t="n">
        <f aca="false">'Low SIPA income'!J75</f>
        <v>84047393.7303568</v>
      </c>
      <c r="U80" s="9"/>
      <c r="V80" s="81" t="n">
        <f aca="false">'Low SIPA income'!F75</f>
        <v>117935.186704717</v>
      </c>
      <c r="W80" s="67"/>
      <c r="X80" s="81" t="n">
        <f aca="false">'Low SIPA income'!M75</f>
        <v>296219.187344439</v>
      </c>
      <c r="Y80" s="9"/>
      <c r="Z80" s="9" t="n">
        <f aca="false">R80+V80-N80-L80-F80</f>
        <v>-11502162.024168</v>
      </c>
      <c r="AA80" s="9"/>
      <c r="AB80" s="9" t="n">
        <f aca="false">T80-P80-D80</f>
        <v>-99364145.4071006</v>
      </c>
      <c r="AC80" s="50"/>
      <c r="AD80" s="9"/>
      <c r="AE80" s="9"/>
      <c r="AF80" s="9"/>
      <c r="AG80" s="9" t="n">
        <f aca="false">BF80/100*$AG$37</f>
        <v>5329265502.24661</v>
      </c>
      <c r="AH80" s="39" t="n">
        <f aca="false">(AG80-AG79)/AG79</f>
        <v>0.00033274174981394</v>
      </c>
      <c r="AI80" s="39"/>
      <c r="AJ80" s="39" t="n">
        <f aca="false">AB80/AG80</f>
        <v>-0.0186449981456568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12874939</v>
      </c>
      <c r="AX80" s="7"/>
      <c r="AY80" s="39" t="n">
        <f aca="false">(AW80-AW79)/AW79</f>
        <v>0.00262162461450476</v>
      </c>
      <c r="AZ80" s="38" t="n">
        <f aca="false">workers_and_wage_low!B68</f>
        <v>6441.32047341498</v>
      </c>
      <c r="BA80" s="39" t="n">
        <f aca="false">(AZ80-AZ79)/AZ79</f>
        <v>-0.00228289796319799</v>
      </c>
      <c r="BB80" s="39"/>
      <c r="BC80" s="39"/>
      <c r="BD80" s="39"/>
      <c r="BE80" s="39"/>
      <c r="BF80" s="7" t="n">
        <f aca="false">BF79*(1+AY80)*(1+BA80)*(1-BE80)</f>
        <v>116.319496348066</v>
      </c>
      <c r="BG80" s="7"/>
      <c r="BH80" s="7"/>
      <c r="BI80" s="39" t="n">
        <f aca="false">T87/AG87</f>
        <v>0.0180022207341186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152440134.501328</v>
      </c>
      <c r="E81" s="9"/>
      <c r="F81" s="67" t="n">
        <f aca="false">'Low pensions'!I81</f>
        <v>27707798.9137894</v>
      </c>
      <c r="G81" s="81" t="n">
        <f aca="false">'Low pensions'!K81</f>
        <v>3410750.76402018</v>
      </c>
      <c r="H81" s="81" t="n">
        <f aca="false">'Low pensions'!V81</f>
        <v>18764944.3694708</v>
      </c>
      <c r="I81" s="81" t="n">
        <f aca="false">'Low pensions'!M81</f>
        <v>105487.137031552</v>
      </c>
      <c r="J81" s="81" t="n">
        <f aca="false">'Low pensions'!W81</f>
        <v>580359.104210438</v>
      </c>
      <c r="K81" s="9"/>
      <c r="L81" s="81" t="n">
        <f aca="false">'Low pensions'!N81</f>
        <v>4670182.94309706</v>
      </c>
      <c r="M81" s="67"/>
      <c r="N81" s="81" t="n">
        <f aca="false">'Low pensions'!L81</f>
        <v>1230819.72273524</v>
      </c>
      <c r="O81" s="9"/>
      <c r="P81" s="81" t="n">
        <f aca="false">'Low pensions'!X81</f>
        <v>31005208.4568073</v>
      </c>
      <c r="Q81" s="67"/>
      <c r="R81" s="81" t="n">
        <f aca="false">'Low SIPA income'!G76</f>
        <v>25069714.9865015</v>
      </c>
      <c r="S81" s="67"/>
      <c r="T81" s="81" t="n">
        <f aca="false">'Low SIPA income'!J76</f>
        <v>95856228.085705</v>
      </c>
      <c r="U81" s="9"/>
      <c r="V81" s="81" t="n">
        <f aca="false">'Low SIPA income'!F76</f>
        <v>119393.185370748</v>
      </c>
      <c r="W81" s="67"/>
      <c r="X81" s="81" t="n">
        <f aca="false">'Low SIPA income'!M76</f>
        <v>299881.259640832</v>
      </c>
      <c r="Y81" s="9"/>
      <c r="Z81" s="9" t="n">
        <f aca="false">R81+V81-N81-L81-F81</f>
        <v>-8419693.40774947</v>
      </c>
      <c r="AA81" s="9"/>
      <c r="AB81" s="9" t="n">
        <f aca="false">T81-P81-D81</f>
        <v>-87589114.8724302</v>
      </c>
      <c r="AC81" s="50"/>
      <c r="AD81" s="9"/>
      <c r="AE81" s="9"/>
      <c r="AF81" s="9"/>
      <c r="AG81" s="9" t="n">
        <f aca="false">BF81/100*$AG$37</f>
        <v>5331579460.91528</v>
      </c>
      <c r="AH81" s="39" t="n">
        <f aca="false">(AG81-AG80)/AG80</f>
        <v>0.000434198421470122</v>
      </c>
      <c r="AI81" s="39" t="n">
        <f aca="false">(AG81-AG77)/AG77</f>
        <v>0.00701375229524073</v>
      </c>
      <c r="AJ81" s="39" t="n">
        <f aca="false">AB81/AG81</f>
        <v>-0.0164283615229836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12872689</v>
      </c>
      <c r="AX81" s="7"/>
      <c r="AY81" s="39" t="n">
        <f aca="false">(AW81-AW80)/AW80</f>
        <v>-0.000174758109533568</v>
      </c>
      <c r="AZ81" s="38" t="n">
        <f aca="false">workers_and_wage_low!B69</f>
        <v>6445.24364319129</v>
      </c>
      <c r="BA81" s="39" t="n">
        <f aca="false">(AZ81-AZ80)/AZ80</f>
        <v>0.000609062969696823</v>
      </c>
      <c r="BB81" s="39"/>
      <c r="BC81" s="39"/>
      <c r="BD81" s="39"/>
      <c r="BE81" s="39"/>
      <c r="BF81" s="7" t="n">
        <f aca="false">BF80*(1+AY81)*(1+BA81)*(1-BE81)</f>
        <v>116.370002089767</v>
      </c>
      <c r="BG81" s="7"/>
      <c r="BH81" s="7"/>
      <c r="BI81" s="39" t="n">
        <f aca="false">T88/AG88</f>
        <v>0.0158203985156788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152584333.970781</v>
      </c>
      <c r="E82" s="6"/>
      <c r="F82" s="8" t="n">
        <f aca="false">'Low pensions'!I82</f>
        <v>27734008.8742841</v>
      </c>
      <c r="G82" s="80" t="n">
        <f aca="false">'Low pensions'!K82</f>
        <v>3499509.46433559</v>
      </c>
      <c r="H82" s="80" t="n">
        <f aca="false">'Low pensions'!V82</f>
        <v>19253268.5505558</v>
      </c>
      <c r="I82" s="80" t="n">
        <f aca="false">'Low pensions'!M82</f>
        <v>108232.251474297</v>
      </c>
      <c r="J82" s="80" t="n">
        <f aca="false">'Low pensions'!W82</f>
        <v>595461.91393472</v>
      </c>
      <c r="K82" s="6"/>
      <c r="L82" s="80" t="n">
        <f aca="false">'Low pensions'!N82</f>
        <v>5648572.70002136</v>
      </c>
      <c r="M82" s="8"/>
      <c r="N82" s="80" t="n">
        <f aca="false">'Low pensions'!L82</f>
        <v>1232438.03075635</v>
      </c>
      <c r="O82" s="6"/>
      <c r="P82" s="80" t="n">
        <f aca="false">'Low pensions'!X82</f>
        <v>36090981.0098109</v>
      </c>
      <c r="Q82" s="8"/>
      <c r="R82" s="80" t="n">
        <f aca="false">'Low SIPA income'!G77</f>
        <v>22107325.0270642</v>
      </c>
      <c r="S82" s="8"/>
      <c r="T82" s="80" t="n">
        <f aca="false">'Low SIPA income'!J77</f>
        <v>84529273.3204226</v>
      </c>
      <c r="U82" s="6"/>
      <c r="V82" s="80" t="n">
        <f aca="false">'Low SIPA income'!F77</f>
        <v>119461.982375562</v>
      </c>
      <c r="W82" s="8"/>
      <c r="X82" s="80" t="n">
        <f aca="false">'Low SIPA income'!M77</f>
        <v>300054.057882198</v>
      </c>
      <c r="Y82" s="6"/>
      <c r="Z82" s="6" t="n">
        <f aca="false">R82+V82-N82-L82-F82</f>
        <v>-12388232.5956221</v>
      </c>
      <c r="AA82" s="6"/>
      <c r="AB82" s="6" t="n">
        <f aca="false">T82-P82-D82</f>
        <v>-104146041.660169</v>
      </c>
      <c r="AC82" s="50"/>
      <c r="AD82" s="6"/>
      <c r="AE82" s="6"/>
      <c r="AF82" s="6"/>
      <c r="AG82" s="6" t="n">
        <f aca="false">BF82/100*$AG$37</f>
        <v>5360561757.05735</v>
      </c>
      <c r="AH82" s="61" t="n">
        <f aca="false">(AG82-AG81)/AG81</f>
        <v>0.00543596815062703</v>
      </c>
      <c r="AI82" s="61"/>
      <c r="AJ82" s="61" t="n">
        <f aca="false">AB82/AG82</f>
        <v>-0.019428195472808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0.00167707200927819</v>
      </c>
      <c r="AV82" s="5"/>
      <c r="AW82" s="65" t="n">
        <f aca="false">workers_and_wage_low!C70</f>
        <v>12905257</v>
      </c>
      <c r="AX82" s="5"/>
      <c r="AY82" s="61" t="n">
        <f aca="false">(AW82-AW81)/AW81</f>
        <v>0.00253000752212688</v>
      </c>
      <c r="AZ82" s="66" t="n">
        <f aca="false">workers_and_wage_low!B70</f>
        <v>6463.92600095382</v>
      </c>
      <c r="BA82" s="61" t="n">
        <f aca="false">(AZ82-AZ81)/AZ81</f>
        <v>0.00289862708018346</v>
      </c>
      <c r="BB82" s="61"/>
      <c r="BC82" s="61"/>
      <c r="BD82" s="61"/>
      <c r="BE82" s="61"/>
      <c r="BF82" s="5" t="n">
        <f aca="false">BF81*(1+AY82)*(1+BA82)*(1-BE82)</f>
        <v>117.002585714815</v>
      </c>
      <c r="BG82" s="5"/>
      <c r="BH82" s="5"/>
      <c r="BI82" s="61" t="n">
        <f aca="false">T89/AG89</f>
        <v>0.0181026052816086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153060196.942277</v>
      </c>
      <c r="E83" s="9"/>
      <c r="F83" s="67" t="n">
        <f aca="false">'Low pensions'!I83</f>
        <v>27820502.6022506</v>
      </c>
      <c r="G83" s="81" t="n">
        <f aca="false">'Low pensions'!K83</f>
        <v>3560831.23387664</v>
      </c>
      <c r="H83" s="81" t="n">
        <f aca="false">'Low pensions'!V83</f>
        <v>19590642.8337236</v>
      </c>
      <c r="I83" s="81" t="n">
        <f aca="false">'Low pensions'!M83</f>
        <v>110128.801047731</v>
      </c>
      <c r="J83" s="81" t="n">
        <f aca="false">'Low pensions'!W83</f>
        <v>605896.170115162</v>
      </c>
      <c r="K83" s="9"/>
      <c r="L83" s="81" t="n">
        <f aca="false">'Low pensions'!N83</f>
        <v>4588830.54565012</v>
      </c>
      <c r="M83" s="67"/>
      <c r="N83" s="81" t="n">
        <f aca="false">'Low pensions'!L83</f>
        <v>1236853.68783552</v>
      </c>
      <c r="O83" s="9"/>
      <c r="P83" s="81" t="n">
        <f aca="false">'Low pensions'!X83</f>
        <v>30616267.5753963</v>
      </c>
      <c r="Q83" s="67"/>
      <c r="R83" s="81" t="n">
        <f aca="false">'Low SIPA income'!G78</f>
        <v>25264347.6090277</v>
      </c>
      <c r="S83" s="67"/>
      <c r="T83" s="81" t="n">
        <f aca="false">'Low SIPA income'!J78</f>
        <v>96600422.787074</v>
      </c>
      <c r="U83" s="9"/>
      <c r="V83" s="81" t="n">
        <f aca="false">'Low SIPA income'!F78</f>
        <v>121542.645379678</v>
      </c>
      <c r="W83" s="67"/>
      <c r="X83" s="81" t="n">
        <f aca="false">'Low SIPA income'!M78</f>
        <v>305280.083476746</v>
      </c>
      <c r="Y83" s="9"/>
      <c r="Z83" s="9" t="n">
        <f aca="false">R83+V83-N83-L83-F83</f>
        <v>-8260296.58132892</v>
      </c>
      <c r="AA83" s="9"/>
      <c r="AB83" s="9" t="n">
        <f aca="false">T83-P83-D83</f>
        <v>-87076041.7305997</v>
      </c>
      <c r="AC83" s="50"/>
      <c r="AD83" s="9"/>
      <c r="AE83" s="9"/>
      <c r="AF83" s="9"/>
      <c r="AG83" s="9" t="n">
        <f aca="false">BF83/100*$AG$37</f>
        <v>5370903661.28084</v>
      </c>
      <c r="AH83" s="39" t="n">
        <f aca="false">(AG83-AG82)/AG82</f>
        <v>0.00192925754653872</v>
      </c>
      <c r="AI83" s="39"/>
      <c r="AJ83" s="39" t="n">
        <f aca="false">AB83/AG83</f>
        <v>-0.0162125495488471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12898059</v>
      </c>
      <c r="AX83" s="7"/>
      <c r="AY83" s="39" t="n">
        <f aca="false">(AW83-AW82)/AW82</f>
        <v>-0.000557757199256086</v>
      </c>
      <c r="AZ83" s="38" t="n">
        <f aca="false">workers_and_wage_low!B71</f>
        <v>6480.01085167521</v>
      </c>
      <c r="BA83" s="39" t="n">
        <f aca="false">(AZ83-AZ82)/AZ82</f>
        <v>0.00248840267029886</v>
      </c>
      <c r="BB83" s="39"/>
      <c r="BC83" s="39"/>
      <c r="BD83" s="39"/>
      <c r="BE83" s="39"/>
      <c r="BF83" s="7" t="n">
        <f aca="false">BF82*(1+AY83)*(1+BA83)*(1-BE83)</f>
        <v>117.22831383627</v>
      </c>
      <c r="BG83" s="7"/>
      <c r="BH83" s="7"/>
      <c r="BI83" s="39" t="n">
        <f aca="false">T90/AG90</f>
        <v>0.0158797499040281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153801370.564731</v>
      </c>
      <c r="E84" s="9"/>
      <c r="F84" s="67" t="n">
        <f aca="false">'Low pensions'!I84</f>
        <v>27955219.6815705</v>
      </c>
      <c r="G84" s="81" t="n">
        <f aca="false">'Low pensions'!K84</f>
        <v>3731133.53250915</v>
      </c>
      <c r="H84" s="81" t="n">
        <f aca="false">'Low pensions'!V84</f>
        <v>20527595.8334982</v>
      </c>
      <c r="I84" s="81" t="n">
        <f aca="false">'Low pensions'!M84</f>
        <v>115395.882448736</v>
      </c>
      <c r="J84" s="81" t="n">
        <f aca="false">'Low pensions'!W84</f>
        <v>634874.09794324</v>
      </c>
      <c r="K84" s="9"/>
      <c r="L84" s="81" t="n">
        <f aca="false">'Low pensions'!N84</f>
        <v>4472305.09424302</v>
      </c>
      <c r="M84" s="67"/>
      <c r="N84" s="81" t="n">
        <f aca="false">'Low pensions'!L84</f>
        <v>1244627.86566428</v>
      </c>
      <c r="O84" s="9"/>
      <c r="P84" s="81" t="n">
        <f aca="false">'Low pensions'!X84</f>
        <v>30054387.6867668</v>
      </c>
      <c r="Q84" s="67"/>
      <c r="R84" s="81" t="n">
        <f aca="false">'Low SIPA income'!G79</f>
        <v>22095597.1964361</v>
      </c>
      <c r="S84" s="67"/>
      <c r="T84" s="81" t="n">
        <f aca="false">'Low SIPA income'!J79</f>
        <v>84484430.9435449</v>
      </c>
      <c r="U84" s="9"/>
      <c r="V84" s="81" t="n">
        <f aca="false">'Low SIPA income'!F79</f>
        <v>122349.905962947</v>
      </c>
      <c r="W84" s="67"/>
      <c r="X84" s="81" t="n">
        <f aca="false">'Low SIPA income'!M79</f>
        <v>307307.689322235</v>
      </c>
      <c r="Y84" s="9"/>
      <c r="Z84" s="9" t="n">
        <f aca="false">R84+V84-N84-L84-F84</f>
        <v>-11454205.5390788</v>
      </c>
      <c r="AA84" s="9"/>
      <c r="AB84" s="9" t="n">
        <f aca="false">T84-P84-D84</f>
        <v>-99371327.3079526</v>
      </c>
      <c r="AC84" s="50"/>
      <c r="AD84" s="9"/>
      <c r="AE84" s="9"/>
      <c r="AF84" s="9"/>
      <c r="AG84" s="9" t="n">
        <f aca="false">BF84/100*$AG$37</f>
        <v>5356399972.22736</v>
      </c>
      <c r="AH84" s="39" t="n">
        <f aca="false">(AG84-AG83)/AG83</f>
        <v>-0.00270041876901239</v>
      </c>
      <c r="AI84" s="39"/>
      <c r="AJ84" s="39" t="n">
        <f aca="false">AB84/AG84</f>
        <v>-0.0185518870553333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12842113</v>
      </c>
      <c r="AX84" s="7"/>
      <c r="AY84" s="39" t="n">
        <f aca="false">(AW84-AW83)/AW83</f>
        <v>-0.00433755187505345</v>
      </c>
      <c r="AZ84" s="38" t="n">
        <f aca="false">workers_and_wage_low!B72</f>
        <v>6490.66570795985</v>
      </c>
      <c r="BA84" s="39" t="n">
        <f aca="false">(AZ84-AZ83)/AZ83</f>
        <v>0.0016442651916058</v>
      </c>
      <c r="BB84" s="39"/>
      <c r="BC84" s="39"/>
      <c r="BD84" s="39"/>
      <c r="BE84" s="39"/>
      <c r="BF84" s="7" t="n">
        <f aca="false">BF83*(1+AY84)*(1+BA84)*(1-BE84)</f>
        <v>116.911748297327</v>
      </c>
      <c r="BG84" s="7"/>
      <c r="BH84" s="7"/>
      <c r="BI84" s="39" t="n">
        <f aca="false">T91/AG91</f>
        <v>0.0181805785146914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154246764.922618</v>
      </c>
      <c r="E85" s="9"/>
      <c r="F85" s="67" t="n">
        <f aca="false">'Low pensions'!I85</f>
        <v>28036175.3783498</v>
      </c>
      <c r="G85" s="81" t="n">
        <f aca="false">'Low pensions'!K85</f>
        <v>3810014.45148987</v>
      </c>
      <c r="H85" s="81" t="n">
        <f aca="false">'Low pensions'!V85</f>
        <v>20961575.3760964</v>
      </c>
      <c r="I85" s="81" t="n">
        <f aca="false">'Low pensions'!M85</f>
        <v>117835.498499687</v>
      </c>
      <c r="J85" s="81" t="n">
        <f aca="false">'Low pensions'!W85</f>
        <v>648296.145652469</v>
      </c>
      <c r="K85" s="9"/>
      <c r="L85" s="81" t="n">
        <f aca="false">'Low pensions'!N85</f>
        <v>4575091.31931868</v>
      </c>
      <c r="M85" s="67"/>
      <c r="N85" s="81" t="n">
        <f aca="false">'Low pensions'!L85</f>
        <v>1249064.81693785</v>
      </c>
      <c r="O85" s="9"/>
      <c r="P85" s="81" t="n">
        <f aca="false">'Low pensions'!X85</f>
        <v>30612156.6941044</v>
      </c>
      <c r="Q85" s="67"/>
      <c r="R85" s="81" t="n">
        <f aca="false">'Low SIPA income'!G80</f>
        <v>25282529.6130989</v>
      </c>
      <c r="S85" s="67"/>
      <c r="T85" s="81" t="n">
        <f aca="false">'Low SIPA income'!J80</f>
        <v>96669943.2555056</v>
      </c>
      <c r="U85" s="9"/>
      <c r="V85" s="81" t="n">
        <f aca="false">'Low SIPA income'!F80</f>
        <v>125261.67924259</v>
      </c>
      <c r="W85" s="67"/>
      <c r="X85" s="81" t="n">
        <f aca="false">'Low SIPA income'!M80</f>
        <v>314621.224313166</v>
      </c>
      <c r="Y85" s="9"/>
      <c r="Z85" s="9" t="n">
        <f aca="false">R85+V85-N85-L85-F85</f>
        <v>-8452540.22226482</v>
      </c>
      <c r="AA85" s="9"/>
      <c r="AB85" s="9" t="n">
        <f aca="false">T85-P85-D85</f>
        <v>-88188978.3612172</v>
      </c>
      <c r="AC85" s="50"/>
      <c r="AD85" s="9"/>
      <c r="AE85" s="9"/>
      <c r="AF85" s="9"/>
      <c r="AG85" s="9" t="n">
        <f aca="false">BF85/100*$AG$37</f>
        <v>5367345674.38264</v>
      </c>
      <c r="AH85" s="39" t="n">
        <f aca="false">(AG85-AG84)/AG84</f>
        <v>0.0020434811089594</v>
      </c>
      <c r="AI85" s="39" t="n">
        <f aca="false">(AG85-AG81)/AG81</f>
        <v>0.00670837108019385</v>
      </c>
      <c r="AJ85" s="39" t="n">
        <f aca="false">AB85/AG85</f>
        <v>-0.0164306500291433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12854157</v>
      </c>
      <c r="AX85" s="7"/>
      <c r="AY85" s="39" t="n">
        <f aca="false">(AW85-AW84)/AW84</f>
        <v>0.000937851893999064</v>
      </c>
      <c r="AZ85" s="38" t="n">
        <f aca="false">workers_and_wage_low!B73</f>
        <v>6497.83525361913</v>
      </c>
      <c r="BA85" s="39" t="n">
        <f aca="false">(AZ85-AZ84)/AZ84</f>
        <v>0.00110459327006992</v>
      </c>
      <c r="BB85" s="39"/>
      <c r="BC85" s="39"/>
      <c r="BD85" s="39"/>
      <c r="BE85" s="39"/>
      <c r="BF85" s="7" t="n">
        <f aca="false">BF84*(1+AY85)*(1+BA85)*(1-BE85)</f>
        <v>117.150655246388</v>
      </c>
      <c r="BG85" s="7"/>
      <c r="BH85" s="7"/>
      <c r="BI85" s="39" t="n">
        <f aca="false">T92/AG92</f>
        <v>0.0159131562927251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153934564.012526</v>
      </c>
      <c r="E86" s="6"/>
      <c r="F86" s="8" t="n">
        <f aca="false">'Low pensions'!I86</f>
        <v>27979429.167348</v>
      </c>
      <c r="G86" s="80" t="n">
        <f aca="false">'Low pensions'!K86</f>
        <v>3907813.65668295</v>
      </c>
      <c r="H86" s="80" t="n">
        <f aca="false">'Low pensions'!V86</f>
        <v>21499637.7476381</v>
      </c>
      <c r="I86" s="80" t="n">
        <f aca="false">'Low pensions'!M86</f>
        <v>120860.21618607</v>
      </c>
      <c r="J86" s="80" t="n">
        <f aca="false">'Low pensions'!W86</f>
        <v>664937.249926952</v>
      </c>
      <c r="K86" s="6"/>
      <c r="L86" s="80" t="n">
        <f aca="false">'Low pensions'!N86</f>
        <v>5490229.9245711</v>
      </c>
      <c r="M86" s="8"/>
      <c r="N86" s="80" t="n">
        <f aca="false">'Low pensions'!L86</f>
        <v>1246905.73959973</v>
      </c>
      <c r="O86" s="6"/>
      <c r="P86" s="80" t="n">
        <f aca="false">'Low pensions'!X86</f>
        <v>35348936.6606616</v>
      </c>
      <c r="Q86" s="8"/>
      <c r="R86" s="80" t="n">
        <f aca="false">'Low SIPA income'!G81</f>
        <v>22273521.9199766</v>
      </c>
      <c r="S86" s="8"/>
      <c r="T86" s="80" t="n">
        <f aca="false">'Low SIPA income'!J81</f>
        <v>85164741.5450402</v>
      </c>
      <c r="U86" s="6"/>
      <c r="V86" s="80" t="n">
        <f aca="false">'Low SIPA income'!F81</f>
        <v>124159.08929231</v>
      </c>
      <c r="W86" s="8"/>
      <c r="X86" s="80" t="n">
        <f aca="false">'Low SIPA income'!M81</f>
        <v>311851.836243567</v>
      </c>
      <c r="Y86" s="6"/>
      <c r="Z86" s="6" t="n">
        <f aca="false">R86+V86-N86-L86-F86</f>
        <v>-12318883.82225</v>
      </c>
      <c r="AA86" s="6"/>
      <c r="AB86" s="6" t="n">
        <f aca="false">T86-P86-D86</f>
        <v>-104118759.128147</v>
      </c>
      <c r="AC86" s="50"/>
      <c r="AD86" s="6"/>
      <c r="AE86" s="6"/>
      <c r="AF86" s="6"/>
      <c r="AG86" s="6" t="n">
        <f aca="false">BF86/100*$AG$37</f>
        <v>5385769806.63092</v>
      </c>
      <c r="AH86" s="61" t="n">
        <f aca="false">(AG86-AG85)/AG85</f>
        <v>0.00343263381306249</v>
      </c>
      <c r="AI86" s="61"/>
      <c r="AJ86" s="61" t="n">
        <f aca="false">AB86/AG86</f>
        <v>-0.0193321962999527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0.00402481180574634</v>
      </c>
      <c r="AV86" s="5"/>
      <c r="AW86" s="65" t="n">
        <f aca="false">workers_and_wage_low!C74</f>
        <v>12811104</v>
      </c>
      <c r="AX86" s="5"/>
      <c r="AY86" s="61" t="n">
        <f aca="false">(AW86-AW85)/AW85</f>
        <v>-0.00334934449610348</v>
      </c>
      <c r="AZ86" s="66" t="n">
        <f aca="false">workers_and_wage_low!B74</f>
        <v>6542.05152689725</v>
      </c>
      <c r="BA86" s="61" t="n">
        <f aca="false">(AZ86-AZ85)/AZ85</f>
        <v>0.00680476982753501</v>
      </c>
      <c r="BB86" s="61"/>
      <c r="BC86" s="61"/>
      <c r="BD86" s="61"/>
      <c r="BE86" s="61"/>
      <c r="BF86" s="5" t="n">
        <f aca="false">BF85*(1+AY86)*(1+BA86)*(1-BE86)</f>
        <v>117.552790546809</v>
      </c>
      <c r="BG86" s="5"/>
      <c r="BH86" s="5"/>
      <c r="BI86" s="61" t="n">
        <f aca="false">T93/AG93</f>
        <v>0.0181017932508912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153823559.990442</v>
      </c>
      <c r="E87" s="9"/>
      <c r="F87" s="67" t="n">
        <f aca="false">'Low pensions'!I87</f>
        <v>27959252.8723546</v>
      </c>
      <c r="G87" s="81" t="n">
        <f aca="false">'Low pensions'!K87</f>
        <v>4032438.97569652</v>
      </c>
      <c r="H87" s="81" t="n">
        <f aca="false">'Low pensions'!V87</f>
        <v>22185289.4824371</v>
      </c>
      <c r="I87" s="81" t="n">
        <f aca="false">'Low pensions'!M87</f>
        <v>124714.607495768</v>
      </c>
      <c r="J87" s="81" t="n">
        <f aca="false">'Low pensions'!W87</f>
        <v>686142.97368362</v>
      </c>
      <c r="K87" s="9"/>
      <c r="L87" s="81" t="n">
        <f aca="false">'Low pensions'!N87</f>
        <v>4528316.38403762</v>
      </c>
      <c r="M87" s="67"/>
      <c r="N87" s="81" t="n">
        <f aca="false">'Low pensions'!L87</f>
        <v>1249013.34169217</v>
      </c>
      <c r="O87" s="9"/>
      <c r="P87" s="81" t="n">
        <f aca="false">'Low pensions'!X87</f>
        <v>30369158.1309582</v>
      </c>
      <c r="Q87" s="67"/>
      <c r="R87" s="81" t="n">
        <f aca="false">'Low SIPA income'!G82</f>
        <v>25374390.5460035</v>
      </c>
      <c r="S87" s="67"/>
      <c r="T87" s="81" t="n">
        <f aca="false">'Low SIPA income'!J82</f>
        <v>97021181.4942095</v>
      </c>
      <c r="U87" s="9"/>
      <c r="V87" s="81" t="n">
        <f aca="false">'Low SIPA income'!F82</f>
        <v>124969.185339126</v>
      </c>
      <c r="W87" s="67"/>
      <c r="X87" s="81" t="n">
        <f aca="false">'Low SIPA income'!M82</f>
        <v>313886.563955997</v>
      </c>
      <c r="Y87" s="9"/>
      <c r="Z87" s="9" t="n">
        <f aca="false">R87+V87-N87-L87-F87</f>
        <v>-8237222.86674181</v>
      </c>
      <c r="AA87" s="9"/>
      <c r="AB87" s="9" t="n">
        <f aca="false">T87-P87-D87</f>
        <v>-87171536.6271903</v>
      </c>
      <c r="AC87" s="50"/>
      <c r="AD87" s="9"/>
      <c r="AE87" s="9"/>
      <c r="AF87" s="9"/>
      <c r="AG87" s="9" t="n">
        <f aca="false">BF87/100*$AG$37</f>
        <v>5389400726.00768</v>
      </c>
      <c r="AH87" s="39" t="n">
        <f aca="false">(AG87-AG86)/AG86</f>
        <v>0.00067416906164209</v>
      </c>
      <c r="AI87" s="39"/>
      <c r="AJ87" s="39" t="n">
        <f aca="false">AB87/AG87</f>
        <v>-0.0161746251687179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12817454</v>
      </c>
      <c r="AX87" s="7"/>
      <c r="AY87" s="39" t="n">
        <f aca="false">(AW87-AW86)/AW86</f>
        <v>0.000495663761686737</v>
      </c>
      <c r="AZ87" s="38" t="n">
        <f aca="false">workers_and_wage_low!B75</f>
        <v>6543.21873922254</v>
      </c>
      <c r="BA87" s="39" t="n">
        <f aca="false">(AZ87-AZ86)/AZ86</f>
        <v>0.000178416865180783</v>
      </c>
      <c r="BB87" s="39"/>
      <c r="BC87" s="39"/>
      <c r="BD87" s="39"/>
      <c r="BE87" s="39"/>
      <c r="BF87" s="7" t="n">
        <f aca="false">BF86*(1+AY87)*(1+BA87)*(1-BE87)</f>
        <v>117.632041001305</v>
      </c>
      <c r="BG87" s="7"/>
      <c r="BH87" s="7"/>
      <c r="BI87" s="39" t="n">
        <f aca="false">T94/AG94</f>
        <v>0.0158958715013335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153658125.718111</v>
      </c>
      <c r="E88" s="9"/>
      <c r="F88" s="67" t="n">
        <f aca="false">'Low pensions'!I88</f>
        <v>27929183.2350759</v>
      </c>
      <c r="G88" s="81" t="n">
        <f aca="false">'Low pensions'!K88</f>
        <v>4141869.45883362</v>
      </c>
      <c r="H88" s="81" t="n">
        <f aca="false">'Low pensions'!V88</f>
        <v>22787343.7134451</v>
      </c>
      <c r="I88" s="81" t="n">
        <f aca="false">'Low pensions'!M88</f>
        <v>128099.055427845</v>
      </c>
      <c r="J88" s="81" t="n">
        <f aca="false">'Low pensions'!W88</f>
        <v>704763.207632328</v>
      </c>
      <c r="K88" s="9"/>
      <c r="L88" s="81" t="n">
        <f aca="false">'Low pensions'!N88</f>
        <v>4483614.66312952</v>
      </c>
      <c r="M88" s="67"/>
      <c r="N88" s="81" t="n">
        <f aca="false">'Low pensions'!L88</f>
        <v>1248113.4829062</v>
      </c>
      <c r="O88" s="9"/>
      <c r="P88" s="81" t="n">
        <f aca="false">'Low pensions'!X88</f>
        <v>30132249.9311239</v>
      </c>
      <c r="Q88" s="67"/>
      <c r="R88" s="81" t="n">
        <f aca="false">'Low SIPA income'!G83</f>
        <v>22340573.8908408</v>
      </c>
      <c r="S88" s="67"/>
      <c r="T88" s="81" t="n">
        <f aca="false">'Low SIPA income'!J83</f>
        <v>85421120.5671478</v>
      </c>
      <c r="U88" s="9"/>
      <c r="V88" s="81" t="n">
        <f aca="false">'Low SIPA income'!F83</f>
        <v>126896.996535003</v>
      </c>
      <c r="W88" s="67"/>
      <c r="X88" s="81" t="n">
        <f aca="false">'Low SIPA income'!M83</f>
        <v>318728.669876651</v>
      </c>
      <c r="Y88" s="9"/>
      <c r="Z88" s="9" t="n">
        <f aca="false">R88+V88-N88-L88-F88</f>
        <v>-11193440.4937358</v>
      </c>
      <c r="AA88" s="9"/>
      <c r="AB88" s="9" t="n">
        <f aca="false">T88-P88-D88</f>
        <v>-98369255.0820873</v>
      </c>
      <c r="AC88" s="50"/>
      <c r="AD88" s="9"/>
      <c r="AE88" s="9"/>
      <c r="AF88" s="9"/>
      <c r="AG88" s="9" t="n">
        <f aca="false">BF88/100*$AG$37</f>
        <v>5399429128.31756</v>
      </c>
      <c r="AH88" s="39" t="n">
        <f aca="false">(AG88-AG87)/AG87</f>
        <v>0.00186076389931328</v>
      </c>
      <c r="AI88" s="39"/>
      <c r="AJ88" s="39" t="n">
        <f aca="false">AB88/AG88</f>
        <v>-0.0182184547188859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12869311</v>
      </c>
      <c r="AX88" s="7"/>
      <c r="AY88" s="39" t="n">
        <f aca="false">(AW88-AW87)/AW87</f>
        <v>0.00404581128202216</v>
      </c>
      <c r="AZ88" s="38" t="n">
        <f aca="false">workers_and_wage_low!B76</f>
        <v>6528.97910710617</v>
      </c>
      <c r="BA88" s="39" t="n">
        <f aca="false">(AZ88-AZ87)/AZ87</f>
        <v>-0.00217624271537841</v>
      </c>
      <c r="BB88" s="39"/>
      <c r="BC88" s="39"/>
      <c r="BD88" s="39"/>
      <c r="BE88" s="39"/>
      <c r="BF88" s="7" t="n">
        <f aca="false">BF87*(1+AY88)*(1+BA88)*(1-BE88)</f>
        <v>117.850926456603</v>
      </c>
      <c r="BG88" s="7"/>
      <c r="BH88" s="7"/>
      <c r="BI88" s="39" t="n">
        <f aca="false">T95/AG95</f>
        <v>0.0180742072691978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153665694.3867</v>
      </c>
      <c r="E89" s="9"/>
      <c r="F89" s="67" t="n">
        <f aca="false">'Low pensions'!I89</f>
        <v>27930558.9301839</v>
      </c>
      <c r="G89" s="81" t="n">
        <f aca="false">'Low pensions'!K89</f>
        <v>4212264.91784471</v>
      </c>
      <c r="H89" s="81" t="n">
        <f aca="false">'Low pensions'!V89</f>
        <v>23174638.7589058</v>
      </c>
      <c r="I89" s="81" t="n">
        <f aca="false">'Low pensions'!M89</f>
        <v>130276.234572517</v>
      </c>
      <c r="J89" s="81" t="n">
        <f aca="false">'Low pensions'!W89</f>
        <v>716741.404914612</v>
      </c>
      <c r="K89" s="9"/>
      <c r="L89" s="81" t="n">
        <f aca="false">'Low pensions'!N89</f>
        <v>4551240.87684522</v>
      </c>
      <c r="M89" s="67"/>
      <c r="N89" s="81" t="n">
        <f aca="false">'Low pensions'!L89</f>
        <v>1248947.68244905</v>
      </c>
      <c r="O89" s="9"/>
      <c r="P89" s="81" t="n">
        <f aca="false">'Low pensions'!X89</f>
        <v>30487752.1953323</v>
      </c>
      <c r="Q89" s="67"/>
      <c r="R89" s="81" t="n">
        <f aca="false">'Low SIPA income'!G84</f>
        <v>25822362.8793603</v>
      </c>
      <c r="S89" s="67"/>
      <c r="T89" s="81" t="n">
        <f aca="false">'Low SIPA income'!J84</f>
        <v>98734042.5373227</v>
      </c>
      <c r="U89" s="9"/>
      <c r="V89" s="81" t="n">
        <f aca="false">'Low SIPA income'!F84</f>
        <v>123198.005448729</v>
      </c>
      <c r="W89" s="67"/>
      <c r="X89" s="81" t="n">
        <f aca="false">'Low SIPA income'!M84</f>
        <v>309437.870716652</v>
      </c>
      <c r="Y89" s="9"/>
      <c r="Z89" s="9" t="n">
        <f aca="false">R89+V89-N89-L89-F89</f>
        <v>-7785186.60466922</v>
      </c>
      <c r="AA89" s="9"/>
      <c r="AB89" s="9" t="n">
        <f aca="false">T89-P89-D89</f>
        <v>-85419404.0447095</v>
      </c>
      <c r="AC89" s="50"/>
      <c r="AD89" s="9"/>
      <c r="AE89" s="9"/>
      <c r="AF89" s="9"/>
      <c r="AG89" s="9" t="n">
        <f aca="false">BF89/100*$AG$37</f>
        <v>5454134418.85252</v>
      </c>
      <c r="AH89" s="39" t="n">
        <f aca="false">(AG89-AG88)/AG88</f>
        <v>0.0101316804489675</v>
      </c>
      <c r="AI89" s="39" t="n">
        <f aca="false">(AG89-AG85)/AG85</f>
        <v>0.0161697698890743</v>
      </c>
      <c r="AJ89" s="39" t="n">
        <f aca="false">AB89/AG89</f>
        <v>-0.0156614042641583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12963953</v>
      </c>
      <c r="AX89" s="7"/>
      <c r="AY89" s="39" t="n">
        <f aca="false">(AW89-AW88)/AW88</f>
        <v>0.0073540844572021</v>
      </c>
      <c r="AZ89" s="38" t="n">
        <f aca="false">workers_and_wage_low!B77</f>
        <v>6546.98158158662</v>
      </c>
      <c r="BA89" s="39" t="n">
        <f aca="false">(AZ89-AZ88)/AZ88</f>
        <v>0.00275731843908883</v>
      </c>
      <c r="BB89" s="39"/>
      <c r="BC89" s="39"/>
      <c r="BD89" s="39"/>
      <c r="BE89" s="39"/>
      <c r="BF89" s="7" t="n">
        <f aca="false">BF88*(1+AY89)*(1+BA89)*(1-BE89)</f>
        <v>119.044954384076</v>
      </c>
      <c r="BG89" s="7"/>
      <c r="BH89" s="7"/>
      <c r="BI89" s="39" t="n">
        <f aca="false">T96/AG96</f>
        <v>0.015848045617292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153636049.940805</v>
      </c>
      <c r="E90" s="6"/>
      <c r="F90" s="8" t="n">
        <f aca="false">'Low pensions'!I90</f>
        <v>27925170.7012346</v>
      </c>
      <c r="G90" s="80" t="n">
        <f aca="false">'Low pensions'!K90</f>
        <v>4200368.83351712</v>
      </c>
      <c r="H90" s="80" t="n">
        <f aca="false">'Low pensions'!V90</f>
        <v>23109190.0128477</v>
      </c>
      <c r="I90" s="80" t="n">
        <f aca="false">'Low pensions'!M90</f>
        <v>129908.314438675</v>
      </c>
      <c r="J90" s="80" t="n">
        <f aca="false">'Low pensions'!W90</f>
        <v>714717.216892202</v>
      </c>
      <c r="K90" s="6"/>
      <c r="L90" s="80" t="n">
        <f aca="false">'Low pensions'!N90</f>
        <v>5408663.99938701</v>
      </c>
      <c r="M90" s="8"/>
      <c r="N90" s="80" t="n">
        <f aca="false">'Low pensions'!L90</f>
        <v>1248812.07307715</v>
      </c>
      <c r="O90" s="6"/>
      <c r="P90" s="80" t="n">
        <f aca="false">'Low pensions'!X90</f>
        <v>34936178.7714667</v>
      </c>
      <c r="Q90" s="8"/>
      <c r="R90" s="80" t="n">
        <f aca="false">'Low SIPA income'!G85</f>
        <v>22662847.7403286</v>
      </c>
      <c r="S90" s="8"/>
      <c r="T90" s="80" t="n">
        <f aca="false">'Low SIPA income'!J85</f>
        <v>86653362.5626869</v>
      </c>
      <c r="U90" s="6"/>
      <c r="V90" s="80" t="n">
        <f aca="false">'Low SIPA income'!F85</f>
        <v>123405.190866008</v>
      </c>
      <c r="W90" s="8"/>
      <c r="X90" s="80" t="n">
        <f aca="false">'Low SIPA income'!M85</f>
        <v>309958.260751644</v>
      </c>
      <c r="Y90" s="6"/>
      <c r="Z90" s="6" t="n">
        <f aca="false">R90+V90-N90-L90-F90</f>
        <v>-11796393.8425041</v>
      </c>
      <c r="AA90" s="6"/>
      <c r="AB90" s="6" t="n">
        <f aca="false">T90-P90-D90</f>
        <v>-101918866.149585</v>
      </c>
      <c r="AC90" s="50"/>
      <c r="AD90" s="6"/>
      <c r="AE90" s="6"/>
      <c r="AF90" s="6"/>
      <c r="AG90" s="6" t="n">
        <f aca="false">BF90/100*$AG$37</f>
        <v>5456846807.18466</v>
      </c>
      <c r="AH90" s="61" t="n">
        <f aca="false">(AG90-AG89)/AG89</f>
        <v>0.000497308669688338</v>
      </c>
      <c r="AI90" s="61"/>
      <c r="AJ90" s="61" t="n">
        <f aca="false">AB90/AG90</f>
        <v>-0.0186772452573518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0.00138961801575016</v>
      </c>
      <c r="AV90" s="5"/>
      <c r="AW90" s="65" t="n">
        <f aca="false">workers_and_wage_low!C78</f>
        <v>12926548</v>
      </c>
      <c r="AX90" s="5"/>
      <c r="AY90" s="61" t="n">
        <f aca="false">(AW90-AW89)/AW89</f>
        <v>-0.00288530820807511</v>
      </c>
      <c r="AZ90" s="66" t="n">
        <f aca="false">workers_and_wage_low!B78</f>
        <v>6569.19159471609</v>
      </c>
      <c r="BA90" s="61" t="n">
        <f aca="false">(AZ90-AZ89)/AZ89</f>
        <v>0.00339240501178912</v>
      </c>
      <c r="BB90" s="61"/>
      <c r="BC90" s="61"/>
      <c r="BD90" s="61"/>
      <c r="BE90" s="61"/>
      <c r="BF90" s="5" t="n">
        <f aca="false">BF89*(1+AY90)*(1+BA90)*(1-BE90)</f>
        <v>119.104156471974</v>
      </c>
      <c r="BG90" s="5"/>
      <c r="BH90" s="5"/>
      <c r="BI90" s="61" t="n">
        <f aca="false">T97/AG97</f>
        <v>0.0181239462649776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153393938.12915</v>
      </c>
      <c r="E91" s="9"/>
      <c r="F91" s="67" t="n">
        <f aca="false">'Low pensions'!I91</f>
        <v>27881164.0135342</v>
      </c>
      <c r="G91" s="81" t="n">
        <f aca="false">'Low pensions'!K91</f>
        <v>4279795.73757693</v>
      </c>
      <c r="H91" s="81" t="n">
        <f aca="false">'Low pensions'!V91</f>
        <v>23546173.4042594</v>
      </c>
      <c r="I91" s="81" t="n">
        <f aca="false">'Low pensions'!M91</f>
        <v>132364.816626092</v>
      </c>
      <c r="J91" s="81" t="n">
        <f aca="false">'Low pensions'!W91</f>
        <v>728232.167142049</v>
      </c>
      <c r="K91" s="9"/>
      <c r="L91" s="81" t="n">
        <f aca="false">'Low pensions'!N91</f>
        <v>4474591.02876084</v>
      </c>
      <c r="M91" s="67"/>
      <c r="N91" s="81" t="n">
        <f aca="false">'Low pensions'!L91</f>
        <v>1246141.82313262</v>
      </c>
      <c r="O91" s="9"/>
      <c r="P91" s="81" t="n">
        <f aca="false">'Low pensions'!X91</f>
        <v>30074578.7591477</v>
      </c>
      <c r="Q91" s="67"/>
      <c r="R91" s="81" t="n">
        <f aca="false">'Low SIPA income'!G86</f>
        <v>26003468.0615012</v>
      </c>
      <c r="S91" s="67"/>
      <c r="T91" s="81" t="n">
        <f aca="false">'Low SIPA income'!J86</f>
        <v>99426513.8979328</v>
      </c>
      <c r="U91" s="9"/>
      <c r="V91" s="81" t="n">
        <f aca="false">'Low SIPA income'!F86</f>
        <v>121159.856838395</v>
      </c>
      <c r="W91" s="67"/>
      <c r="X91" s="81" t="n">
        <f aca="false">'Low SIPA income'!M86</f>
        <v>304318.629022042</v>
      </c>
      <c r="Y91" s="9"/>
      <c r="Z91" s="9" t="n">
        <f aca="false">R91+V91-N91-L91-F91</f>
        <v>-7477268.94708806</v>
      </c>
      <c r="AA91" s="9"/>
      <c r="AB91" s="9" t="n">
        <f aca="false">T91-P91-D91</f>
        <v>-84042002.9903648</v>
      </c>
      <c r="AC91" s="50"/>
      <c r="AD91" s="9"/>
      <c r="AE91" s="9"/>
      <c r="AF91" s="9"/>
      <c r="AG91" s="9" t="n">
        <f aca="false">BF91/100*$AG$37</f>
        <v>5468831138.54645</v>
      </c>
      <c r="AH91" s="39" t="n">
        <f aca="false">(AG91-AG90)/AG90</f>
        <v>0.00219620080703214</v>
      </c>
      <c r="AI91" s="39"/>
      <c r="AJ91" s="39" t="n">
        <f aca="false">AB91/AG91</f>
        <v>-0.0153674525435616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12960577</v>
      </c>
      <c r="AX91" s="7"/>
      <c r="AY91" s="39" t="n">
        <f aca="false">(AW91-AW90)/AW90</f>
        <v>0.00263248935446648</v>
      </c>
      <c r="AZ91" s="38" t="n">
        <f aca="false">workers_and_wage_low!B79</f>
        <v>6566.33305672824</v>
      </c>
      <c r="BA91" s="39" t="n">
        <f aca="false">(AZ91-AZ90)/AZ90</f>
        <v>-0.000435143038018933</v>
      </c>
      <c r="BB91" s="39"/>
      <c r="BC91" s="39"/>
      <c r="BD91" s="39"/>
      <c r="BE91" s="39"/>
      <c r="BF91" s="7" t="n">
        <f aca="false">BF90*(1+AY91)*(1+BA91)*(1-BE91)</f>
        <v>119.365733116539</v>
      </c>
      <c r="BG91" s="7"/>
      <c r="BH91" s="7"/>
      <c r="BI91" s="39" t="n">
        <f aca="false">T98/AG98</f>
        <v>0.0159343505792538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152980034.284209</v>
      </c>
      <c r="E92" s="9"/>
      <c r="F92" s="67" t="n">
        <f aca="false">'Low pensions'!I92</f>
        <v>27805932.0902432</v>
      </c>
      <c r="G92" s="81" t="n">
        <f aca="false">'Low pensions'!K92</f>
        <v>4299697.96625995</v>
      </c>
      <c r="H92" s="81" t="n">
        <f aca="false">'Low pensions'!V92</f>
        <v>23655669.5943666</v>
      </c>
      <c r="I92" s="81" t="n">
        <f aca="false">'Low pensions'!M92</f>
        <v>132980.349471958</v>
      </c>
      <c r="J92" s="81" t="n">
        <f aca="false">'Low pensions'!W92</f>
        <v>731618.647248458</v>
      </c>
      <c r="K92" s="9"/>
      <c r="L92" s="81" t="n">
        <f aca="false">'Low pensions'!N92</f>
        <v>4504476.37157123</v>
      </c>
      <c r="M92" s="67"/>
      <c r="N92" s="81" t="n">
        <f aca="false">'Low pensions'!L92</f>
        <v>1241733.98881211</v>
      </c>
      <c r="O92" s="9"/>
      <c r="P92" s="81" t="n">
        <f aca="false">'Low pensions'!X92</f>
        <v>30205403.3411497</v>
      </c>
      <c r="Q92" s="67"/>
      <c r="R92" s="81" t="n">
        <f aca="false">'Low SIPA income'!G87</f>
        <v>22832464.3345348</v>
      </c>
      <c r="S92" s="67"/>
      <c r="T92" s="81" t="n">
        <f aca="false">'Low SIPA income'!J87</f>
        <v>87301906.3115929</v>
      </c>
      <c r="U92" s="9"/>
      <c r="V92" s="81" t="n">
        <f aca="false">'Low SIPA income'!F87</f>
        <v>122953.397757499</v>
      </c>
      <c r="W92" s="67"/>
      <c r="X92" s="81" t="n">
        <f aca="false">'Low SIPA income'!M87</f>
        <v>308823.486718636</v>
      </c>
      <c r="Y92" s="9"/>
      <c r="Z92" s="9" t="n">
        <f aca="false">R92+V92-N92-L92-F92</f>
        <v>-10596724.7183342</v>
      </c>
      <c r="AA92" s="9"/>
      <c r="AB92" s="9" t="n">
        <f aca="false">T92-P92-D92</f>
        <v>-95883531.3137654</v>
      </c>
      <c r="AC92" s="50"/>
      <c r="AD92" s="9"/>
      <c r="AE92" s="9"/>
      <c r="AF92" s="9"/>
      <c r="AG92" s="9" t="n">
        <f aca="false">BF92/100*$AG$37</f>
        <v>5486146475.6369</v>
      </c>
      <c r="AH92" s="39" t="n">
        <f aca="false">(AG92-AG91)/AG91</f>
        <v>0.00316618609201487</v>
      </c>
      <c r="AI92" s="39"/>
      <c r="AJ92" s="39" t="n">
        <f aca="false">AB92/AG92</f>
        <v>-0.017477391779379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12987912</v>
      </c>
      <c r="AX92" s="7"/>
      <c r="AY92" s="39" t="n">
        <f aca="false">(AW92-AW91)/AW91</f>
        <v>0.00210908819877387</v>
      </c>
      <c r="AZ92" s="38" t="n">
        <f aca="false">workers_and_wage_low!B80</f>
        <v>6573.25970465742</v>
      </c>
      <c r="BA92" s="39" t="n">
        <f aca="false">(AZ92-AZ91)/AZ91</f>
        <v>0.00105487307289179</v>
      </c>
      <c r="BB92" s="39"/>
      <c r="BC92" s="39"/>
      <c r="BD92" s="39"/>
      <c r="BE92" s="39"/>
      <c r="BF92" s="7" t="n">
        <f aca="false">BF91*(1+AY92)*(1+BA92)*(1-BE92)</f>
        <v>119.743667240596</v>
      </c>
      <c r="BG92" s="7"/>
      <c r="BH92" s="7"/>
      <c r="BI92" s="39" t="n">
        <f aca="false">T99/AG99</f>
        <v>0.0181445737177243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153049005.293042</v>
      </c>
      <c r="E93" s="9"/>
      <c r="F93" s="67" t="n">
        <f aca="false">'Low pensions'!I93</f>
        <v>27818468.3875241</v>
      </c>
      <c r="G93" s="81" t="n">
        <f aca="false">'Low pensions'!K93</f>
        <v>4368199.24572643</v>
      </c>
      <c r="H93" s="81" t="n">
        <f aca="false">'Low pensions'!V93</f>
        <v>24032543.4228462</v>
      </c>
      <c r="I93" s="81" t="n">
        <f aca="false">'Low pensions'!M93</f>
        <v>135098.945744116</v>
      </c>
      <c r="J93" s="81" t="n">
        <f aca="false">'Low pensions'!W93</f>
        <v>743274.538850911</v>
      </c>
      <c r="K93" s="9"/>
      <c r="L93" s="81" t="n">
        <f aca="false">'Low pensions'!N93</f>
        <v>4450702.00295117</v>
      </c>
      <c r="M93" s="67"/>
      <c r="N93" s="81" t="n">
        <f aca="false">'Low pensions'!L93</f>
        <v>1243081.47426371</v>
      </c>
      <c r="O93" s="9"/>
      <c r="P93" s="81" t="n">
        <f aca="false">'Low pensions'!X93</f>
        <v>29933781.3541299</v>
      </c>
      <c r="Q93" s="67"/>
      <c r="R93" s="81" t="n">
        <f aca="false">'Low SIPA income'!G88</f>
        <v>25964933.853567</v>
      </c>
      <c r="S93" s="67"/>
      <c r="T93" s="81" t="n">
        <f aca="false">'Low SIPA income'!J88</f>
        <v>99279175.0140708</v>
      </c>
      <c r="U93" s="9"/>
      <c r="V93" s="81" t="n">
        <f aca="false">'Low SIPA income'!F88</f>
        <v>124279.048438143</v>
      </c>
      <c r="W93" s="67"/>
      <c r="X93" s="81" t="n">
        <f aca="false">'Low SIPA income'!M88</f>
        <v>312153.139032717</v>
      </c>
      <c r="Y93" s="9"/>
      <c r="Z93" s="9" t="n">
        <f aca="false">R93+V93-N93-L93-F93</f>
        <v>-7423038.96273391</v>
      </c>
      <c r="AA93" s="9"/>
      <c r="AB93" s="9" t="n">
        <f aca="false">T93-P93-D93</f>
        <v>-83703611.6331016</v>
      </c>
      <c r="AC93" s="50"/>
      <c r="AD93" s="9"/>
      <c r="AE93" s="9"/>
      <c r="AF93" s="9"/>
      <c r="AG93" s="9" t="n">
        <f aca="false">BF93/100*$AG$37</f>
        <v>5484493919.36253</v>
      </c>
      <c r="AH93" s="39" t="n">
        <f aca="false">(AG93-AG92)/AG92</f>
        <v>-0.000301223505734702</v>
      </c>
      <c r="AI93" s="39" t="n">
        <f aca="false">(AG93-AG89)/AG89</f>
        <v>0.00556632788606557</v>
      </c>
      <c r="AJ93" s="39" t="n">
        <f aca="false">AB93/AG93</f>
        <v>-0.0152618660652705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12971085</v>
      </c>
      <c r="AX93" s="7"/>
      <c r="AY93" s="39" t="n">
        <f aca="false">(AW93-AW92)/AW92</f>
        <v>-0.00129558931412532</v>
      </c>
      <c r="AZ93" s="38" t="n">
        <f aca="false">workers_and_wage_low!B81</f>
        <v>6579.8044086059</v>
      </c>
      <c r="BA93" s="39" t="n">
        <f aca="false">(AZ93-AZ92)/AZ92</f>
        <v>0.000995655769365891</v>
      </c>
      <c r="BB93" s="39"/>
      <c r="BC93" s="39"/>
      <c r="BD93" s="39"/>
      <c r="BE93" s="39"/>
      <c r="BF93" s="7" t="n">
        <f aca="false">BF92*(1+AY93)*(1+BA93)*(1-BE93)</f>
        <v>119.70759763336</v>
      </c>
      <c r="BG93" s="7"/>
      <c r="BH93" s="7"/>
      <c r="BI93" s="39" t="n">
        <f aca="false">T100/AG100</f>
        <v>0.0158502517422477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152738963.533713</v>
      </c>
      <c r="E94" s="6"/>
      <c r="F94" s="8" t="n">
        <f aca="false">'Low pensions'!I94</f>
        <v>27762114.627732</v>
      </c>
      <c r="G94" s="80" t="n">
        <f aca="false">'Low pensions'!K94</f>
        <v>4505681.20136869</v>
      </c>
      <c r="H94" s="80" t="n">
        <f aca="false">'Low pensions'!V94</f>
        <v>24788928.5790551</v>
      </c>
      <c r="I94" s="80" t="n">
        <f aca="false">'Low pensions'!M94</f>
        <v>139350.964990783</v>
      </c>
      <c r="J94" s="80" t="n">
        <f aca="false">'Low pensions'!W94</f>
        <v>766667.894197577</v>
      </c>
      <c r="K94" s="6"/>
      <c r="L94" s="80" t="n">
        <f aca="false">'Low pensions'!N94</f>
        <v>5362924.58748741</v>
      </c>
      <c r="M94" s="8"/>
      <c r="N94" s="80" t="n">
        <f aca="false">'Low pensions'!L94</f>
        <v>1239724.55742196</v>
      </c>
      <c r="O94" s="6"/>
      <c r="P94" s="80" t="n">
        <f aca="false">'Low pensions'!X94</f>
        <v>34648839.9157994</v>
      </c>
      <c r="Q94" s="8"/>
      <c r="R94" s="80" t="n">
        <f aca="false">'Low SIPA income'!G89</f>
        <v>22852317.3333914</v>
      </c>
      <c r="S94" s="8"/>
      <c r="T94" s="80" t="n">
        <f aca="false">'Low SIPA income'!J89</f>
        <v>87377815.9734144</v>
      </c>
      <c r="U94" s="6"/>
      <c r="V94" s="80" t="n">
        <f aca="false">'Low SIPA income'!F89</f>
        <v>123182.073851317</v>
      </c>
      <c r="W94" s="8"/>
      <c r="X94" s="80" t="n">
        <f aca="false">'Low SIPA income'!M89</f>
        <v>309397.855137161</v>
      </c>
      <c r="Y94" s="6"/>
      <c r="Z94" s="6" t="n">
        <f aca="false">R94+V94-N94-L94-F94</f>
        <v>-11389264.3653986</v>
      </c>
      <c r="AA94" s="6"/>
      <c r="AB94" s="6" t="n">
        <f aca="false">T94-P94-D94</f>
        <v>-100009987.476098</v>
      </c>
      <c r="AC94" s="50"/>
      <c r="AD94" s="6"/>
      <c r="AE94" s="6"/>
      <c r="AF94" s="6"/>
      <c r="AG94" s="6" t="n">
        <f aca="false">BF94/100*$AG$37</f>
        <v>5496887412.94141</v>
      </c>
      <c r="AH94" s="61" t="n">
        <f aca="false">(AG94-AG93)/AG93</f>
        <v>0.00225973330650001</v>
      </c>
      <c r="AI94" s="61"/>
      <c r="AJ94" s="61" t="n">
        <f aca="false">AB94/AG94</f>
        <v>-0.018193930485213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0.00295687179706464</v>
      </c>
      <c r="AV94" s="5"/>
      <c r="AW94" s="65" t="n">
        <f aca="false">workers_and_wage_low!C82</f>
        <v>12955815</v>
      </c>
      <c r="AX94" s="5"/>
      <c r="AY94" s="61" t="n">
        <f aca="false">(AW94-AW93)/AW93</f>
        <v>-0.00117723382430999</v>
      </c>
      <c r="AZ94" s="66" t="n">
        <f aca="false">workers_and_wage_low!B82</f>
        <v>6602.44563410192</v>
      </c>
      <c r="BA94" s="61" t="n">
        <f aca="false">(AZ94-AZ93)/AZ93</f>
        <v>0.00344101801360556</v>
      </c>
      <c r="BB94" s="61"/>
      <c r="BC94" s="61"/>
      <c r="BD94" s="61"/>
      <c r="BE94" s="61"/>
      <c r="BF94" s="5" t="n">
        <f aca="false">BF93*(1+AY94)*(1+BA94)*(1-BE94)</f>
        <v>119.978104878773</v>
      </c>
      <c r="BG94" s="5"/>
      <c r="BH94" s="5"/>
      <c r="BI94" s="61" t="n">
        <f aca="false">T101/AG101</f>
        <v>0.0181052557968729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153001513.552031</v>
      </c>
      <c r="E95" s="9"/>
      <c r="F95" s="67" t="n">
        <f aca="false">'Low pensions'!I95</f>
        <v>27809836.2014248</v>
      </c>
      <c r="G95" s="81" t="n">
        <f aca="false">'Low pensions'!K95</f>
        <v>4593778.60735495</v>
      </c>
      <c r="H95" s="81" t="n">
        <f aca="false">'Low pensions'!V95</f>
        <v>25273614.5138545</v>
      </c>
      <c r="I95" s="81" t="n">
        <f aca="false">'Low pensions'!M95</f>
        <v>142075.627031597</v>
      </c>
      <c r="J95" s="81" t="n">
        <f aca="false">'Low pensions'!W95</f>
        <v>781658.180840867</v>
      </c>
      <c r="K95" s="9"/>
      <c r="L95" s="81" t="n">
        <f aca="false">'Low pensions'!N95</f>
        <v>4426665.26717158</v>
      </c>
      <c r="M95" s="67"/>
      <c r="N95" s="81" t="n">
        <f aca="false">'Low pensions'!L95</f>
        <v>1242722.54849684</v>
      </c>
      <c r="O95" s="9"/>
      <c r="P95" s="81" t="n">
        <f aca="false">'Low pensions'!X95</f>
        <v>29807079.9142346</v>
      </c>
      <c r="Q95" s="67"/>
      <c r="R95" s="81" t="n">
        <f aca="false">'Low SIPA income'!G90</f>
        <v>26134962.9556451</v>
      </c>
      <c r="S95" s="67"/>
      <c r="T95" s="81" t="n">
        <f aca="false">'Low SIPA income'!J90</f>
        <v>99929296.0225777</v>
      </c>
      <c r="U95" s="9"/>
      <c r="V95" s="81" t="n">
        <f aca="false">'Low SIPA income'!F90</f>
        <v>127145.187060123</v>
      </c>
      <c r="W95" s="67"/>
      <c r="X95" s="81" t="n">
        <f aca="false">'Low SIPA income'!M90</f>
        <v>319352.052920438</v>
      </c>
      <c r="Y95" s="9"/>
      <c r="Z95" s="9" t="n">
        <f aca="false">R95+V95-N95-L95-F95</f>
        <v>-7217115.87438802</v>
      </c>
      <c r="AA95" s="9"/>
      <c r="AB95" s="9" t="n">
        <f aca="false">T95-P95-D95</f>
        <v>-82879297.4436875</v>
      </c>
      <c r="AC95" s="50"/>
      <c r="AD95" s="9"/>
      <c r="AE95" s="9"/>
      <c r="AF95" s="9"/>
      <c r="AG95" s="9" t="n">
        <f aca="false">BF95/100*$AG$37</f>
        <v>5528834240.65176</v>
      </c>
      <c r="AH95" s="39" t="n">
        <f aca="false">(AG95-AG94)/AG94</f>
        <v>0.00581180317339763</v>
      </c>
      <c r="AI95" s="39"/>
      <c r="AJ95" s="39" t="n">
        <f aca="false">AB95/AG95</f>
        <v>-0.0149903747944372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13012119</v>
      </c>
      <c r="AX95" s="7"/>
      <c r="AY95" s="39" t="n">
        <f aca="false">(AW95-AW94)/AW94</f>
        <v>0.004345847791127</v>
      </c>
      <c r="AZ95" s="38" t="n">
        <f aca="false">workers_and_wage_low!B83</f>
        <v>6612.0826438379</v>
      </c>
      <c r="BA95" s="39" t="n">
        <f aca="false">(AZ95-AZ94)/AZ94</f>
        <v>0.00145961213011906</v>
      </c>
      <c r="BB95" s="39"/>
      <c r="BC95" s="39"/>
      <c r="BD95" s="39"/>
      <c r="BE95" s="39"/>
      <c r="BF95" s="7" t="n">
        <f aca="false">BF94*(1+AY95)*(1+BA95)*(1-BE95)</f>
        <v>120.675394009446</v>
      </c>
      <c r="BG95" s="7"/>
      <c r="BH95" s="7"/>
      <c r="BI95" s="39" t="n">
        <f aca="false">T102/AG102</f>
        <v>0.0159514560685782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153144817.056341</v>
      </c>
      <c r="E96" s="9"/>
      <c r="F96" s="67" t="n">
        <f aca="false">'Low pensions'!I96</f>
        <v>27835883.3096489</v>
      </c>
      <c r="G96" s="81" t="n">
        <f aca="false">'Low pensions'!K96</f>
        <v>4690797.00582495</v>
      </c>
      <c r="H96" s="81" t="n">
        <f aca="false">'Low pensions'!V96</f>
        <v>25807381.1171811</v>
      </c>
      <c r="I96" s="81" t="n">
        <f aca="false">'Low pensions'!M96</f>
        <v>145076.196056442</v>
      </c>
      <c r="J96" s="81" t="n">
        <f aca="false">'Low pensions'!W96</f>
        <v>798166.426304574</v>
      </c>
      <c r="K96" s="9"/>
      <c r="L96" s="81" t="n">
        <f aca="false">'Low pensions'!N96</f>
        <v>4414217.06515618</v>
      </c>
      <c r="M96" s="67"/>
      <c r="N96" s="81" t="n">
        <f aca="false">'Low pensions'!L96</f>
        <v>1244525.96699566</v>
      </c>
      <c r="O96" s="9"/>
      <c r="P96" s="81" t="n">
        <f aca="false">'Low pensions'!X96</f>
        <v>29752408.0112865</v>
      </c>
      <c r="Q96" s="67"/>
      <c r="R96" s="81" t="n">
        <f aca="false">'Low SIPA income'!G91</f>
        <v>22883756.3571002</v>
      </c>
      <c r="S96" s="67"/>
      <c r="T96" s="81" t="n">
        <f aca="false">'Low SIPA income'!J91</f>
        <v>87498025.8054386</v>
      </c>
      <c r="U96" s="9"/>
      <c r="V96" s="81" t="n">
        <f aca="false">'Low SIPA income'!F91</f>
        <v>124889.273507029</v>
      </c>
      <c r="W96" s="67"/>
      <c r="X96" s="81" t="n">
        <f aca="false">'Low SIPA income'!M91</f>
        <v>313685.84847299</v>
      </c>
      <c r="Y96" s="9"/>
      <c r="Z96" s="9" t="n">
        <f aca="false">R96+V96-N96-L96-F96</f>
        <v>-10485980.7111935</v>
      </c>
      <c r="AA96" s="9"/>
      <c r="AB96" s="9" t="n">
        <f aca="false">T96-P96-D96</f>
        <v>-95399199.2621884</v>
      </c>
      <c r="AC96" s="50"/>
      <c r="AD96" s="9"/>
      <c r="AE96" s="9"/>
      <c r="AF96" s="9"/>
      <c r="AG96" s="9" t="n">
        <f aca="false">BF96/100*$AG$37</f>
        <v>5521060950.8827</v>
      </c>
      <c r="AH96" s="39" t="n">
        <f aca="false">(AG96-AG95)/AG95</f>
        <v>-0.00140595457029636</v>
      </c>
      <c r="AI96" s="39"/>
      <c r="AJ96" s="39" t="n">
        <f aca="false">AB96/AG96</f>
        <v>-0.0172791425617093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13018015</v>
      </c>
      <c r="AX96" s="7"/>
      <c r="AY96" s="39" t="n">
        <f aca="false">(AW96-AW95)/AW95</f>
        <v>0.000453116052811998</v>
      </c>
      <c r="AZ96" s="38" t="n">
        <f aca="false">workers_and_wage_low!B84</f>
        <v>6599.79588256595</v>
      </c>
      <c r="BA96" s="39" t="n">
        <f aca="false">(AZ96-AZ95)/AZ95</f>
        <v>-0.00185822862988642</v>
      </c>
      <c r="BB96" s="39"/>
      <c r="BC96" s="39"/>
      <c r="BD96" s="39"/>
      <c r="BE96" s="39"/>
      <c r="BF96" s="7" t="n">
        <f aca="false">BF95*(1+AY96)*(1+BA96)*(1-BE96)</f>
        <v>120.505729887716</v>
      </c>
      <c r="BG96" s="7"/>
      <c r="BH96" s="7"/>
      <c r="BI96" s="39" t="n">
        <f aca="false">T103/AG103</f>
        <v>0.0182759933490546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153595822.508513</v>
      </c>
      <c r="E97" s="9"/>
      <c r="F97" s="67" t="n">
        <f aca="false">'Low pensions'!I97</f>
        <v>27917858.8892343</v>
      </c>
      <c r="G97" s="81" t="n">
        <f aca="false">'Low pensions'!K97</f>
        <v>4774579.26564847</v>
      </c>
      <c r="H97" s="81" t="n">
        <f aca="false">'Low pensions'!V97</f>
        <v>26268326.3909671</v>
      </c>
      <c r="I97" s="81" t="n">
        <f aca="false">'Low pensions'!M97</f>
        <v>147667.39996851</v>
      </c>
      <c r="J97" s="81" t="n">
        <f aca="false">'Low pensions'!W97</f>
        <v>812422.465700014</v>
      </c>
      <c r="K97" s="9"/>
      <c r="L97" s="81" t="n">
        <f aca="false">'Low pensions'!N97</f>
        <v>4439714.75087105</v>
      </c>
      <c r="M97" s="67"/>
      <c r="N97" s="81" t="n">
        <f aca="false">'Low pensions'!L97</f>
        <v>1248224.2362383</v>
      </c>
      <c r="O97" s="9"/>
      <c r="P97" s="81" t="n">
        <f aca="false">'Low pensions'!X97</f>
        <v>29905062.409879</v>
      </c>
      <c r="Q97" s="67"/>
      <c r="R97" s="81" t="n">
        <f aca="false">'Low SIPA income'!G92</f>
        <v>26305126.1786478</v>
      </c>
      <c r="S97" s="67"/>
      <c r="T97" s="81" t="n">
        <f aca="false">'Low SIPA income'!J92</f>
        <v>100579929.854065</v>
      </c>
      <c r="U97" s="9"/>
      <c r="V97" s="81" t="n">
        <f aca="false">'Low SIPA income'!F92</f>
        <v>125887.056781565</v>
      </c>
      <c r="W97" s="67"/>
      <c r="X97" s="81" t="n">
        <f aca="false">'Low SIPA income'!M92</f>
        <v>316191.992389725</v>
      </c>
      <c r="Y97" s="9"/>
      <c r="Z97" s="9" t="n">
        <f aca="false">R97+V97-N97-L97-F97</f>
        <v>-7174784.64091424</v>
      </c>
      <c r="AA97" s="9"/>
      <c r="AB97" s="9" t="n">
        <f aca="false">T97-P97-D97</f>
        <v>-82920955.0643273</v>
      </c>
      <c r="AC97" s="50"/>
      <c r="AD97" s="9"/>
      <c r="AE97" s="9"/>
      <c r="AF97" s="9"/>
      <c r="AG97" s="9" t="n">
        <f aca="false">BF97/100*$AG$37</f>
        <v>5549560144.54885</v>
      </c>
      <c r="AH97" s="39" t="n">
        <f aca="false">(AG97-AG96)/AG96</f>
        <v>0.0051619052786573</v>
      </c>
      <c r="AI97" s="39" t="n">
        <f aca="false">(AG97-AG93)/AG93</f>
        <v>0.0118636698559564</v>
      </c>
      <c r="AJ97" s="39" t="n">
        <f aca="false">AB97/AG97</f>
        <v>-0.0149418968178546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13031865</v>
      </c>
      <c r="AX97" s="7"/>
      <c r="AY97" s="39" t="n">
        <f aca="false">(AW97-AW96)/AW96</f>
        <v>0.00106391028125256</v>
      </c>
      <c r="AZ97" s="38" t="n">
        <f aca="false">workers_and_wage_low!B85</f>
        <v>6626.81306921395</v>
      </c>
      <c r="BA97" s="39" t="n">
        <f aca="false">(AZ97-AZ96)/AZ96</f>
        <v>0.00409363973200625</v>
      </c>
      <c r="BB97" s="39"/>
      <c r="BC97" s="39"/>
      <c r="BD97" s="39"/>
      <c r="BE97" s="39"/>
      <c r="BF97" s="7" t="n">
        <f aca="false">BF96*(1+AY97)*(1+BA97)*(1-BE97)</f>
        <v>121.127769050932</v>
      </c>
      <c r="BG97" s="7"/>
      <c r="BH97" s="7"/>
      <c r="BI97" s="39" t="n">
        <f aca="false">T104/AG104</f>
        <v>0.0159796581755826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153670934.348462</v>
      </c>
      <c r="E98" s="6"/>
      <c r="F98" s="8" t="n">
        <f aca="false">'Low pensions'!I98</f>
        <v>27931511.3552608</v>
      </c>
      <c r="G98" s="80" t="n">
        <f aca="false">'Low pensions'!K98</f>
        <v>4860616.72414287</v>
      </c>
      <c r="H98" s="80" t="n">
        <f aca="false">'Low pensions'!V98</f>
        <v>26741679.1024491</v>
      </c>
      <c r="I98" s="80" t="n">
        <f aca="false">'Low pensions'!M98</f>
        <v>150328.352293081</v>
      </c>
      <c r="J98" s="80" t="n">
        <f aca="false">'Low pensions'!W98</f>
        <v>827062.240281941</v>
      </c>
      <c r="K98" s="6"/>
      <c r="L98" s="80" t="n">
        <f aca="false">'Low pensions'!N98</f>
        <v>5358194.16052629</v>
      </c>
      <c r="M98" s="8"/>
      <c r="N98" s="80" t="n">
        <f aca="false">'Low pensions'!L98</f>
        <v>1248258.99425826</v>
      </c>
      <c r="O98" s="6"/>
      <c r="P98" s="80" t="n">
        <f aca="false">'Low pensions'!X98</f>
        <v>34671247.661218</v>
      </c>
      <c r="Q98" s="8"/>
      <c r="R98" s="80" t="n">
        <f aca="false">'Low SIPA income'!G93</f>
        <v>23108136.7317032</v>
      </c>
      <c r="S98" s="8"/>
      <c r="T98" s="80" t="n">
        <f aca="false">'Low SIPA income'!J93</f>
        <v>88355963.6151615</v>
      </c>
      <c r="U98" s="6"/>
      <c r="V98" s="80" t="n">
        <f aca="false">'Low SIPA income'!F93</f>
        <v>126822.075565614</v>
      </c>
      <c r="W98" s="8"/>
      <c r="X98" s="80" t="n">
        <f aca="false">'Low SIPA income'!M93</f>
        <v>318540.490001859</v>
      </c>
      <c r="Y98" s="6"/>
      <c r="Z98" s="6" t="n">
        <f aca="false">R98+V98-N98-L98-F98</f>
        <v>-11303005.7027765</v>
      </c>
      <c r="AA98" s="6"/>
      <c r="AB98" s="6" t="n">
        <f aca="false">T98-P98-D98</f>
        <v>-99986218.3945185</v>
      </c>
      <c r="AC98" s="50"/>
      <c r="AD98" s="6"/>
      <c r="AE98" s="6"/>
      <c r="AF98" s="6"/>
      <c r="AG98" s="6" t="n">
        <f aca="false">BF98/100*$AG$37</f>
        <v>5544999350.66064</v>
      </c>
      <c r="AH98" s="61" t="n">
        <f aca="false">(AG98-AG97)/AG97</f>
        <v>-0.000821829797211298</v>
      </c>
      <c r="AI98" s="61"/>
      <c r="AJ98" s="61" t="n">
        <f aca="false">AB98/AG98</f>
        <v>-0.0180317818040152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0.00176376677083456</v>
      </c>
      <c r="AV98" s="5"/>
      <c r="AW98" s="65" t="n">
        <f aca="false">workers_and_wage_low!C86</f>
        <v>13049751</v>
      </c>
      <c r="AX98" s="5"/>
      <c r="AY98" s="61" t="n">
        <f aca="false">(AW98-AW97)/AW97</f>
        <v>0.00137248198933921</v>
      </c>
      <c r="AZ98" s="66" t="n">
        <f aca="false">workers_and_wage_low!B86</f>
        <v>6612.29170549907</v>
      </c>
      <c r="BA98" s="61" t="n">
        <f aca="false">(AZ98-AZ97)/AZ97</f>
        <v>-0.00219130426091934</v>
      </c>
      <c r="BB98" s="61"/>
      <c r="BC98" s="61"/>
      <c r="BD98" s="61"/>
      <c r="BE98" s="61"/>
      <c r="BF98" s="5" t="n">
        <f aca="false">BF97*(1+AY98)*(1+BA98)*(1-BE98)</f>
        <v>121.028222641056</v>
      </c>
      <c r="BG98" s="5"/>
      <c r="BH98" s="5"/>
      <c r="BI98" s="61" t="n">
        <f aca="false">T105/AG105</f>
        <v>0.0181799676743038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153440395.135983</v>
      </c>
      <c r="E99" s="9"/>
      <c r="F99" s="67" t="n">
        <f aca="false">'Low pensions'!I99</f>
        <v>27889608.1244482</v>
      </c>
      <c r="G99" s="81" t="n">
        <f aca="false">'Low pensions'!K99</f>
        <v>4949935.28330751</v>
      </c>
      <c r="H99" s="81" t="n">
        <f aca="false">'Low pensions'!V99</f>
        <v>27233083.4617374</v>
      </c>
      <c r="I99" s="81" t="n">
        <f aca="false">'Low pensions'!M99</f>
        <v>153090.781957964</v>
      </c>
      <c r="J99" s="81" t="n">
        <f aca="false">'Low pensions'!W99</f>
        <v>842260.313249612</v>
      </c>
      <c r="K99" s="9"/>
      <c r="L99" s="81" t="n">
        <f aca="false">'Low pensions'!N99</f>
        <v>4398220.73957867</v>
      </c>
      <c r="M99" s="67"/>
      <c r="N99" s="81" t="n">
        <f aca="false">'Low pensions'!L99</f>
        <v>1247070.32898187</v>
      </c>
      <c r="O99" s="9"/>
      <c r="P99" s="81" t="n">
        <f aca="false">'Low pensions'!X99</f>
        <v>29683401.3307614</v>
      </c>
      <c r="Q99" s="67"/>
      <c r="R99" s="81" t="n">
        <f aca="false">'Low SIPA income'!G94</f>
        <v>26359745.0171123</v>
      </c>
      <c r="S99" s="67"/>
      <c r="T99" s="81" t="n">
        <f aca="false">'Low SIPA income'!J94</f>
        <v>100788769.716841</v>
      </c>
      <c r="U99" s="9"/>
      <c r="V99" s="81" t="n">
        <f aca="false">'Low SIPA income'!F94</f>
        <v>128959.575387001</v>
      </c>
      <c r="W99" s="67"/>
      <c r="X99" s="81" t="n">
        <f aca="false">'Low SIPA income'!M94</f>
        <v>323909.273294887</v>
      </c>
      <c r="Y99" s="9"/>
      <c r="Z99" s="9" t="n">
        <f aca="false">R99+V99-N99-L99-F99</f>
        <v>-7046194.60050942</v>
      </c>
      <c r="AA99" s="9"/>
      <c r="AB99" s="9" t="n">
        <f aca="false">T99-P99-D99</f>
        <v>-82335026.7499032</v>
      </c>
      <c r="AC99" s="50"/>
      <c r="AD99" s="9"/>
      <c r="AE99" s="9"/>
      <c r="AF99" s="9"/>
      <c r="AG99" s="9" t="n">
        <f aca="false">BF99/100*$AG$37</f>
        <v>5554760959.65742</v>
      </c>
      <c r="AH99" s="39" t="n">
        <f aca="false">(AG99-AG98)/AG98</f>
        <v>0.00176043465101771</v>
      </c>
      <c r="AI99" s="39"/>
      <c r="AJ99" s="39" t="n">
        <f aca="false">AB99/AG99</f>
        <v>-0.0148224248258166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13040383</v>
      </c>
      <c r="AX99" s="7"/>
      <c r="AY99" s="39" t="n">
        <f aca="false">(AW99-AW98)/AW98</f>
        <v>-0.000717868103383735</v>
      </c>
      <c r="AZ99" s="38" t="n">
        <f aca="false">workers_and_wage_low!B87</f>
        <v>6628.69073858849</v>
      </c>
      <c r="BA99" s="39" t="n">
        <f aca="false">(AZ99-AZ98)/AZ98</f>
        <v>0.00248008312697223</v>
      </c>
      <c r="BB99" s="39"/>
      <c r="BC99" s="39"/>
      <c r="BD99" s="39"/>
      <c r="BE99" s="39"/>
      <c r="BF99" s="7" t="n">
        <f aca="false">BF98*(1+AY99)*(1+BA99)*(1-BE99)</f>
        <v>121.241284917944</v>
      </c>
      <c r="BG99" s="7"/>
      <c r="BH99" s="7"/>
      <c r="BI99" s="39" t="n">
        <f aca="false">T106/AG106</f>
        <v>0.0159418216439428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153235953.753279</v>
      </c>
      <c r="E100" s="9"/>
      <c r="F100" s="67" t="n">
        <f aca="false">'Low pensions'!I100</f>
        <v>27852448.4831231</v>
      </c>
      <c r="G100" s="81" t="n">
        <f aca="false">'Low pensions'!K100</f>
        <v>5074915.09526064</v>
      </c>
      <c r="H100" s="81" t="n">
        <f aca="false">'Low pensions'!V100</f>
        <v>27920685.5120975</v>
      </c>
      <c r="I100" s="81" t="n">
        <f aca="false">'Low pensions'!M100</f>
        <v>156956.136966824</v>
      </c>
      <c r="J100" s="81" t="n">
        <f aca="false">'Low pensions'!W100</f>
        <v>863526.356044251</v>
      </c>
      <c r="K100" s="9"/>
      <c r="L100" s="81" t="n">
        <f aca="false">'Low pensions'!N100</f>
        <v>4442062.89700902</v>
      </c>
      <c r="M100" s="67"/>
      <c r="N100" s="81" t="n">
        <f aca="false">'Low pensions'!L100</f>
        <v>1247004.69986136</v>
      </c>
      <c r="O100" s="9"/>
      <c r="P100" s="81" t="n">
        <f aca="false">'Low pensions'!X100</f>
        <v>29910537.422027</v>
      </c>
      <c r="Q100" s="67"/>
      <c r="R100" s="81" t="n">
        <f aca="false">'Low SIPA income'!G95</f>
        <v>23094190.6647391</v>
      </c>
      <c r="S100" s="67"/>
      <c r="T100" s="81" t="n">
        <f aca="false">'Low SIPA income'!J95</f>
        <v>88302639.619395</v>
      </c>
      <c r="U100" s="9"/>
      <c r="V100" s="81" t="n">
        <f aca="false">'Low SIPA income'!F95</f>
        <v>128064.989141724</v>
      </c>
      <c r="W100" s="67"/>
      <c r="X100" s="81" t="n">
        <f aca="false">'Low SIPA income'!M95</f>
        <v>321662.330563122</v>
      </c>
      <c r="Y100" s="9"/>
      <c r="Z100" s="9" t="n">
        <f aca="false">R100+V100-N100-L100-F100</f>
        <v>-10319260.4261127</v>
      </c>
      <c r="AA100" s="9"/>
      <c r="AB100" s="9" t="n">
        <f aca="false">T100-P100-D100</f>
        <v>-94843851.5559112</v>
      </c>
      <c r="AC100" s="50"/>
      <c r="AD100" s="9"/>
      <c r="AE100" s="9"/>
      <c r="AF100" s="9"/>
      <c r="AG100" s="9" t="n">
        <f aca="false">BF100/100*$AG$37</f>
        <v>5571055971.56106</v>
      </c>
      <c r="AH100" s="39" t="n">
        <f aca="false">(AG100-AG99)/AG99</f>
        <v>0.0029335217162331</v>
      </c>
      <c r="AI100" s="39"/>
      <c r="AJ100" s="39" t="n">
        <f aca="false">AB100/AG100</f>
        <v>-0.0170243939461508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13029167</v>
      </c>
      <c r="AX100" s="7"/>
      <c r="AY100" s="39" t="n">
        <f aca="false">(AW100-AW99)/AW99</f>
        <v>-0.000860097437322201</v>
      </c>
      <c r="AZ100" s="38" t="n">
        <f aca="false">workers_and_wage_low!B88</f>
        <v>6653.85911399258</v>
      </c>
      <c r="BA100" s="39" t="n">
        <f aca="false">(AZ100-AZ99)/AZ99</f>
        <v>0.00379688484447956</v>
      </c>
      <c r="BB100" s="39"/>
      <c r="BC100" s="39"/>
      <c r="BD100" s="39"/>
      <c r="BE100" s="39"/>
      <c r="BF100" s="7" t="n">
        <f aca="false">BF99*(1+AY100)*(1+BA100)*(1-BE100)</f>
        <v>121.596948860155</v>
      </c>
      <c r="BG100" s="7"/>
      <c r="BH100" s="7"/>
      <c r="BI100" s="39" t="n">
        <f aca="false">T107/AG107</f>
        <v>0.0182215208323235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153023885.662918</v>
      </c>
      <c r="E101" s="9"/>
      <c r="F101" s="67" t="n">
        <f aca="false">'Low pensions'!I101</f>
        <v>27813902.5974024</v>
      </c>
      <c r="G101" s="81" t="n">
        <f aca="false">'Low pensions'!K101</f>
        <v>5202306.19238179</v>
      </c>
      <c r="H101" s="81" t="n">
        <f aca="false">'Low pensions'!V101</f>
        <v>28621553.7420078</v>
      </c>
      <c r="I101" s="81" t="n">
        <f aca="false">'Low pensions'!M101</f>
        <v>160896.067805624</v>
      </c>
      <c r="J101" s="81" t="n">
        <f aca="false">'Low pensions'!W101</f>
        <v>885202.693051796</v>
      </c>
      <c r="K101" s="9"/>
      <c r="L101" s="81" t="n">
        <f aca="false">'Low pensions'!N101</f>
        <v>4465892.42500486</v>
      </c>
      <c r="M101" s="67"/>
      <c r="N101" s="81" t="n">
        <f aca="false">'Low pensions'!L101</f>
        <v>1245879.3356422</v>
      </c>
      <c r="O101" s="9"/>
      <c r="P101" s="81" t="n">
        <f aca="false">'Low pensions'!X101</f>
        <v>30027997.5341805</v>
      </c>
      <c r="Q101" s="67"/>
      <c r="R101" s="81" t="n">
        <f aca="false">'Low SIPA income'!G96</f>
        <v>26463750.049097</v>
      </c>
      <c r="S101" s="67"/>
      <c r="T101" s="81" t="n">
        <f aca="false">'Low SIPA income'!J96</f>
        <v>101186441.970928</v>
      </c>
      <c r="U101" s="9"/>
      <c r="V101" s="81" t="n">
        <f aca="false">'Low SIPA income'!F96</f>
        <v>127299.035728803</v>
      </c>
      <c r="W101" s="67"/>
      <c r="X101" s="81" t="n">
        <f aca="false">'Low SIPA income'!M96</f>
        <v>319738.476420361</v>
      </c>
      <c r="Y101" s="9"/>
      <c r="Z101" s="9" t="n">
        <f aca="false">R101+V101-N101-L101-F101</f>
        <v>-6934625.2732236</v>
      </c>
      <c r="AA101" s="9"/>
      <c r="AB101" s="9" t="n">
        <f aca="false">T101-P101-D101</f>
        <v>-81865441.2261714</v>
      </c>
      <c r="AC101" s="50"/>
      <c r="AD101" s="9"/>
      <c r="AE101" s="9"/>
      <c r="AF101" s="9"/>
      <c r="AG101" s="9" t="n">
        <f aca="false">BF101/100*$AG$37</f>
        <v>5588788311.31479</v>
      </c>
      <c r="AH101" s="39" t="n">
        <f aca="false">(AG101-AG100)/AG100</f>
        <v>0.00318294051329873</v>
      </c>
      <c r="AI101" s="39" t="n">
        <f aca="false">(AG101-AG97)/AG97</f>
        <v>0.00706869837323506</v>
      </c>
      <c r="AJ101" s="39" t="n">
        <f aca="false">AB101/AG101</f>
        <v>-0.0146481556763262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13051996</v>
      </c>
      <c r="AX101" s="7"/>
      <c r="AY101" s="39" t="n">
        <f aca="false">(AW101-AW100)/AW100</f>
        <v>0.00175214578184469</v>
      </c>
      <c r="AZ101" s="38" t="n">
        <f aca="false">workers_and_wage_low!B89</f>
        <v>6663.36276876809</v>
      </c>
      <c r="BA101" s="39" t="n">
        <f aca="false">(AZ101-AZ100)/AZ100</f>
        <v>0.00142829215537885</v>
      </c>
      <c r="BB101" s="39"/>
      <c r="BC101" s="39"/>
      <c r="BD101" s="39"/>
      <c r="BE101" s="39"/>
      <c r="BF101" s="7" t="n">
        <f aca="false">BF100*(1+AY101)*(1+BA101)*(1-BE101)</f>
        <v>121.983984714976</v>
      </c>
      <c r="BG101" s="7"/>
      <c r="BH101" s="7"/>
      <c r="BI101" s="39" t="n">
        <f aca="false">T108/AG108</f>
        <v>0.0159640791576666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152805510.170224</v>
      </c>
      <c r="E102" s="6"/>
      <c r="F102" s="8" t="n">
        <f aca="false">'Low pensions'!I102</f>
        <v>27774210.2666454</v>
      </c>
      <c r="G102" s="80" t="n">
        <f aca="false">'Low pensions'!K102</f>
        <v>5321446.34972638</v>
      </c>
      <c r="H102" s="80" t="n">
        <f aca="false">'Low pensions'!V102</f>
        <v>29277027.7356884</v>
      </c>
      <c r="I102" s="80" t="n">
        <f aca="false">'Low pensions'!M102</f>
        <v>164580.814939991</v>
      </c>
      <c r="J102" s="80" t="n">
        <f aca="false">'Low pensions'!W102</f>
        <v>905475.084608916</v>
      </c>
      <c r="K102" s="6"/>
      <c r="L102" s="80" t="n">
        <f aca="false">'Low pensions'!N102</f>
        <v>5389291.58225744</v>
      </c>
      <c r="M102" s="8"/>
      <c r="N102" s="80" t="n">
        <f aca="false">'Low pensions'!L102</f>
        <v>1244294.49496109</v>
      </c>
      <c r="O102" s="6"/>
      <c r="P102" s="80" t="n">
        <f aca="false">'Low pensions'!X102</f>
        <v>34810800.8249952</v>
      </c>
      <c r="Q102" s="8"/>
      <c r="R102" s="80" t="n">
        <f aca="false">'Low SIPA income'!G97</f>
        <v>23468933.9209651</v>
      </c>
      <c r="S102" s="8"/>
      <c r="T102" s="80" t="n">
        <f aca="false">'Low SIPA income'!J97</f>
        <v>89735502.93921</v>
      </c>
      <c r="U102" s="6"/>
      <c r="V102" s="80" t="n">
        <f aca="false">'Low SIPA income'!F97</f>
        <v>126994.992941569</v>
      </c>
      <c r="W102" s="8"/>
      <c r="X102" s="80" t="n">
        <f aca="false">'Low SIPA income'!M97</f>
        <v>318974.808596797</v>
      </c>
      <c r="Y102" s="6"/>
      <c r="Z102" s="6" t="n">
        <f aca="false">R102+V102-N102-L102-F102</f>
        <v>-10811867.4299573</v>
      </c>
      <c r="AA102" s="6"/>
      <c r="AB102" s="6" t="n">
        <f aca="false">T102-P102-D102</f>
        <v>-97880808.0560096</v>
      </c>
      <c r="AC102" s="50"/>
      <c r="AD102" s="6"/>
      <c r="AE102" s="6"/>
      <c r="AF102" s="6"/>
      <c r="AG102" s="6" t="n">
        <f aca="false">BF102/100*$AG$37</f>
        <v>5625536788.2042</v>
      </c>
      <c r="AH102" s="61" t="n">
        <f aca="false">(AG102-AG101)/AG101</f>
        <v>0.00657539252560555</v>
      </c>
      <c r="AI102" s="61"/>
      <c r="AJ102" s="61" t="n">
        <f aca="false">AB102/AG102</f>
        <v>-0.0173993721383618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0.00383585653680964</v>
      </c>
      <c r="AV102" s="5"/>
      <c r="AW102" s="65" t="n">
        <f aca="false">workers_and_wage_low!C90</f>
        <v>13084402</v>
      </c>
      <c r="AX102" s="5"/>
      <c r="AY102" s="61" t="n">
        <f aca="false">(AW102-AW101)/AW101</f>
        <v>0.00248283864015895</v>
      </c>
      <c r="AZ102" s="66" t="n">
        <f aca="false">workers_and_wage_low!B90</f>
        <v>6690.56540021309</v>
      </c>
      <c r="BA102" s="61" t="n">
        <f aca="false">(AZ102-AZ101)/AZ101</f>
        <v>0.00408241790053792</v>
      </c>
      <c r="BB102" s="61"/>
      <c r="BC102" s="61"/>
      <c r="BD102" s="61"/>
      <c r="BE102" s="61"/>
      <c r="BF102" s="5" t="n">
        <f aca="false">BF101*(1+AY102)*(1+BA102)*(1-BE102)</f>
        <v>122.786077296314</v>
      </c>
      <c r="BG102" s="5"/>
      <c r="BH102" s="5"/>
      <c r="BI102" s="61" t="n">
        <f aca="false">T109/AG109</f>
        <v>0.0181923246630848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153232618.071606</v>
      </c>
      <c r="E103" s="9"/>
      <c r="F103" s="67" t="n">
        <f aca="false">'Low pensions'!I103</f>
        <v>27851842.1834938</v>
      </c>
      <c r="G103" s="81" t="n">
        <f aca="false">'Low pensions'!K103</f>
        <v>5354627.70390296</v>
      </c>
      <c r="H103" s="81" t="n">
        <f aca="false">'Low pensions'!V103</f>
        <v>29459581.7562857</v>
      </c>
      <c r="I103" s="81" t="n">
        <f aca="false">'Low pensions'!M103</f>
        <v>165607.04238875</v>
      </c>
      <c r="J103" s="81" t="n">
        <f aca="false">'Low pensions'!W103</f>
        <v>911121.085245943</v>
      </c>
      <c r="K103" s="9"/>
      <c r="L103" s="81" t="n">
        <f aca="false">'Low pensions'!N103</f>
        <v>4507904.57392442</v>
      </c>
      <c r="M103" s="67"/>
      <c r="N103" s="81" t="n">
        <f aca="false">'Low pensions'!L103</f>
        <v>1247020.00358939</v>
      </c>
      <c r="O103" s="9"/>
      <c r="P103" s="81" t="n">
        <f aca="false">'Low pensions'!X103</f>
        <v>30252274.3931355</v>
      </c>
      <c r="Q103" s="67"/>
      <c r="R103" s="81" t="n">
        <f aca="false">'Low SIPA income'!G98</f>
        <v>26903980.8488303</v>
      </c>
      <c r="S103" s="67"/>
      <c r="T103" s="81" t="n">
        <f aca="false">'Low SIPA income'!J98</f>
        <v>102869702.58926</v>
      </c>
      <c r="U103" s="9"/>
      <c r="V103" s="81" t="n">
        <f aca="false">'Low SIPA income'!F98</f>
        <v>122982.122779959</v>
      </c>
      <c r="W103" s="67"/>
      <c r="X103" s="81" t="n">
        <f aca="false">'Low SIPA income'!M98</f>
        <v>308895.635693404</v>
      </c>
      <c r="Y103" s="9"/>
      <c r="Z103" s="9" t="n">
        <f aca="false">R103+V103-N103-L103-F103</f>
        <v>-6579803.78939739</v>
      </c>
      <c r="AA103" s="9"/>
      <c r="AB103" s="9" t="n">
        <f aca="false">T103-P103-D103</f>
        <v>-80615189.875482</v>
      </c>
      <c r="AC103" s="50"/>
      <c r="AD103" s="9"/>
      <c r="AE103" s="9"/>
      <c r="AF103" s="9"/>
      <c r="AG103" s="9" t="n">
        <f aca="false">BF103/100*$AG$37</f>
        <v>5628679143.42839</v>
      </c>
      <c r="AH103" s="39" t="n">
        <f aca="false">(AG103-AG102)/AG102</f>
        <v>0.000558587623278001</v>
      </c>
      <c r="AI103" s="39"/>
      <c r="AJ103" s="39" t="n">
        <f aca="false">AB103/AG103</f>
        <v>-0.0143222215765491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13052662</v>
      </c>
      <c r="AX103" s="7"/>
      <c r="AY103" s="39" t="n">
        <f aca="false">(AW103-AW102)/AW102</f>
        <v>-0.00242578911898305</v>
      </c>
      <c r="AZ103" s="38" t="n">
        <f aca="false">workers_and_wage_low!B91</f>
        <v>6710.58112190595</v>
      </c>
      <c r="BA103" s="39" t="n">
        <f aca="false">(AZ103-AZ102)/AZ102</f>
        <v>0.00299163381501752</v>
      </c>
      <c r="BB103" s="39"/>
      <c r="BC103" s="39"/>
      <c r="BD103" s="39"/>
      <c r="BE103" s="39"/>
      <c r="BF103" s="7" t="n">
        <f aca="false">BF102*(1+AY103)*(1+BA103)*(1-BE103)</f>
        <v>122.854664079403</v>
      </c>
      <c r="BG103" s="7"/>
      <c r="BH103" s="7"/>
      <c r="BI103" s="39" t="n">
        <f aca="false">T110/AG110</f>
        <v>0.0159952149634905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153132697.477666</v>
      </c>
      <c r="E104" s="9"/>
      <c r="F104" s="67" t="n">
        <f aca="false">'Low pensions'!I104</f>
        <v>27833680.4327627</v>
      </c>
      <c r="G104" s="81" t="n">
        <f aca="false">'Low pensions'!K104</f>
        <v>5466025.39344765</v>
      </c>
      <c r="H104" s="81" t="n">
        <f aca="false">'Low pensions'!V104</f>
        <v>30072458.9765285</v>
      </c>
      <c r="I104" s="81" t="n">
        <f aca="false">'Low pensions'!M104</f>
        <v>169052.331756114</v>
      </c>
      <c r="J104" s="81" t="n">
        <f aca="false">'Low pensions'!W104</f>
        <v>930076.050820475</v>
      </c>
      <c r="K104" s="9"/>
      <c r="L104" s="81" t="n">
        <f aca="false">'Low pensions'!N104</f>
        <v>4564927.24764323</v>
      </c>
      <c r="M104" s="67"/>
      <c r="N104" s="81" t="n">
        <f aca="false">'Low pensions'!L104</f>
        <v>1246027.66691256</v>
      </c>
      <c r="O104" s="9"/>
      <c r="P104" s="81" t="n">
        <f aca="false">'Low pensions'!X104</f>
        <v>30542705.7745275</v>
      </c>
      <c r="Q104" s="67"/>
      <c r="R104" s="81" t="n">
        <f aca="false">'Low SIPA income'!G99</f>
        <v>23509058.720855</v>
      </c>
      <c r="S104" s="67"/>
      <c r="T104" s="81" t="n">
        <f aca="false">'Low SIPA income'!J99</f>
        <v>89888923.5892738</v>
      </c>
      <c r="U104" s="9"/>
      <c r="V104" s="81" t="n">
        <f aca="false">'Low SIPA income'!F99</f>
        <v>124459.155811829</v>
      </c>
      <c r="W104" s="67"/>
      <c r="X104" s="81" t="n">
        <f aca="false">'Low SIPA income'!M99</f>
        <v>312605.516829021</v>
      </c>
      <c r="Y104" s="9"/>
      <c r="Z104" s="9" t="n">
        <f aca="false">R104+V104-N104-L104-F104</f>
        <v>-10011117.4706517</v>
      </c>
      <c r="AA104" s="9"/>
      <c r="AB104" s="9" t="n">
        <f aca="false">T104-P104-D104</f>
        <v>-93786479.6629202</v>
      </c>
      <c r="AC104" s="50"/>
      <c r="AD104" s="9"/>
      <c r="AE104" s="9"/>
      <c r="AF104" s="9"/>
      <c r="AG104" s="9" t="n">
        <f aca="false">BF104/100*$AG$37</f>
        <v>5625209413.2168</v>
      </c>
      <c r="AH104" s="39" t="n">
        <f aca="false">(AG104-AG103)/AG103</f>
        <v>-0.000616437733111835</v>
      </c>
      <c r="AI104" s="39"/>
      <c r="AJ104" s="39" t="n">
        <f aca="false">AB104/AG104</f>
        <v>-0.0166725312381371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13050544</v>
      </c>
      <c r="AX104" s="7"/>
      <c r="AY104" s="39" t="n">
        <f aca="false">(AW104-AW103)/AW103</f>
        <v>-0.000162265750848371</v>
      </c>
      <c r="AZ104" s="38" t="n">
        <f aca="false">workers_and_wage_low!B92</f>
        <v>6707.53286934869</v>
      </c>
      <c r="BA104" s="39" t="n">
        <f aca="false">(AZ104-AZ103)/AZ103</f>
        <v>-0.000454245690781459</v>
      </c>
      <c r="BB104" s="39"/>
      <c r="BC104" s="39"/>
      <c r="BD104" s="39"/>
      <c r="BE104" s="39"/>
      <c r="BF104" s="7" t="n">
        <f aca="false">BF103*(1+AY104)*(1+BA104)*(1-BE104)</f>
        <v>122.778931828775</v>
      </c>
      <c r="BG104" s="7"/>
      <c r="BH104" s="7"/>
      <c r="BI104" s="39" t="n">
        <f aca="false">T111/AG111</f>
        <v>0.0181643488799333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153409613.863494</v>
      </c>
      <c r="E105" s="9"/>
      <c r="F105" s="67" t="n">
        <f aca="false">'Low pensions'!I105</f>
        <v>27884013.2638084</v>
      </c>
      <c r="G105" s="81" t="n">
        <f aca="false">'Low pensions'!K105</f>
        <v>5637769.69625327</v>
      </c>
      <c r="H105" s="81" t="n">
        <f aca="false">'Low pensions'!V105</f>
        <v>31017345.4578035</v>
      </c>
      <c r="I105" s="81" t="n">
        <f aca="false">'Low pensions'!M105</f>
        <v>174364.011224329</v>
      </c>
      <c r="J105" s="81" t="n">
        <f aca="false">'Low pensions'!W105</f>
        <v>959299.344055786</v>
      </c>
      <c r="K105" s="9"/>
      <c r="L105" s="81" t="n">
        <f aca="false">'Low pensions'!N105</f>
        <v>4522313.20513193</v>
      </c>
      <c r="M105" s="67"/>
      <c r="N105" s="81" t="n">
        <f aca="false">'Low pensions'!L105</f>
        <v>1248847.78551604</v>
      </c>
      <c r="O105" s="9"/>
      <c r="P105" s="81" t="n">
        <f aca="false">'Low pensions'!X105</f>
        <v>30337096.7658446</v>
      </c>
      <c r="Q105" s="67"/>
      <c r="R105" s="81" t="n">
        <f aca="false">'Low SIPA income'!G100</f>
        <v>26982182.7208925</v>
      </c>
      <c r="S105" s="67"/>
      <c r="T105" s="81" t="n">
        <f aca="false">'Low SIPA income'!J100</f>
        <v>103168714.224979</v>
      </c>
      <c r="U105" s="9"/>
      <c r="V105" s="81" t="n">
        <f aca="false">'Low SIPA income'!F100</f>
        <v>124565.010777535</v>
      </c>
      <c r="W105" s="67"/>
      <c r="X105" s="81" t="n">
        <f aca="false">'Low SIPA income'!M100</f>
        <v>312871.39398404</v>
      </c>
      <c r="Y105" s="9"/>
      <c r="Z105" s="9" t="n">
        <f aca="false">R105+V105-N105-L105-F105</f>
        <v>-6548426.52278635</v>
      </c>
      <c r="AA105" s="9"/>
      <c r="AB105" s="9" t="n">
        <f aca="false">T105-P105-D105</f>
        <v>-80577996.4043596</v>
      </c>
      <c r="AC105" s="50"/>
      <c r="AD105" s="9"/>
      <c r="AE105" s="9"/>
      <c r="AF105" s="9"/>
      <c r="AG105" s="9" t="n">
        <f aca="false">BF105/100*$AG$37</f>
        <v>5674856857.46301</v>
      </c>
      <c r="AH105" s="39" t="n">
        <f aca="false">(AG105-AG104)/AG104</f>
        <v>0.00882588373146686</v>
      </c>
      <c r="AI105" s="39" t="n">
        <f aca="false">(AG105-AG101)/AG101</f>
        <v>0.0154002158167204</v>
      </c>
      <c r="AJ105" s="39" t="n">
        <f aca="false">AB105/AG105</f>
        <v>-0.0141991240357704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13128600</v>
      </c>
      <c r="AX105" s="7"/>
      <c r="AY105" s="39" t="n">
        <f aca="false">(AW105-AW104)/AW104</f>
        <v>0.00598105335685624</v>
      </c>
      <c r="AZ105" s="38" t="n">
        <f aca="false">workers_and_wage_low!B93</f>
        <v>6726.50121192507</v>
      </c>
      <c r="BA105" s="39" t="n">
        <f aca="false">(AZ105-AZ104)/AZ104</f>
        <v>0.00282791645540208</v>
      </c>
      <c r="BB105" s="39"/>
      <c r="BC105" s="39"/>
      <c r="BD105" s="39"/>
      <c r="BE105" s="39"/>
      <c r="BF105" s="7" t="n">
        <f aca="false">BF104*(1+AY105)*(1+BA105)*(1-BE105)</f>
        <v>123.86256440577</v>
      </c>
      <c r="BG105" s="7"/>
      <c r="BH105" s="7"/>
      <c r="BI105" s="39" t="n">
        <f aca="false">T112/AG112</f>
        <v>0.0159501645493046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153385164.60963</v>
      </c>
      <c r="E106" s="6"/>
      <c r="F106" s="8" t="n">
        <f aca="false">'Low pensions'!I106</f>
        <v>27879569.3225074</v>
      </c>
      <c r="G106" s="80" t="n">
        <f aca="false">'Low pensions'!K106</f>
        <v>5721794.47432252</v>
      </c>
      <c r="H106" s="80" t="n">
        <f aca="false">'Low pensions'!V106</f>
        <v>31479624.995423</v>
      </c>
      <c r="I106" s="80" t="n">
        <f aca="false">'Low pensions'!M106</f>
        <v>176962.715700698</v>
      </c>
      <c r="J106" s="80" t="n">
        <f aca="false">'Low pensions'!W106</f>
        <v>973596.649342988</v>
      </c>
      <c r="K106" s="6"/>
      <c r="L106" s="80" t="n">
        <f aca="false">'Low pensions'!N106</f>
        <v>5470783.12047766</v>
      </c>
      <c r="M106" s="8"/>
      <c r="N106" s="80" t="n">
        <f aca="false">'Low pensions'!L106</f>
        <v>1248574.63256803</v>
      </c>
      <c r="O106" s="6"/>
      <c r="P106" s="80" t="n">
        <f aca="false">'Low pensions'!X106</f>
        <v>35257208.858483</v>
      </c>
      <c r="Q106" s="8"/>
      <c r="R106" s="80" t="n">
        <f aca="false">'Low SIPA income'!G101</f>
        <v>23637394.6917932</v>
      </c>
      <c r="S106" s="8"/>
      <c r="T106" s="80" t="n">
        <f aca="false">'Low SIPA income'!J101</f>
        <v>90379627.2972529</v>
      </c>
      <c r="U106" s="6"/>
      <c r="V106" s="80" t="n">
        <f aca="false">'Low SIPA income'!F101</f>
        <v>128666.085793236</v>
      </c>
      <c r="W106" s="8"/>
      <c r="X106" s="80" t="n">
        <f aca="false">'Low SIPA income'!M101</f>
        <v>323172.112050746</v>
      </c>
      <c r="Y106" s="6"/>
      <c r="Z106" s="6" t="n">
        <f aca="false">R106+V106-N106-L106-F106</f>
        <v>-10832866.2979667</v>
      </c>
      <c r="AA106" s="6"/>
      <c r="AB106" s="6" t="n">
        <f aca="false">T106-P106-D106</f>
        <v>-98262746.1708605</v>
      </c>
      <c r="AC106" s="50"/>
      <c r="AD106" s="6"/>
      <c r="AE106" s="6"/>
      <c r="AF106" s="6"/>
      <c r="AG106" s="6" t="n">
        <f aca="false">BF106/100*$AG$37</f>
        <v>5669341265.75134</v>
      </c>
      <c r="AH106" s="61" t="n">
        <f aca="false">(AG106-AG105)/AG105</f>
        <v>-0.00097193494923307</v>
      </c>
      <c r="AI106" s="61"/>
      <c r="AJ106" s="61" t="n">
        <f aca="false">AB106/AG106</f>
        <v>-0.0173323039776188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6.08272877142779E-005</v>
      </c>
      <c r="AV106" s="5"/>
      <c r="AW106" s="65" t="n">
        <f aca="false">workers_and_wage_low!C94</f>
        <v>13113335</v>
      </c>
      <c r="AX106" s="5"/>
      <c r="AY106" s="61" t="n">
        <f aca="false">(AW106-AW105)/AW105</f>
        <v>-0.00116272869917585</v>
      </c>
      <c r="AZ106" s="66" t="n">
        <f aca="false">workers_and_wage_low!B94</f>
        <v>6727.78608026859</v>
      </c>
      <c r="BA106" s="61" t="n">
        <f aca="false">(AZ106-AZ105)/AZ105</f>
        <v>0.000191015849553109</v>
      </c>
      <c r="BB106" s="61"/>
      <c r="BC106" s="61"/>
      <c r="BD106" s="61"/>
      <c r="BE106" s="61"/>
      <c r="BF106" s="5" t="n">
        <f aca="false">BF105*(1+AY106)*(1+BA106)*(1-BE106)</f>
        <v>123.742178050522</v>
      </c>
      <c r="BG106" s="5"/>
      <c r="BH106" s="5"/>
      <c r="BI106" s="61" t="n">
        <f aca="false">T113/AG113</f>
        <v>0.0181781532309578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153431302.98023</v>
      </c>
      <c r="E107" s="9"/>
      <c r="F107" s="67" t="n">
        <f aca="false">'Low pensions'!I107</f>
        <v>27887955.5175141</v>
      </c>
      <c r="G107" s="81" t="n">
        <f aca="false">'Low pensions'!K107</f>
        <v>5807689.00157438</v>
      </c>
      <c r="H107" s="81" t="n">
        <f aca="false">'Low pensions'!V107</f>
        <v>31952191.34138</v>
      </c>
      <c r="I107" s="81" t="n">
        <f aca="false">'Low pensions'!M107</f>
        <v>179619.247471373</v>
      </c>
      <c r="J107" s="81" t="n">
        <f aca="false">'Low pensions'!W107</f>
        <v>988212.10334165</v>
      </c>
      <c r="K107" s="9"/>
      <c r="L107" s="81" t="n">
        <f aca="false">'Low pensions'!N107</f>
        <v>4586051.96435854</v>
      </c>
      <c r="M107" s="67"/>
      <c r="N107" s="81" t="n">
        <f aca="false">'Low pensions'!L107</f>
        <v>1248717.97896097</v>
      </c>
      <c r="O107" s="9"/>
      <c r="P107" s="81" t="n">
        <f aca="false">'Low pensions'!X107</f>
        <v>30667123.3331059</v>
      </c>
      <c r="Q107" s="67"/>
      <c r="R107" s="81" t="n">
        <f aca="false">'Low SIPA income'!G102</f>
        <v>26998633.0828143</v>
      </c>
      <c r="S107" s="67"/>
      <c r="T107" s="81" t="n">
        <f aca="false">'Low SIPA income'!J102</f>
        <v>103231613.609568</v>
      </c>
      <c r="U107" s="9"/>
      <c r="V107" s="81" t="n">
        <f aca="false">'Low SIPA income'!F102</f>
        <v>129219.940121135</v>
      </c>
      <c r="W107" s="67"/>
      <c r="X107" s="81" t="n">
        <f aca="false">'Low SIPA income'!M102</f>
        <v>324563.234441795</v>
      </c>
      <c r="Y107" s="9"/>
      <c r="Z107" s="9" t="n">
        <f aca="false">R107+V107-N107-L107-F107</f>
        <v>-6594872.4378982</v>
      </c>
      <c r="AA107" s="9"/>
      <c r="AB107" s="9" t="n">
        <f aca="false">T107-P107-D107</f>
        <v>-80866812.7037681</v>
      </c>
      <c r="AC107" s="50"/>
      <c r="AD107" s="9"/>
      <c r="AE107" s="9"/>
      <c r="AF107" s="9"/>
      <c r="AG107" s="9" t="n">
        <f aca="false">BF107/100*$AG$37</f>
        <v>5665367592.50321</v>
      </c>
      <c r="AH107" s="39" t="n">
        <f aca="false">(AG107-AG106)/AG106</f>
        <v>-0.000700905636451926</v>
      </c>
      <c r="AI107" s="39"/>
      <c r="AJ107" s="39" t="n">
        <f aca="false">AB107/AG107</f>
        <v>-0.014273886271877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13068821</v>
      </c>
      <c r="AX107" s="7"/>
      <c r="AY107" s="39" t="n">
        <f aca="false">(AW107-AW106)/AW106</f>
        <v>-0.00339455981258772</v>
      </c>
      <c r="AZ107" s="38" t="n">
        <f aca="false">workers_and_wage_low!B95</f>
        <v>6745.97013620536</v>
      </c>
      <c r="BA107" s="39" t="n">
        <f aca="false">(AZ107-AZ106)/AZ106</f>
        <v>0.00270282909114876</v>
      </c>
      <c r="BB107" s="39"/>
      <c r="BC107" s="39"/>
      <c r="BD107" s="39"/>
      <c r="BE107" s="39"/>
      <c r="BF107" s="7" t="n">
        <f aca="false">BF106*(1+AY107)*(1+BA107)*(1-BE107)</f>
        <v>123.65544646046</v>
      </c>
      <c r="BG107" s="7"/>
      <c r="BH107" s="7"/>
      <c r="BI107" s="39" t="n">
        <f aca="false">T114/AG114</f>
        <v>0.0159741086581903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153542463.786363</v>
      </c>
      <c r="E108" s="9"/>
      <c r="F108" s="67" t="n">
        <f aca="false">'Low pensions'!I108</f>
        <v>27908160.3098644</v>
      </c>
      <c r="G108" s="81" t="n">
        <f aca="false">'Low pensions'!K108</f>
        <v>5933083.12735783</v>
      </c>
      <c r="H108" s="81" t="n">
        <f aca="false">'Low pensions'!V108</f>
        <v>32642072.8241922</v>
      </c>
      <c r="I108" s="81" t="n">
        <f aca="false">'Low pensions'!M108</f>
        <v>183497.416310036</v>
      </c>
      <c r="J108" s="81" t="n">
        <f aca="false">'Low pensions'!W108</f>
        <v>1009548.64404718</v>
      </c>
      <c r="K108" s="9"/>
      <c r="L108" s="81" t="n">
        <f aca="false">'Low pensions'!N108</f>
        <v>4559768.40146961</v>
      </c>
      <c r="M108" s="67"/>
      <c r="N108" s="81" t="n">
        <f aca="false">'Low pensions'!L108</f>
        <v>1249903.98190455</v>
      </c>
      <c r="O108" s="9"/>
      <c r="P108" s="81" t="n">
        <f aca="false">'Low pensions'!X108</f>
        <v>30537262.8385966</v>
      </c>
      <c r="Q108" s="67"/>
      <c r="R108" s="81" t="n">
        <f aca="false">'Low SIPA income'!G103</f>
        <v>23652853.006202</v>
      </c>
      <c r="S108" s="67"/>
      <c r="T108" s="81" t="n">
        <f aca="false">'Low SIPA income'!J103</f>
        <v>90438733.5021932</v>
      </c>
      <c r="U108" s="9"/>
      <c r="V108" s="81" t="n">
        <f aca="false">'Low SIPA income'!F103</f>
        <v>127361.392730047</v>
      </c>
      <c r="W108" s="67"/>
      <c r="X108" s="81" t="n">
        <f aca="false">'Low SIPA income'!M103</f>
        <v>319895.099229462</v>
      </c>
      <c r="Y108" s="9"/>
      <c r="Z108" s="9" t="n">
        <f aca="false">R108+V108-N108-L108-F108</f>
        <v>-9937618.29430649</v>
      </c>
      <c r="AA108" s="9"/>
      <c r="AB108" s="9" t="n">
        <f aca="false">T108-P108-D108</f>
        <v>-93640993.1227665</v>
      </c>
      <c r="AC108" s="50"/>
      <c r="AD108" s="9"/>
      <c r="AE108" s="9"/>
      <c r="AF108" s="9"/>
      <c r="AG108" s="9" t="n">
        <f aca="false">BF108/100*$AG$37</f>
        <v>5665139380.04128</v>
      </c>
      <c r="AH108" s="39" t="n">
        <f aca="false">(AG108-AG107)/AG107</f>
        <v>-4.02820219874794E-005</v>
      </c>
      <c r="AI108" s="39"/>
      <c r="AJ108" s="39" t="n">
        <f aca="false">AB108/AG108</f>
        <v>-0.0165293361453155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13077503</v>
      </c>
      <c r="AX108" s="7"/>
      <c r="AY108" s="39" t="n">
        <f aca="false">(AW108-AW107)/AW107</f>
        <v>0.0006643292459205</v>
      </c>
      <c r="AZ108" s="38" t="n">
        <f aca="false">workers_and_wage_low!B96</f>
        <v>6741.22000528531</v>
      </c>
      <c r="BA108" s="39" t="n">
        <f aca="false">(AZ108-AZ107)/AZ107</f>
        <v>-0.000704143484797831</v>
      </c>
      <c r="BB108" s="39"/>
      <c r="BC108" s="39"/>
      <c r="BD108" s="39"/>
      <c r="BE108" s="39"/>
      <c r="BF108" s="7" t="n">
        <f aca="false">BF107*(1+AY108)*(1+BA108)*(1-BE108)</f>
        <v>123.650465369046</v>
      </c>
      <c r="BG108" s="7"/>
      <c r="BH108" s="7"/>
      <c r="BI108" s="39" t="n">
        <f aca="false">T115/AG115</f>
        <v>0.0182435728214954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153788162.362531</v>
      </c>
      <c r="E109" s="9"/>
      <c r="F109" s="67" t="n">
        <f aca="false">'Low pensions'!I109</f>
        <v>27952818.9344722</v>
      </c>
      <c r="G109" s="81" t="n">
        <f aca="false">'Low pensions'!K109</f>
        <v>6000414.27062171</v>
      </c>
      <c r="H109" s="81" t="n">
        <f aca="false">'Low pensions'!V109</f>
        <v>33012508.908531</v>
      </c>
      <c r="I109" s="81" t="n">
        <f aca="false">'Low pensions'!M109</f>
        <v>185579.822802734</v>
      </c>
      <c r="J109" s="81" t="n">
        <f aca="false">'Low pensions'!W109</f>
        <v>1021005.43016076</v>
      </c>
      <c r="K109" s="9"/>
      <c r="L109" s="81" t="n">
        <f aca="false">'Low pensions'!N109</f>
        <v>4506790.57169699</v>
      </c>
      <c r="M109" s="67"/>
      <c r="N109" s="81" t="n">
        <f aca="false">'Low pensions'!L109</f>
        <v>1251275.68405033</v>
      </c>
      <c r="O109" s="9"/>
      <c r="P109" s="81" t="n">
        <f aca="false">'Low pensions'!X109</f>
        <v>30269907.328549</v>
      </c>
      <c r="Q109" s="67"/>
      <c r="R109" s="81" t="n">
        <f aca="false">'Low SIPA income'!G104</f>
        <v>27007021.8376036</v>
      </c>
      <c r="S109" s="67"/>
      <c r="T109" s="81" t="n">
        <f aca="false">'Low SIPA income'!J104</f>
        <v>103263688.740572</v>
      </c>
      <c r="U109" s="9"/>
      <c r="V109" s="81" t="n">
        <f aca="false">'Low SIPA income'!F104</f>
        <v>125268.666462051</v>
      </c>
      <c r="W109" s="67"/>
      <c r="X109" s="81" t="n">
        <f aca="false">'Low SIPA income'!M104</f>
        <v>314638.774193982</v>
      </c>
      <c r="Y109" s="9"/>
      <c r="Z109" s="9" t="n">
        <f aca="false">R109+V109-N109-L109-F109</f>
        <v>-6578594.6861539</v>
      </c>
      <c r="AA109" s="9"/>
      <c r="AB109" s="9" t="n">
        <f aca="false">T109-P109-D109</f>
        <v>-80794380.9505081</v>
      </c>
      <c r="AC109" s="50"/>
      <c r="AD109" s="9"/>
      <c r="AE109" s="9"/>
      <c r="AF109" s="9"/>
      <c r="AG109" s="9" t="n">
        <f aca="false">BF109/100*$AG$37</f>
        <v>5676222838.64089</v>
      </c>
      <c r="AH109" s="39" t="n">
        <f aca="false">(AG109-AG108)/AG108</f>
        <v>0.00195643175852959</v>
      </c>
      <c r="AI109" s="39" t="n">
        <f aca="false">(AG109-AG105)/AG105</f>
        <v>0.000240707600595554</v>
      </c>
      <c r="AJ109" s="39" t="n">
        <f aca="false">AB109/AG109</f>
        <v>-0.0142338282423481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13119319</v>
      </c>
      <c r="AX109" s="7"/>
      <c r="AY109" s="39" t="n">
        <f aca="false">(AW109-AW108)/AW108</f>
        <v>0.00319755231560643</v>
      </c>
      <c r="AZ109" s="38" t="n">
        <f aca="false">workers_and_wage_low!B97</f>
        <v>6732.88000614055</v>
      </c>
      <c r="BA109" s="39" t="n">
        <f aca="false">(AZ109-AZ108)/AZ108</f>
        <v>-0.00123716465835868</v>
      </c>
      <c r="BB109" s="39"/>
      <c r="BC109" s="39"/>
      <c r="BD109" s="39"/>
      <c r="BE109" s="39"/>
      <c r="BF109" s="7" t="n">
        <f aca="false">BF108*(1+AY109)*(1+BA109)*(1-BE109)</f>
        <v>123.892379066451</v>
      </c>
      <c r="BG109" s="7"/>
      <c r="BH109" s="7"/>
      <c r="BI109" s="39" t="n">
        <f aca="false">T116/AG116</f>
        <v>0.0159799590616723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154373920.461153</v>
      </c>
      <c r="E110" s="6"/>
      <c r="F110" s="8" t="n">
        <f aca="false">'Low pensions'!I110</f>
        <v>28059287.4026472</v>
      </c>
      <c r="G110" s="80" t="n">
        <f aca="false">'Low pensions'!K110</f>
        <v>6044176.38159578</v>
      </c>
      <c r="H110" s="80" t="n">
        <f aca="false">'Low pensions'!V110</f>
        <v>33253275.1312002</v>
      </c>
      <c r="I110" s="80" t="n">
        <f aca="false">'Low pensions'!M110</f>
        <v>186933.290152448</v>
      </c>
      <c r="J110" s="80" t="n">
        <f aca="false">'Low pensions'!W110</f>
        <v>1028451.80818146</v>
      </c>
      <c r="K110" s="6"/>
      <c r="L110" s="80" t="n">
        <f aca="false">'Low pensions'!N110</f>
        <v>5486075.49614277</v>
      </c>
      <c r="M110" s="8"/>
      <c r="N110" s="80" t="n">
        <f aca="false">'Low pensions'!L110</f>
        <v>1253880.72595614</v>
      </c>
      <c r="O110" s="6"/>
      <c r="P110" s="80" t="n">
        <f aca="false">'Low pensions'!X110</f>
        <v>35365753.6287769</v>
      </c>
      <c r="Q110" s="8"/>
      <c r="R110" s="80" t="n">
        <f aca="false">'Low SIPA income'!G105</f>
        <v>23877012.616092</v>
      </c>
      <c r="S110" s="8"/>
      <c r="T110" s="80" t="n">
        <f aca="false">'Low SIPA income'!J105</f>
        <v>91295827.1989023</v>
      </c>
      <c r="U110" s="6"/>
      <c r="V110" s="80" t="n">
        <f aca="false">'Low SIPA income'!F105</f>
        <v>126763.290901609</v>
      </c>
      <c r="W110" s="8"/>
      <c r="X110" s="80" t="n">
        <f aca="false">'Low SIPA income'!M105</f>
        <v>318392.839873969</v>
      </c>
      <c r="Y110" s="6"/>
      <c r="Z110" s="6" t="n">
        <f aca="false">R110+V110-N110-L110-F110</f>
        <v>-10795467.7177525</v>
      </c>
      <c r="AA110" s="6"/>
      <c r="AB110" s="6" t="n">
        <f aca="false">T110-P110-D110</f>
        <v>-98443846.8910278</v>
      </c>
      <c r="AC110" s="50"/>
      <c r="AD110" s="6"/>
      <c r="AE110" s="6"/>
      <c r="AF110" s="6"/>
      <c r="AG110" s="6" t="n">
        <f aca="false">BF110/100*$AG$37</f>
        <v>5707696170.84156</v>
      </c>
      <c r="AH110" s="61" t="n">
        <f aca="false">(AG110-AG109)/AG109</f>
        <v>0.0055447668450256</v>
      </c>
      <c r="AI110" s="61"/>
      <c r="AJ110" s="61" t="n">
        <f aca="false">AB110/AG110</f>
        <v>-0.0172475625794414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0.00164464235015153</v>
      </c>
      <c r="AV110" s="5"/>
      <c r="AW110" s="65" t="n">
        <f aca="false">workers_and_wage_low!C98</f>
        <v>13143901</v>
      </c>
      <c r="AX110" s="5"/>
      <c r="AY110" s="61" t="n">
        <f aca="false">(AW110-AW109)/AW109</f>
        <v>0.00187372530540648</v>
      </c>
      <c r="AZ110" s="66" t="n">
        <f aca="false">workers_and_wage_low!B98</f>
        <v>6757.55046266568</v>
      </c>
      <c r="BA110" s="61" t="n">
        <f aca="false">(AZ110-AZ109)/AZ109</f>
        <v>0.00366417588054851</v>
      </c>
      <c r="BB110" s="61"/>
      <c r="BC110" s="61"/>
      <c r="BD110" s="61"/>
      <c r="BE110" s="61"/>
      <c r="BF110" s="5" t="n">
        <f aca="false">BF109*(1+AY110)*(1+BA110)*(1-BE110)</f>
        <v>124.57933342225</v>
      </c>
      <c r="BG110" s="5"/>
      <c r="BH110" s="5"/>
      <c r="BI110" s="61" t="n">
        <f aca="false">T117/AG117</f>
        <v>0.0182488462321869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154673533.109377</v>
      </c>
      <c r="E111" s="9"/>
      <c r="F111" s="67" t="n">
        <f aca="false">'Low pensions'!I111</f>
        <v>28113745.5480442</v>
      </c>
      <c r="G111" s="81" t="n">
        <f aca="false">'Low pensions'!K111</f>
        <v>6195295.40677252</v>
      </c>
      <c r="H111" s="81" t="n">
        <f aca="false">'Low pensions'!V111</f>
        <v>34084687.4204018</v>
      </c>
      <c r="I111" s="81" t="n">
        <f aca="false">'Low pensions'!M111</f>
        <v>191607.074436263</v>
      </c>
      <c r="J111" s="81" t="n">
        <f aca="false">'Low pensions'!W111</f>
        <v>1054165.5903217</v>
      </c>
      <c r="K111" s="9"/>
      <c r="L111" s="81" t="n">
        <f aca="false">'Low pensions'!N111</f>
        <v>4532618.61193653</v>
      </c>
      <c r="M111" s="67"/>
      <c r="N111" s="81" t="n">
        <f aca="false">'Low pensions'!L111</f>
        <v>1256406.74571504</v>
      </c>
      <c r="O111" s="9"/>
      <c r="P111" s="81" t="n">
        <f aca="false">'Low pensions'!X111</f>
        <v>30432158.7395046</v>
      </c>
      <c r="Q111" s="67"/>
      <c r="R111" s="81" t="n">
        <f aca="false">'Low SIPA income'!G106</f>
        <v>27046870.9431753</v>
      </c>
      <c r="S111" s="67"/>
      <c r="T111" s="81" t="n">
        <f aca="false">'Low SIPA income'!J106</f>
        <v>103416055.249515</v>
      </c>
      <c r="U111" s="9"/>
      <c r="V111" s="81" t="n">
        <f aca="false">'Low SIPA income'!F106</f>
        <v>132731.463639061</v>
      </c>
      <c r="W111" s="67"/>
      <c r="X111" s="81" t="n">
        <f aca="false">'Low SIPA income'!M106</f>
        <v>333383.169118501</v>
      </c>
      <c r="Y111" s="9"/>
      <c r="Z111" s="9" t="n">
        <f aca="false">R111+V111-N111-L111-F111</f>
        <v>-6723168.49888149</v>
      </c>
      <c r="AA111" s="9"/>
      <c r="AB111" s="9" t="n">
        <f aca="false">T111-P111-D111</f>
        <v>-81689636.5993667</v>
      </c>
      <c r="AC111" s="50"/>
      <c r="AD111" s="9"/>
      <c r="AE111" s="9"/>
      <c r="AF111" s="9"/>
      <c r="AG111" s="9" t="n">
        <f aca="false">BF111/100*$AG$37</f>
        <v>5693353278.61719</v>
      </c>
      <c r="AH111" s="39" t="n">
        <f aca="false">(AG111-AG110)/AG110</f>
        <v>-0.00251290394496494</v>
      </c>
      <c r="AI111" s="39"/>
      <c r="AJ111" s="39" t="n">
        <f aca="false">AB111/AG111</f>
        <v>-0.014348246560805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13153807</v>
      </c>
      <c r="AX111" s="7"/>
      <c r="AY111" s="39" t="n">
        <f aca="false">(AW111-AW110)/AW110</f>
        <v>0.000753657532873992</v>
      </c>
      <c r="AZ111" s="38" t="n">
        <f aca="false">workers_and_wage_low!B99</f>
        <v>6735.49313231296</v>
      </c>
      <c r="BA111" s="39" t="n">
        <f aca="false">(AZ111-AZ110)/AZ110</f>
        <v>-0.00326410146318311</v>
      </c>
      <c r="BB111" s="39"/>
      <c r="BC111" s="39"/>
      <c r="BD111" s="39"/>
      <c r="BE111" s="39"/>
      <c r="BF111" s="7" t="n">
        <f aca="false">BF110*(1+AY111)*(1+BA111)*(1-BE111)</f>
        <v>124.266277523833</v>
      </c>
      <c r="BG111" s="7"/>
      <c r="BH111" s="7"/>
      <c r="BI111" s="39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154763785.758341</v>
      </c>
      <c r="E112" s="9"/>
      <c r="F112" s="67" t="n">
        <f aca="false">'Low pensions'!I112</f>
        <v>28130150.0353344</v>
      </c>
      <c r="G112" s="81" t="n">
        <f aca="false">'Low pensions'!K112</f>
        <v>6290532.13124077</v>
      </c>
      <c r="H112" s="81" t="n">
        <f aca="false">'Low pensions'!V112</f>
        <v>34608651.7790496</v>
      </c>
      <c r="I112" s="81" t="n">
        <f aca="false">'Low pensions'!M112</f>
        <v>194552.540141467</v>
      </c>
      <c r="J112" s="81" t="n">
        <f aca="false">'Low pensions'!W112</f>
        <v>1070370.67357885</v>
      </c>
      <c r="K112" s="9"/>
      <c r="L112" s="81" t="n">
        <f aca="false">'Low pensions'!N112</f>
        <v>4522927.33711407</v>
      </c>
      <c r="M112" s="67"/>
      <c r="N112" s="81" t="n">
        <f aca="false">'Low pensions'!L112</f>
        <v>1257904.24510167</v>
      </c>
      <c r="O112" s="9"/>
      <c r="P112" s="81" t="n">
        <f aca="false">'Low pensions'!X112</f>
        <v>30390109.468172</v>
      </c>
      <c r="Q112" s="67"/>
      <c r="R112" s="81" t="n">
        <f aca="false">'Low SIPA income'!G107</f>
        <v>23804350.3392493</v>
      </c>
      <c r="S112" s="67"/>
      <c r="T112" s="81" t="n">
        <f aca="false">'Low SIPA income'!J107</f>
        <v>91017996.6856311</v>
      </c>
      <c r="U112" s="9"/>
      <c r="V112" s="81" t="n">
        <f aca="false">'Low SIPA income'!F107</f>
        <v>128439.180134239</v>
      </c>
      <c r="W112" s="67"/>
      <c r="X112" s="81" t="n">
        <f aca="false">'Low SIPA income'!M107</f>
        <v>322602.190454061</v>
      </c>
      <c r="Y112" s="9"/>
      <c r="Z112" s="9" t="n">
        <f aca="false">R112+V112-N112-L112-F112</f>
        <v>-9978192.09816661</v>
      </c>
      <c r="AA112" s="9"/>
      <c r="AB112" s="9" t="n">
        <f aca="false">T112-P112-D112</f>
        <v>-94135898.5408823</v>
      </c>
      <c r="AC112" s="50"/>
      <c r="AD112" s="9"/>
      <c r="AE112" s="9"/>
      <c r="AF112" s="9"/>
      <c r="AG112" s="9" t="n">
        <f aca="false">BF112/100*$AG$37</f>
        <v>5706398601.98804</v>
      </c>
      <c r="AH112" s="39" t="n">
        <f aca="false">(AG112-AG111)/AG111</f>
        <v>0.00229132511763261</v>
      </c>
      <c r="AI112" s="39"/>
      <c r="AJ112" s="39" t="n">
        <f aca="false">AB112/AG112</f>
        <v>-0.0164965515216702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13184606</v>
      </c>
      <c r="AX112" s="7"/>
      <c r="AY112" s="39" t="n">
        <f aca="false">(AW112-AW111)/AW111</f>
        <v>0.00234145141402789</v>
      </c>
      <c r="AZ112" s="38" t="n">
        <f aca="false">workers_and_wage_low!B100</f>
        <v>6735.15629567446</v>
      </c>
      <c r="BA112" s="39" t="n">
        <f aca="false">(AZ112-AZ111)/AZ111</f>
        <v>-5.00092022779671E-005</v>
      </c>
      <c r="BB112" s="39"/>
      <c r="BC112" s="39"/>
      <c r="BD112" s="39"/>
      <c r="BE112" s="39"/>
      <c r="BF112" s="7" t="n">
        <f aca="false">BF111*(1+AY112)*(1+BA112)*(1-BE112)</f>
        <v>124.551011966798</v>
      </c>
      <c r="BG112" s="7"/>
      <c r="BH112" s="7"/>
      <c r="BI112" s="39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154601251.697441</v>
      </c>
      <c r="E113" s="9"/>
      <c r="F113" s="67" t="n">
        <f aca="false">'Low pensions'!I113</f>
        <v>28100607.5458135</v>
      </c>
      <c r="G113" s="81" t="n">
        <f aca="false">'Low pensions'!K113</f>
        <v>6421807.35166961</v>
      </c>
      <c r="H113" s="81" t="n">
        <f aca="false">'Low pensions'!V113</f>
        <v>35330889.3093973</v>
      </c>
      <c r="I113" s="81" t="n">
        <f aca="false">'Low pensions'!M113</f>
        <v>198612.598505245</v>
      </c>
      <c r="J113" s="81" t="n">
        <f aca="false">'Low pensions'!W113</f>
        <v>1092707.91678548</v>
      </c>
      <c r="K113" s="9"/>
      <c r="L113" s="81" t="n">
        <f aca="false">'Low pensions'!N113</f>
        <v>4552582.48727273</v>
      </c>
      <c r="M113" s="67"/>
      <c r="N113" s="81" t="n">
        <f aca="false">'Low pensions'!L113</f>
        <v>1256586.25847148</v>
      </c>
      <c r="O113" s="9"/>
      <c r="P113" s="81" t="n">
        <f aca="false">'Low pensions'!X113</f>
        <v>30536739.0097495</v>
      </c>
      <c r="Q113" s="67"/>
      <c r="R113" s="81" t="n">
        <f aca="false">'Low SIPA income'!G108</f>
        <v>27163503.8139168</v>
      </c>
      <c r="S113" s="67"/>
      <c r="T113" s="81" t="n">
        <f aca="false">'Low SIPA income'!J108</f>
        <v>103862011.139565</v>
      </c>
      <c r="U113" s="9"/>
      <c r="V113" s="81" t="n">
        <f aca="false">'Low SIPA income'!F108</f>
        <v>125089.88176207</v>
      </c>
      <c r="W113" s="67"/>
      <c r="X113" s="81" t="n">
        <f aca="false">'Low SIPA income'!M108</f>
        <v>314189.718572688</v>
      </c>
      <c r="Y113" s="9"/>
      <c r="Z113" s="9" t="n">
        <f aca="false">R113+V113-N113-L113-F113</f>
        <v>-6621182.59587881</v>
      </c>
      <c r="AA113" s="9"/>
      <c r="AB113" s="9" t="n">
        <f aca="false">T113-P113-D113</f>
        <v>-81275979.5676259</v>
      </c>
      <c r="AC113" s="50"/>
      <c r="AD113" s="9"/>
      <c r="AE113" s="9"/>
      <c r="AF113" s="9"/>
      <c r="AG113" s="9" t="n">
        <f aca="false">BF113/100*$AG$37</f>
        <v>5713562308.55646</v>
      </c>
      <c r="AH113" s="39" t="n">
        <f aca="false">(AG113-AG112)/AG112</f>
        <v>0.00125538138291284</v>
      </c>
      <c r="AI113" s="39" t="n">
        <f aca="false">(AG113-AG109)/AG109</f>
        <v>0.00657822481199694</v>
      </c>
      <c r="AJ113" s="39" t="n">
        <f aca="false">AB113/AG113</f>
        <v>-0.0142250972647851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13223478</v>
      </c>
      <c r="AX113" s="7"/>
      <c r="AY113" s="39" t="n">
        <f aca="false">(AW113-AW112)/AW112</f>
        <v>0.00294828681266623</v>
      </c>
      <c r="AZ113" s="38" t="n">
        <f aca="false">workers_and_wage_low!B101</f>
        <v>6723.78783050721</v>
      </c>
      <c r="BA113" s="39" t="n">
        <f aca="false">(AZ113-AZ112)/AZ112</f>
        <v>-0.00168792893114495</v>
      </c>
      <c r="BB113" s="39"/>
      <c r="BC113" s="39"/>
      <c r="BD113" s="39"/>
      <c r="BE113" s="39"/>
      <c r="BF113" s="7" t="n">
        <f aca="false">BF112*(1+AY113)*(1+BA113)*(1-BE113)</f>
        <v>124.707370988444</v>
      </c>
      <c r="BG113" s="7"/>
      <c r="BH113" s="7"/>
      <c r="BI113" s="39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154631909.728339</v>
      </c>
      <c r="E114" s="6"/>
      <c r="F114" s="8" t="n">
        <f aca="false">'Low pensions'!I114</f>
        <v>28106180.0058353</v>
      </c>
      <c r="G114" s="80" t="n">
        <f aca="false">'Low pensions'!K114</f>
        <v>6516030.82728079</v>
      </c>
      <c r="H114" s="80" t="n">
        <f aca="false">'Low pensions'!V114</f>
        <v>35849279.0717902</v>
      </c>
      <c r="I114" s="80" t="n">
        <f aca="false">'Low pensions'!M114</f>
        <v>201526.726616932</v>
      </c>
      <c r="J114" s="80" t="n">
        <f aca="false">'Low pensions'!W114</f>
        <v>1108740.58984918</v>
      </c>
      <c r="K114" s="6"/>
      <c r="L114" s="80" t="n">
        <f aca="false">'Low pensions'!N114</f>
        <v>5407205.66021215</v>
      </c>
      <c r="M114" s="8"/>
      <c r="N114" s="80" t="n">
        <f aca="false">'Low pensions'!L114</f>
        <v>1257250.64017428</v>
      </c>
      <c r="O114" s="6"/>
      <c r="P114" s="80" t="n">
        <f aca="false">'Low pensions'!X114</f>
        <v>34975037.9489443</v>
      </c>
      <c r="Q114" s="8"/>
      <c r="R114" s="80" t="n">
        <f aca="false">'Low SIPA income'!G109</f>
        <v>23763138.2793613</v>
      </c>
      <c r="S114" s="8"/>
      <c r="T114" s="80" t="n">
        <f aca="false">'Low SIPA income'!J109</f>
        <v>90860418.80273</v>
      </c>
      <c r="U114" s="6"/>
      <c r="V114" s="80" t="n">
        <f aca="false">'Low SIPA income'!F109</f>
        <v>129896.477066424</v>
      </c>
      <c r="W114" s="8"/>
      <c r="X114" s="80" t="n">
        <f aca="false">'Low SIPA income'!M109</f>
        <v>326262.500197347</v>
      </c>
      <c r="Y114" s="6"/>
      <c r="Z114" s="6" t="n">
        <f aca="false">R114+V114-N114-L114-F114</f>
        <v>-10877601.549794</v>
      </c>
      <c r="AA114" s="6"/>
      <c r="AB114" s="6" t="n">
        <f aca="false">T114-P114-D114</f>
        <v>-98746528.8745538</v>
      </c>
      <c r="AC114" s="50"/>
      <c r="AD114" s="6"/>
      <c r="AE114" s="6"/>
      <c r="AF114" s="6"/>
      <c r="AG114" s="6" t="n">
        <f aca="false">BF114/100*$AG$37</f>
        <v>5687980515.65422</v>
      </c>
      <c r="AH114" s="61" t="n">
        <f aca="false">(AG114-AG113)/AG113</f>
        <v>-0.00447738057637531</v>
      </c>
      <c r="AI114" s="61"/>
      <c r="AJ114" s="61" t="n">
        <f aca="false">AB114/AG114</f>
        <v>-0.0173605603258991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0.000811809980291086</v>
      </c>
      <c r="AV114" s="5"/>
      <c r="AW114" s="65" t="n">
        <f aca="false">workers_and_wage_low!C102</f>
        <v>13154453</v>
      </c>
      <c r="AX114" s="5"/>
      <c r="AY114" s="61" t="n">
        <f aca="false">(AW114-AW113)/AW113</f>
        <v>-0.00521988239402675</v>
      </c>
      <c r="AZ114" s="66" t="n">
        <f aca="false">workers_and_wage_low!B102</f>
        <v>6728.80645180582</v>
      </c>
      <c r="BA114" s="61" t="n">
        <f aca="false">(AZ114-AZ113)/AZ113</f>
        <v>0.000746397927049589</v>
      </c>
      <c r="BB114" s="61"/>
      <c r="BC114" s="61"/>
      <c r="BD114" s="61"/>
      <c r="BE114" s="61"/>
      <c r="BF114" s="5" t="n">
        <f aca="false">BF113*(1+AY114)*(1+BA114)*(1-BE114)</f>
        <v>124.149008627849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154435436.465387</v>
      </c>
      <c r="E115" s="9"/>
      <c r="F115" s="67" t="n">
        <f aca="false">'Low pensions'!I115</f>
        <v>28070468.6645954</v>
      </c>
      <c r="G115" s="81" t="n">
        <f aca="false">'Low pensions'!K115</f>
        <v>6601972.36432531</v>
      </c>
      <c r="H115" s="81" t="n">
        <f aca="false">'Low pensions'!V115</f>
        <v>36322104.0517563</v>
      </c>
      <c r="I115" s="81" t="n">
        <f aca="false">'Low pensions'!M115</f>
        <v>204184.712298722</v>
      </c>
      <c r="J115" s="81" t="n">
        <f aca="false">'Low pensions'!W115</f>
        <v>1123364.04283783</v>
      </c>
      <c r="K115" s="9"/>
      <c r="L115" s="81" t="n">
        <f aca="false">'Low pensions'!N115</f>
        <v>4537040.31890849</v>
      </c>
      <c r="M115" s="67"/>
      <c r="N115" s="81" t="n">
        <f aca="false">'Low pensions'!L115</f>
        <v>1255788.60519055</v>
      </c>
      <c r="O115" s="9"/>
      <c r="P115" s="81" t="n">
        <f aca="false">'Low pensions'!X115</f>
        <v>30451702.1712172</v>
      </c>
      <c r="Q115" s="67"/>
      <c r="R115" s="81" t="n">
        <f aca="false">'Low SIPA income'!G110</f>
        <v>27137026.0540757</v>
      </c>
      <c r="S115" s="67"/>
      <c r="T115" s="81" t="n">
        <f aca="false">'Low SIPA income'!J110</f>
        <v>103760771.12994</v>
      </c>
      <c r="U115" s="9"/>
      <c r="V115" s="81" t="n">
        <f aca="false">'Low SIPA income'!F110</f>
        <v>130168.086655821</v>
      </c>
      <c r="W115" s="67"/>
      <c r="X115" s="81" t="n">
        <f aca="false">'Low SIPA income'!M110</f>
        <v>326944.705178695</v>
      </c>
      <c r="Y115" s="9"/>
      <c r="Z115" s="9" t="n">
        <f aca="false">R115+V115-N115-L115-F115</f>
        <v>-6596103.44796293</v>
      </c>
      <c r="AA115" s="9"/>
      <c r="AB115" s="9" t="n">
        <f aca="false">T115-P115-D115</f>
        <v>-81126367.5066643</v>
      </c>
      <c r="AC115" s="50"/>
      <c r="AD115" s="9"/>
      <c r="AE115" s="9"/>
      <c r="AF115" s="9"/>
      <c r="AG115" s="9" t="n">
        <f aca="false">BF115/100*$AG$37</f>
        <v>5687524705.01194</v>
      </c>
      <c r="AH115" s="39" t="n">
        <f aca="false">(AG115-AG114)/AG114</f>
        <v>-8.01357601386551E-005</v>
      </c>
      <c r="AI115" s="39"/>
      <c r="AJ115" s="39" t="n">
        <f aca="false">AB115/AG115</f>
        <v>-0.0142639147457548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13155227</v>
      </c>
      <c r="AX115" s="7"/>
      <c r="AY115" s="39" t="n">
        <f aca="false">(AW115-AW114)/AW114</f>
        <v>5.88393907371139E-005</v>
      </c>
      <c r="AZ115" s="38" t="n">
        <f aca="false">workers_and_wage_low!B103</f>
        <v>6727.87136993362</v>
      </c>
      <c r="BA115" s="39" t="n">
        <f aca="false">(AZ115-AZ114)/AZ114</f>
        <v>-0.000138966974143549</v>
      </c>
      <c r="BB115" s="39"/>
      <c r="BC115" s="39"/>
      <c r="BD115" s="39"/>
      <c r="BE115" s="39"/>
      <c r="BF115" s="7" t="n">
        <f aca="false">BF114*(1+AY115)*(1+BA115)*(1-BE115)</f>
        <v>124.139059852672</v>
      </c>
      <c r="BG115" s="7"/>
      <c r="BH115" s="7"/>
      <c r="BI115" s="39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154718919.925719</v>
      </c>
      <c r="E116" s="9"/>
      <c r="F116" s="67" t="n">
        <f aca="false">'Low pensions'!I116</f>
        <v>28121995.1391684</v>
      </c>
      <c r="G116" s="81" t="n">
        <f aca="false">'Low pensions'!K116</f>
        <v>6727227.67334464</v>
      </c>
      <c r="H116" s="81" t="n">
        <f aca="false">'Low pensions'!V116</f>
        <v>37011221.8056898</v>
      </c>
      <c r="I116" s="81" t="n">
        <f aca="false">'Low pensions'!M116</f>
        <v>208058.587835402</v>
      </c>
      <c r="J116" s="81" t="n">
        <f aca="false">'Low pensions'!W116</f>
        <v>1144676.96306258</v>
      </c>
      <c r="K116" s="9"/>
      <c r="L116" s="81" t="n">
        <f aca="false">'Low pensions'!N116</f>
        <v>4419190.64614293</v>
      </c>
      <c r="M116" s="67"/>
      <c r="N116" s="81" t="n">
        <f aca="false">'Low pensions'!L116</f>
        <v>1258679.8877858</v>
      </c>
      <c r="O116" s="9"/>
      <c r="P116" s="81" t="n">
        <f aca="false">'Low pensions'!X116</f>
        <v>29856086.6427757</v>
      </c>
      <c r="Q116" s="67"/>
      <c r="R116" s="81" t="n">
        <f aca="false">'Low SIPA income'!G111</f>
        <v>23845510.6241794</v>
      </c>
      <c r="S116" s="67"/>
      <c r="T116" s="81" t="n">
        <f aca="false">'Low SIPA income'!J111</f>
        <v>91175376.602493</v>
      </c>
      <c r="U116" s="9"/>
      <c r="V116" s="81" t="n">
        <f aca="false">'Low SIPA income'!F111</f>
        <v>132443.557230638</v>
      </c>
      <c r="W116" s="67"/>
      <c r="X116" s="81" t="n">
        <f aca="false">'Low SIPA income'!M111</f>
        <v>332660.031226266</v>
      </c>
      <c r="Y116" s="9"/>
      <c r="Z116" s="9" t="n">
        <f aca="false">R116+V116-N116-L116-F116</f>
        <v>-9821911.4916871</v>
      </c>
      <c r="AA116" s="9"/>
      <c r="AB116" s="9" t="n">
        <f aca="false">T116-P116-D116</f>
        <v>-93399629.9660019</v>
      </c>
      <c r="AC116" s="50"/>
      <c r="AD116" s="9"/>
      <c r="AE116" s="9"/>
      <c r="AF116" s="9"/>
      <c r="AG116" s="9" t="n">
        <f aca="false">BF116/100*$AG$37</f>
        <v>5705607645.84032</v>
      </c>
      <c r="AH116" s="39" t="n">
        <f aca="false">(AG116-AG115)/AG115</f>
        <v>0.003179404357126</v>
      </c>
      <c r="AI116" s="39"/>
      <c r="AJ116" s="39" t="n">
        <f aca="false">AB116/AG116</f>
        <v>-0.0163697954299565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13198199</v>
      </c>
      <c r="AX116" s="7"/>
      <c r="AY116" s="39" t="n">
        <f aca="false">(AW116-AW115)/AW115</f>
        <v>0.00326653428329287</v>
      </c>
      <c r="AZ116" s="38" t="n">
        <f aca="false">workers_and_wage_low!B104</f>
        <v>6727.28707960229</v>
      </c>
      <c r="BA116" s="39" t="n">
        <f aca="false">(AZ116-AZ115)/AZ115</f>
        <v>-8.68462399467545E-005</v>
      </c>
      <c r="BB116" s="39"/>
      <c r="BC116" s="39"/>
      <c r="BD116" s="39"/>
      <c r="BE116" s="39"/>
      <c r="BF116" s="7" t="n">
        <f aca="false">BF115*(1+AY116)*(1+BA116)*(1-BE116)</f>
        <v>124.533748120457</v>
      </c>
      <c r="BG116" s="7"/>
      <c r="BH116" s="7"/>
      <c r="BI116" s="39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155317388.975295</v>
      </c>
      <c r="E117" s="9"/>
      <c r="F117" s="67" t="n">
        <f aca="false">'Low pensions'!I117</f>
        <v>28230773.9731415</v>
      </c>
      <c r="G117" s="81" t="n">
        <f aca="false">'Low pensions'!K117</f>
        <v>6893335.15176554</v>
      </c>
      <c r="H117" s="81" t="n">
        <f aca="false">'Low pensions'!V117</f>
        <v>37925096.1423322</v>
      </c>
      <c r="I117" s="81" t="n">
        <f aca="false">'Low pensions'!M117</f>
        <v>213195.932528831</v>
      </c>
      <c r="J117" s="81" t="n">
        <f aca="false">'Low pensions'!W117</f>
        <v>1172941.11780409</v>
      </c>
      <c r="K117" s="9"/>
      <c r="L117" s="81" t="n">
        <f aca="false">'Low pensions'!N117</f>
        <v>4436309.13061753</v>
      </c>
      <c r="M117" s="67"/>
      <c r="N117" s="81" t="n">
        <f aca="false">'Low pensions'!L117</f>
        <v>1264997.90850818</v>
      </c>
      <c r="O117" s="9"/>
      <c r="P117" s="81" t="n">
        <f aca="false">'Low pensions'!X117</f>
        <v>29979674.4259893</v>
      </c>
      <c r="Q117" s="67"/>
      <c r="R117" s="81" t="n">
        <f aca="false">'Low SIPA income'!G112</f>
        <v>27357128.4531661</v>
      </c>
      <c r="S117" s="67"/>
      <c r="T117" s="81" t="n">
        <f aca="false">'Low SIPA income'!J112</f>
        <v>104602351.729511</v>
      </c>
      <c r="U117" s="9"/>
      <c r="V117" s="81" t="n">
        <f aca="false">'Low SIPA income'!F112</f>
        <v>130825.160250571</v>
      </c>
      <c r="W117" s="67"/>
      <c r="X117" s="81" t="n">
        <f aca="false">'Low SIPA income'!M112</f>
        <v>328595.084609132</v>
      </c>
      <c r="Y117" s="9"/>
      <c r="Z117" s="9" t="n">
        <f aca="false">R117+V117-N117-L117-F117</f>
        <v>-6444127.39885056</v>
      </c>
      <c r="AA117" s="9"/>
      <c r="AB117" s="9" t="n">
        <f aca="false">T117-P117-D117</f>
        <v>-80694711.6717733</v>
      </c>
      <c r="AC117" s="50"/>
      <c r="AD117" s="9"/>
      <c r="AE117" s="9"/>
      <c r="AF117" s="9"/>
      <c r="AG117" s="9" t="n">
        <f aca="false">BF117/100*$AG$37</f>
        <v>5731998089.00881</v>
      </c>
      <c r="AH117" s="39" t="n">
        <f aca="false">(AG117-AG116)/AG116</f>
        <v>0.0046253519005523</v>
      </c>
      <c r="AI117" s="39" t="n">
        <f aca="false">(AG117-AG113)/AG113</f>
        <v>0.00322667006269357</v>
      </c>
      <c r="AJ117" s="39" t="n">
        <f aca="false">AB117/AG117</f>
        <v>-0.014077937643857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13189619</v>
      </c>
      <c r="AX117" s="7"/>
      <c r="AY117" s="39" t="n">
        <f aca="false">(AW117-AW116)/AW116</f>
        <v>-0.000650088697707922</v>
      </c>
      <c r="AZ117" s="38" t="n">
        <f aca="false">workers_and_wage_low!B105</f>
        <v>6762.79956924632</v>
      </c>
      <c r="BA117" s="39" t="n">
        <f aca="false">(AZ117-AZ116)/AZ116</f>
        <v>0.00527887233350084</v>
      </c>
      <c r="BB117" s="39"/>
      <c r="BC117" s="39"/>
      <c r="BD117" s="39"/>
      <c r="BE117" s="39"/>
      <c r="BF117" s="7" t="n">
        <f aca="false">BF116*(1+AY117)*(1+BA117)*(1-BE117)</f>
        <v>125.109760529009</v>
      </c>
      <c r="BG117" s="7"/>
      <c r="BH117" s="7"/>
      <c r="BI117" s="39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1" t="n">
        <f aca="false">AVERAGE(AI33:AI117)</f>
        <v>0.00751286938548944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1" sqref="A1:D105 H24"/>
    </sheetView>
  </sheetViews>
  <sheetFormatPr defaultColWidth="11.757812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83" t="n">
        <v>34.2274371921194</v>
      </c>
      <c r="E4" s="22"/>
      <c r="F4" s="84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85" t="n">
        <v>40.2405100148553</v>
      </c>
      <c r="E7" s="25" t="n">
        <f aca="false">(D9/D8)^(1/3)-1</f>
        <v>0.0284809714113083</v>
      </c>
      <c r="F7" s="86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85" t="n">
        <v>46.6926648443866</v>
      </c>
      <c r="E9" s="25" t="n">
        <f aca="false">(D9/D8)^(1/3)-1</f>
        <v>0.0284809714113083</v>
      </c>
      <c r="F9" s="86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83" t="n">
        <v>66.4111454665113</v>
      </c>
      <c r="E12" s="22" t="n">
        <f aca="false">(D12/D11)^(1/3)-1</f>
        <v>0.0378127572782894</v>
      </c>
      <c r="F12" s="84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85" t="n">
        <v>72.7247107047078</v>
      </c>
      <c r="E13" s="25" t="n">
        <f aca="false">(D13/D12)^(1/3)-1</f>
        <v>0.0307349693063794</v>
      </c>
      <c r="F13" s="86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83" t="n">
        <v>81.8091971509488</v>
      </c>
      <c r="E14" s="22" t="n">
        <f aca="false">(D14/D13)^(1/3)-1</f>
        <v>0.0400160528698508</v>
      </c>
      <c r="F14" s="84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85" t="n">
        <v>91.396965668282</v>
      </c>
      <c r="E15" s="25" t="n">
        <f aca="false">(D15/D14)^(1/3)-1</f>
        <v>0.0376316630457985</v>
      </c>
      <c r="F15" s="86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92.7647876053628</v>
      </c>
      <c r="L15" s="13" t="n">
        <f aca="false">100*F15*100/D15/($F$16*100/$D$16)</f>
        <v>93.9655435739437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83" t="n">
        <v>98.5254944549653</v>
      </c>
      <c r="E16" s="22" t="n">
        <f aca="false">(D16/D15)^(1/3)-1</f>
        <v>0.0253503448429657</v>
      </c>
      <c r="F16" s="84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f aca="false">'Central macro hypothesis'!B17*1.015</f>
        <v>123.620248873456</v>
      </c>
      <c r="C17" s="28" t="n">
        <f aca="false">(B17/B16)^(1/3)-1</f>
        <v>-0.016414358621728</v>
      </c>
      <c r="D17" s="87" t="n">
        <v>103.065877295007</v>
      </c>
      <c r="E17" s="28" t="n">
        <f aca="false">(D17/D16)^(1/3)-1</f>
        <v>0.0151310077532536</v>
      </c>
      <c r="F17" s="88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95.1560795101873</v>
      </c>
      <c r="K17" s="13" t="n">
        <f aca="false">D17*100/$D$16</f>
        <v>104.608332965147</v>
      </c>
      <c r="L17" s="13" t="n">
        <f aca="false">100*F17*100/D17/($F$16*100/$D$16)</f>
        <v>95.9057031626598</v>
      </c>
    </row>
    <row r="18" customFormat="false" ht="12.8" hidden="false" customHeight="false" outlineLevel="0" collapsed="false">
      <c r="A18" s="29" t="s">
        <v>18</v>
      </c>
      <c r="B18" s="29" t="n">
        <f aca="false">'Central macro hypothesis'!B18*1.02</f>
        <v>122.767603780305</v>
      </c>
      <c r="C18" s="30" t="n">
        <f aca="false">(B18/B17)^(1/3)-1</f>
        <v>-0.00230440390800546</v>
      </c>
      <c r="D18" s="89" t="n">
        <v>109.159349017426</v>
      </c>
      <c r="E18" s="30" t="n">
        <f aca="false">(D18/D17)^(1/3)-1</f>
        <v>0.0193312629240929</v>
      </c>
      <c r="F18" s="90" t="n">
        <v>57918.0549747375</v>
      </c>
      <c r="G18" s="30" t="n">
        <f aca="false">(F18/F17)^(1/3)-1</f>
        <v>0.00499999999999989</v>
      </c>
      <c r="I18" s="29" t="s">
        <v>34</v>
      </c>
      <c r="J18" s="13" t="n">
        <f aca="false">B18*100/$B$16</f>
        <v>94.4997601368061</v>
      </c>
      <c r="K18" s="13" t="n">
        <f aca="false">D18*100/$D$16</f>
        <v>110.792997915195</v>
      </c>
      <c r="L18" s="13" t="n">
        <f aca="false">100*F18*100/D18/($F$16*100/$D$16)</f>
        <v>91.9171576861127</v>
      </c>
    </row>
    <row r="19" customFormat="false" ht="12.8" hidden="false" customHeight="false" outlineLevel="0" collapsed="false">
      <c r="A19" s="27" t="s">
        <v>22</v>
      </c>
      <c r="B19" s="27" t="n">
        <f aca="false">'Central macro hypothesis'!B19*1.02</f>
        <v>131.881181564996</v>
      </c>
      <c r="C19" s="28" t="n">
        <f aca="false">(B19/B18)^(1/3)-1</f>
        <v>0.0241565575579752</v>
      </c>
      <c r="D19" s="87" t="n">
        <v>117.079513021069</v>
      </c>
      <c r="E19" s="28" t="n">
        <f aca="false">(D19/D18)^(1/3)-1</f>
        <v>0.0236228928231239</v>
      </c>
      <c r="F19" s="88" t="n">
        <v>64479.1100699836</v>
      </c>
      <c r="G19" s="28" t="n">
        <f aca="false">(F19/F18)^(1/3)-1</f>
        <v>0.036418178983413</v>
      </c>
      <c r="I19" s="27" t="s">
        <v>35</v>
      </c>
      <c r="J19" s="13" t="n">
        <f aca="false">B19*100/$B$16</f>
        <v>101.514891882659</v>
      </c>
      <c r="K19" s="13" t="n">
        <f aca="false">D19*100/$D$16</f>
        <v>118.83169292247</v>
      </c>
      <c r="L19" s="13" t="n">
        <f aca="false">100*F19*100/D19/($F$16*100/$D$16)</f>
        <v>95.4073167927059</v>
      </c>
    </row>
    <row r="20" customFormat="false" ht="12.8" hidden="false" customHeight="false" outlineLevel="0" collapsed="false">
      <c r="A20" s="29" t="s">
        <v>36</v>
      </c>
      <c r="B20" s="29" t="n">
        <f aca="false">'Central macro hypothesis'!B20*1.035</f>
        <v>133.208783040837</v>
      </c>
      <c r="C20" s="30" t="n">
        <f aca="false">(B20/B19)^(1/3)-1</f>
        <v>0.00334435228182461</v>
      </c>
      <c r="D20" s="89" t="n">
        <v>124.660411489184</v>
      </c>
      <c r="E20" s="30" t="n">
        <f aca="false">(D20/D19)^(1/3)-1</f>
        <v>0.0211335597120033</v>
      </c>
      <c r="F20" s="90" t="n">
        <v>71260.9781284651</v>
      </c>
      <c r="G20" s="30" t="n">
        <f aca="false">(F20/F19)^(1/3)-1</f>
        <v>0.0338977292084033</v>
      </c>
      <c r="I20" s="29" t="s">
        <v>36</v>
      </c>
      <c r="J20" s="13" t="n">
        <f aca="false">B20*100/$B$16</f>
        <v>102.536806599254</v>
      </c>
      <c r="K20" s="13" t="n">
        <f aca="false">D20*100/$D$16</f>
        <v>126.5260450392</v>
      </c>
      <c r="L20" s="13" t="n">
        <f aca="false">100*F20*100/D20/($F$16*100/$D$16)</f>
        <v>99.0299996945945</v>
      </c>
    </row>
    <row r="21" customFormat="false" ht="12.8" hidden="false" customHeight="false" outlineLevel="0" collapsed="false">
      <c r="A21" s="27" t="s">
        <v>16</v>
      </c>
      <c r="B21" s="27" t="n">
        <f aca="false">'Central macro hypothesis'!B21*1.0325</f>
        <v>153.651324772096</v>
      </c>
      <c r="C21" s="28" t="n">
        <f aca="false">(B21/B20)^(1/3)-1</f>
        <v>0.0487399598314511</v>
      </c>
      <c r="D21" s="87" t="n">
        <v>132.241309957298</v>
      </c>
      <c r="E21" s="28" t="n">
        <f aca="false">(D21/D20)^(1/3)-1</f>
        <v>0.0198732372510193</v>
      </c>
      <c r="F21" s="88" t="n">
        <v>78464.9064607942</v>
      </c>
      <c r="G21" s="28" t="n">
        <f aca="false">(F21/F20)^(1/3)-1</f>
        <v>0.032621652716657</v>
      </c>
      <c r="I21" s="27" t="s">
        <v>37</v>
      </c>
      <c r="J21" s="13" t="n">
        <f aca="false">B21*100/$B$16</f>
        <v>118.272352709999</v>
      </c>
      <c r="K21" s="13" t="n">
        <f aca="false">D21*100/$D$16</f>
        <v>134.22039715593</v>
      </c>
      <c r="L21" s="13" t="n">
        <f aca="false">100*F21*100/D21/($F$16*100/$D$16)</f>
        <v>102.790238413467</v>
      </c>
    </row>
    <row r="22" customFormat="false" ht="12.8" hidden="false" customHeight="false" outlineLevel="0" collapsed="false">
      <c r="A22" s="29" t="s">
        <v>18</v>
      </c>
      <c r="B22" s="29" t="n">
        <f aca="false">'Central macro hypothesis'!B22*1.0325</f>
        <v>143.428138482677</v>
      </c>
      <c r="C22" s="30" t="n">
        <f aca="false">(B22/B21)^(1/3)-1</f>
        <v>-0.0226892310700934</v>
      </c>
      <c r="D22" s="89" t="n">
        <v>139.822208425412</v>
      </c>
      <c r="E22" s="30" t="n">
        <f aca="false">(D22/D21)^(1/3)-1</f>
        <v>0.0187548083901865</v>
      </c>
      <c r="F22" s="90" t="n">
        <v>85476.8673732663</v>
      </c>
      <c r="G22" s="30" t="n">
        <f aca="false">(F22/F21)^(1/3)-1</f>
        <v>0.0289423564740885</v>
      </c>
      <c r="I22" s="29" t="s">
        <v>38</v>
      </c>
      <c r="J22" s="13" t="n">
        <f aca="false">B22*100/$B$16</f>
        <v>110.40310526657</v>
      </c>
      <c r="K22" s="13" t="n">
        <f aca="false">D22*100/$D$16</f>
        <v>141.91474927266</v>
      </c>
      <c r="L22" s="13" t="n">
        <f aca="false">100*F22*100/D22/($F$16*100/$D$16)</f>
        <v>105.904885427633</v>
      </c>
    </row>
    <row r="23" customFormat="false" ht="12.8" hidden="false" customHeight="false" outlineLevel="0" collapsed="false">
      <c r="A23" s="27" t="s">
        <v>22</v>
      </c>
      <c r="B23" s="27" t="n">
        <f aca="false">'Central macro hypothesis'!B23*1.035</f>
        <v>144.177342922017</v>
      </c>
      <c r="C23" s="28" t="n">
        <f aca="false">(B23/B22)^(1/3)-1</f>
        <v>0.00173816127666759</v>
      </c>
      <c r="D23" s="87" t="n">
        <v>147.403106893526</v>
      </c>
      <c r="E23" s="28" t="n">
        <f aca="false">(D23/D22)^(1/3)-1</f>
        <v>0.0177555829071676</v>
      </c>
      <c r="F23" s="88" t="n">
        <v>92841.7245399318</v>
      </c>
      <c r="G23" s="28" t="n">
        <f aca="false">(F23/F22)^(1/3)-1</f>
        <v>0.0279331387362394</v>
      </c>
      <c r="I23" s="27" t="s">
        <v>39</v>
      </c>
      <c r="J23" s="13" t="n">
        <f aca="false">B23*100/$B$16</f>
        <v>110.979801704645</v>
      </c>
      <c r="K23" s="13" t="n">
        <f aca="false">D23*100/$D$16</f>
        <v>149.609101389389</v>
      </c>
      <c r="L23" s="13" t="n">
        <f aca="false">100*F23*100/D23/($F$16*100/$D$16)</f>
        <v>109.113909360976</v>
      </c>
    </row>
    <row r="24" customFormat="false" ht="12.8" hidden="false" customHeight="false" outlineLevel="0" collapsed="false">
      <c r="A24" s="29" t="s">
        <v>40</v>
      </c>
      <c r="B24" s="29" t="n">
        <f aca="false">'Central macro hypothesis'!B24*1.045</f>
        <v>142.196432787412</v>
      </c>
      <c r="C24" s="30" t="n">
        <f aca="false">(B24/B23)^(1/3)-1</f>
        <v>-0.00460093602990386</v>
      </c>
      <c r="D24" s="89" t="n">
        <v>154.625859131309</v>
      </c>
      <c r="E24" s="30" t="n">
        <f aca="false">(D24/D23)^(1/3)-1</f>
        <v>0.0160735888170263</v>
      </c>
      <c r="F24" s="90" t="n">
        <v>98859.1500745735</v>
      </c>
      <c r="G24" s="30" t="n">
        <f aca="false">(F24/F23)^(1/3)-1</f>
        <v>0.0211539567611112</v>
      </c>
      <c r="I24" s="29" t="s">
        <v>40</v>
      </c>
      <c r="J24" s="13" t="n">
        <f aca="false">B24*100/$B$16</f>
        <v>109.455005856159</v>
      </c>
      <c r="K24" s="13" t="n">
        <f aca="false">D24*100/$D$16</f>
        <v>156.93994735747</v>
      </c>
      <c r="L24" s="13" t="n">
        <f aca="false">100*F24*100/D24/($F$16*100/$D$16)</f>
        <v>110.758815183831</v>
      </c>
    </row>
    <row r="25" customFormat="false" ht="12.8" hidden="false" customHeight="false" outlineLevel="0" collapsed="false">
      <c r="A25" s="27" t="s">
        <v>16</v>
      </c>
      <c r="B25" s="27" t="n">
        <f aca="false">'Central macro hypothesis'!B25*1.045</f>
        <v>164.098443124362</v>
      </c>
      <c r="C25" s="28" t="n">
        <f aca="false">(B25/B24)^(1/3)-1</f>
        <v>0.048910870703599</v>
      </c>
      <c r="D25" s="87" t="n">
        <v>161.848611369092</v>
      </c>
      <c r="E25" s="28" t="n">
        <f aca="false">(D25/D24)^(1/3)-1</f>
        <v>0.0153340495695513</v>
      </c>
      <c r="F25" s="88" t="n">
        <v>105036.903339406</v>
      </c>
      <c r="G25" s="28" t="n">
        <f aca="false">(F25/F24)^(1/3)-1</f>
        <v>0.0204107198173991</v>
      </c>
      <c r="I25" s="27" t="s">
        <v>41</v>
      </c>
      <c r="J25" s="13" t="n">
        <f aca="false">B25*100/$B$16</f>
        <v>126.313970759143</v>
      </c>
      <c r="K25" s="13" t="n">
        <f aca="false">D25*100/$D$16</f>
        <v>164.27079332555</v>
      </c>
      <c r="L25" s="13" t="n">
        <f aca="false">100*F25*100/D25/($F$16*100/$D$16)</f>
        <v>112.428518167579</v>
      </c>
    </row>
    <row r="26" customFormat="false" ht="12.8" hidden="false" customHeight="false" outlineLevel="0" collapsed="false">
      <c r="A26" s="29" t="s">
        <v>18</v>
      </c>
      <c r="B26" s="29" t="n">
        <f aca="false">'Central macro hypothesis'!B26*1.0425</f>
        <v>151.722354425537</v>
      </c>
      <c r="C26" s="30" t="n">
        <f aca="false">(B26/B25)^(1/3)-1</f>
        <v>-0.0257994489061419</v>
      </c>
      <c r="D26" s="89" t="n">
        <v>169.071363606875</v>
      </c>
      <c r="E26" s="30" t="n">
        <f aca="false">(D26/D25)^(1/3)-1</f>
        <v>0.0146595779141641</v>
      </c>
      <c r="F26" s="90" t="n">
        <v>110549.334174532</v>
      </c>
      <c r="G26" s="30" t="n">
        <f aca="false">(F26/F25)^(1/3)-1</f>
        <v>0.0171962268589494</v>
      </c>
      <c r="I26" s="29" t="s">
        <v>42</v>
      </c>
      <c r="J26" s="13" t="n">
        <f aca="false">B26*100/$B$16</f>
        <v>116.787537258301</v>
      </c>
      <c r="K26" s="13" t="n">
        <f aca="false">D26*100/$D$16</f>
        <v>171.60163929363</v>
      </c>
      <c r="L26" s="13" t="n">
        <f aca="false">100*F26*100/D26/($F$16*100/$D$16)</f>
        <v>113.273841845247</v>
      </c>
    </row>
    <row r="27" customFormat="false" ht="12.8" hidden="false" customHeight="false" outlineLevel="0" collapsed="false">
      <c r="A27" s="27" t="s">
        <v>22</v>
      </c>
      <c r="B27" s="27" t="n">
        <f aca="false">'Central macro hypothesis'!B27*1.0425</f>
        <v>151.741530186286</v>
      </c>
      <c r="C27" s="28" t="n">
        <f aca="false">(B27/B26)^(1/3)-1</f>
        <v>4.21272857726862E-005</v>
      </c>
      <c r="D27" s="87" t="n">
        <v>176.294115844657</v>
      </c>
      <c r="E27" s="28" t="n">
        <f aca="false">(D27/D26)^(1/3)-1</f>
        <v>0.0140419473011075</v>
      </c>
      <c r="F27" s="88" t="n">
        <v>116138.720431557</v>
      </c>
      <c r="G27" s="28" t="n">
        <f aca="false">(F27/F26)^(1/3)-1</f>
        <v>0.0165770521693602</v>
      </c>
      <c r="I27" s="27" t="s">
        <v>43</v>
      </c>
      <c r="J27" s="13" t="n">
        <f aca="false">B27*100/$B$16</f>
        <v>116.802297705971</v>
      </c>
      <c r="K27" s="13" t="n">
        <f aca="false">D27*100/$D$16</f>
        <v>178.93248526171</v>
      </c>
      <c r="L27" s="13" t="n">
        <f aca="false">100*F27*100/D27/($F$16*100/$D$16)</f>
        <v>114.125521313525</v>
      </c>
    </row>
    <row r="28" customFormat="false" ht="12.8" hidden="false" customHeight="false" outlineLevel="0" collapsed="false">
      <c r="A28" s="29" t="s">
        <v>44</v>
      </c>
      <c r="B28" s="29" t="n">
        <f aca="false">'Central macro hypothesis'!B28*1.055</f>
        <v>149.944476310308</v>
      </c>
      <c r="C28" s="30" t="n">
        <f aca="false">(B28/B27)^(1/3)-1</f>
        <v>-0.00396330744484907</v>
      </c>
      <c r="D28" s="89" t="n">
        <v>183.786615768055</v>
      </c>
      <c r="E28" s="30" t="n">
        <f aca="false">(D28/D27)^(1/3)-1</f>
        <v>0.0139705806309227</v>
      </c>
      <c r="F28" s="90" t="n">
        <v>121495.984963592</v>
      </c>
      <c r="G28" s="30" t="n">
        <f aca="false">(F28/F27)^(1/3)-1</f>
        <v>0.0151455062019221</v>
      </c>
      <c r="I28" s="29" t="s">
        <v>44</v>
      </c>
      <c r="J28" s="13" t="n">
        <f aca="false">B28*100/$B$16</f>
        <v>115.419024309704</v>
      </c>
      <c r="K28" s="13" t="n">
        <f aca="false">D28*100/$D$16</f>
        <v>186.537115885332</v>
      </c>
      <c r="L28" s="13" t="n">
        <f aca="false">100*F28*100/D28/($F$16*100/$D$16)</f>
        <v>114.522705698738</v>
      </c>
      <c r="N28" s="31"/>
    </row>
    <row r="29" customFormat="false" ht="12.8" hidden="false" customHeight="false" outlineLevel="0" collapsed="false">
      <c r="A29" s="27" t="s">
        <v>16</v>
      </c>
      <c r="B29" s="27" t="n">
        <f aca="false">'Central macro hypothesis'!B29*1.05</f>
        <v>171.600047533355</v>
      </c>
      <c r="C29" s="28" t="n">
        <f aca="false">(B29/B28)^(1/3)-1</f>
        <v>0.0459934797747601</v>
      </c>
      <c r="D29" s="87" t="n">
        <v>191.279115691453</v>
      </c>
      <c r="E29" s="28" t="n">
        <f aca="false">(D29/D28)^(1/3)-1</f>
        <v>0.0134085362833618</v>
      </c>
      <c r="F29" s="88" t="n">
        <v>126887.60571401</v>
      </c>
      <c r="G29" s="28" t="n">
        <f aca="false">(F29/F28)^(1/3)-1</f>
        <v>0.0145787427033512</v>
      </c>
      <c r="I29" s="27" t="s">
        <v>45</v>
      </c>
      <c r="J29" s="13" t="n">
        <f aca="false">B29*100/$B$16</f>
        <v>132.088293914946</v>
      </c>
      <c r="K29" s="13" t="n">
        <f aca="false">D29*100/$D$16</f>
        <v>194.141746508955</v>
      </c>
      <c r="L29" s="13" t="n">
        <f aca="false">100*F29*100/D29/($F$16*100/$D$16)</f>
        <v>114.91989008395</v>
      </c>
      <c r="M29" s="31" t="n">
        <f aca="false">L27/L16-1</f>
        <v>0.141255213135252</v>
      </c>
    </row>
    <row r="30" customFormat="false" ht="12.8" hidden="false" customHeight="false" outlineLevel="0" collapsed="false">
      <c r="A30" s="29" t="s">
        <v>18</v>
      </c>
      <c r="B30" s="29" t="n">
        <f aca="false">'Central macro hypothesis'!B30*1.05</f>
        <v>158.676396051621</v>
      </c>
      <c r="C30" s="30" t="n">
        <f aca="false">(B30/B29)^(1/3)-1</f>
        <v>-0.0257622028686859</v>
      </c>
      <c r="D30" s="89" t="n">
        <v>198.771615614851</v>
      </c>
      <c r="E30" s="30" t="n">
        <f aca="false">(D30/D29)^(1/3)-1</f>
        <v>0.0128899704051624</v>
      </c>
      <c r="F30" s="90" t="n">
        <v>132313.58268281</v>
      </c>
      <c r="G30" s="30" t="n">
        <f aca="false">(F30/F29)^(1/3)-1</f>
        <v>0.0140555402894833</v>
      </c>
      <c r="I30" s="29" t="s">
        <v>46</v>
      </c>
      <c r="J30" s="13" t="n">
        <f aca="false">B30*100/$B$16</f>
        <v>122.140376650869</v>
      </c>
      <c r="K30" s="13" t="n">
        <f aca="false">D30*100/$D$16</f>
        <v>201.746377132578</v>
      </c>
      <c r="L30" s="13" t="n">
        <f aca="false">100*F30*100/D30/($F$16*100/$D$16)</f>
        <v>115.317074469163</v>
      </c>
    </row>
    <row r="31" customFormat="false" ht="12.8" hidden="false" customHeight="false" outlineLevel="0" collapsed="false">
      <c r="A31" s="27" t="s">
        <v>22</v>
      </c>
      <c r="B31" s="27" t="n">
        <f aca="false">'Central macro hypothesis'!B31*1.0525</f>
        <v>158.693716586072</v>
      </c>
      <c r="C31" s="28" t="n">
        <f aca="false">(B31/B30)^(1/3)-1</f>
        <v>3.63841224539918E-005</v>
      </c>
      <c r="D31" s="87" t="n">
        <v>206.264115538249</v>
      </c>
      <c r="E31" s="28" t="n">
        <f aca="false">(D31/D30)^(1/3)-1</f>
        <v>0.0124100252895021</v>
      </c>
      <c r="F31" s="88" t="n">
        <v>137773.915869993</v>
      </c>
      <c r="G31" s="28" t="n">
        <f aca="false">(F31/F30)^(1/3)-1</f>
        <v>0.0135710348301101</v>
      </c>
      <c r="I31" s="27" t="s">
        <v>47</v>
      </c>
      <c r="J31" s="13" t="n">
        <f aca="false">B31*100/$B$16</f>
        <v>122.153709047206</v>
      </c>
      <c r="K31" s="13" t="n">
        <f aca="false">D31*100/$D$16</f>
        <v>209.3510077562</v>
      </c>
      <c r="L31" s="13" t="n">
        <f aca="false">100*F31*100/D31/($F$16*100/$D$16)</f>
        <v>115.714258854376</v>
      </c>
    </row>
    <row r="32" customFormat="false" ht="12.8" hidden="false" customHeight="false" outlineLevel="0" collapsed="false">
      <c r="A32" s="29" t="s">
        <v>48</v>
      </c>
      <c r="B32" s="29" t="n">
        <f aca="false">'Central macro hypothesis'!B32*1.06</f>
        <v>155.901786551363</v>
      </c>
      <c r="C32" s="30" t="n">
        <f aca="false">(B32/B31)^(1/3)-1</f>
        <v>-0.00589913076842497</v>
      </c>
      <c r="D32" s="89" t="n">
        <v>212.452039004397</v>
      </c>
      <c r="E32" s="30" t="n">
        <f aca="false">(D32/D31)^(1/3)-1</f>
        <v>0.00990163404996092</v>
      </c>
      <c r="F32" s="90" t="n">
        <v>142394.223684599</v>
      </c>
      <c r="G32" s="30" t="n">
        <f aca="false">(F32/F31)^(1/3)-1</f>
        <v>0.0110557963155511</v>
      </c>
      <c r="I32" s="29" t="s">
        <v>48</v>
      </c>
      <c r="J32" s="13" t="n">
        <f aca="false">B32*100/$B$16</f>
        <v>120.004634613279</v>
      </c>
      <c r="K32" s="13" t="n">
        <f aca="false">D32*100/$D$16</f>
        <v>215.631537988886</v>
      </c>
      <c r="L32" s="13" t="n">
        <f aca="false">100*F32*100/D32/($F$16*100/$D$16)</f>
        <v>116.111443239588</v>
      </c>
    </row>
    <row r="33" customFormat="false" ht="12.8" hidden="false" customHeight="false" outlineLevel="0" collapsed="false">
      <c r="A33" s="27" t="s">
        <v>16</v>
      </c>
      <c r="B33" s="27" t="n">
        <f aca="false">'Central macro hypothesis'!B33*1.06</f>
        <v>178.399198298066</v>
      </c>
      <c r="C33" s="28" t="n">
        <f aca="false">(B33/B32)^(1/3)-1</f>
        <v>0.045957252166752</v>
      </c>
      <c r="D33" s="87" t="n">
        <v>218.639962470544</v>
      </c>
      <c r="E33" s="28" t="n">
        <f aca="false">(D33/D32)^(1/3)-1</f>
        <v>0.00961597451160778</v>
      </c>
      <c r="F33" s="88" t="n">
        <v>147042.905693681</v>
      </c>
      <c r="G33" s="28" t="n">
        <f aca="false">(F33/F32)^(1/3)-1</f>
        <v>0.0107658678550719</v>
      </c>
      <c r="I33" s="27" t="s">
        <v>49</v>
      </c>
      <c r="J33" s="13" t="n">
        <f aca="false">B33*100/$B$16</f>
        <v>137.321906827592</v>
      </c>
      <c r="K33" s="13" t="n">
        <f aca="false">D33*100/$D$16</f>
        <v>221.912068221572</v>
      </c>
      <c r="L33" s="13" t="n">
        <f aca="false">100*F33*100/D33/($F$16*100/$D$16)</f>
        <v>116.508627624801</v>
      </c>
    </row>
    <row r="34" customFormat="false" ht="12.8" hidden="false" customHeight="false" outlineLevel="0" collapsed="false">
      <c r="A34" s="29" t="s">
        <v>18</v>
      </c>
      <c r="B34" s="29" t="n">
        <f aca="false">'Central macro hypothesis'!B34*1.055</f>
        <v>164.495626381184</v>
      </c>
      <c r="C34" s="30" t="n">
        <f aca="false">(B34/B33)^(1/3)-1</f>
        <v>-0.0266840978151197</v>
      </c>
      <c r="D34" s="89" t="n">
        <v>224.827885936692</v>
      </c>
      <c r="E34" s="30" t="n">
        <f aca="false">(D34/D33)^(1/3)-1</f>
        <v>0.00934633611869584</v>
      </c>
      <c r="F34" s="90" t="n">
        <v>151719.961897239</v>
      </c>
      <c r="G34" s="30" t="n">
        <f aca="false">(F34/F33)^(1/3)-1</f>
        <v>0.0104920077980653</v>
      </c>
      <c r="I34" s="29" t="s">
        <v>50</v>
      </c>
      <c r="J34" s="13" t="n">
        <f aca="false">B34*100/$B$16</f>
        <v>126.61970062064</v>
      </c>
      <c r="K34" s="13" t="n">
        <f aca="false">D34*100/$D$16</f>
        <v>228.192598454258</v>
      </c>
      <c r="L34" s="13" t="n">
        <f aca="false">100*F34*100/D34/($F$16*100/$D$16)</f>
        <v>116.905812010013</v>
      </c>
    </row>
    <row r="35" customFormat="false" ht="12.8" hidden="false" customHeight="false" outlineLevel="0" collapsed="false">
      <c r="A35" s="27" t="s">
        <v>22</v>
      </c>
      <c r="B35" s="27" t="n">
        <f aca="false">'Central macro hypothesis'!B35*1.0575</f>
        <v>164.429837017326</v>
      </c>
      <c r="C35" s="28" t="n">
        <f aca="false">(B35/B34)^(1/3)-1</f>
        <v>-0.000133333102294575</v>
      </c>
      <c r="D35" s="87" t="n">
        <v>231.015809402839</v>
      </c>
      <c r="E35" s="28" t="n">
        <f aca="false">(D35/D34)^(1/3)-1</f>
        <v>0.00909140775220774</v>
      </c>
      <c r="F35" s="88" t="n">
        <v>156425.392295273</v>
      </c>
      <c r="G35" s="28" t="n">
        <f aca="false">(F35/F34)^(1/3)-1</f>
        <v>0.0102329030612307</v>
      </c>
      <c r="I35" s="27" t="s">
        <v>51</v>
      </c>
      <c r="J35" s="13" t="n">
        <f aca="false">B35*100/$B$16</f>
        <v>126.569059580881</v>
      </c>
      <c r="K35" s="13" t="n">
        <f aca="false">D35*100/$D$16</f>
        <v>234.473128686944</v>
      </c>
      <c r="L35" s="13" t="n">
        <f aca="false">100*F35*100/D35/($F$16*100/$D$16)</f>
        <v>117.302996395226</v>
      </c>
    </row>
    <row r="36" customFormat="false" ht="13.8" hidden="false" customHeight="false" outlineLevel="0" collapsed="false">
      <c r="B36" s="31"/>
    </row>
    <row r="41" customFormat="false" ht="13.8" hidden="false" customHeight="false" outlineLevel="0" collapsed="false">
      <c r="A41" s="32"/>
      <c r="B41" s="79" t="s">
        <v>54</v>
      </c>
      <c r="C41" s="79"/>
      <c r="D41" s="79"/>
    </row>
    <row r="42" customFormat="false" ht="51.75" hidden="false" customHeight="true" outlineLevel="0" collapsed="false">
      <c r="A42" s="32" t="s">
        <v>52</v>
      </c>
      <c r="B42" s="34" t="s">
        <v>109</v>
      </c>
      <c r="C42" s="34" t="s">
        <v>110</v>
      </c>
      <c r="D42" s="34" t="s">
        <v>6</v>
      </c>
    </row>
    <row r="43" customFormat="false" ht="13.8" hidden="false" customHeight="false" outlineLevel="0" collapsed="false">
      <c r="A43" s="35" t="n">
        <v>2020</v>
      </c>
      <c r="B43" s="37" t="n">
        <f aca="false">AVERAGE(B16:B19)/AVERAGE(B12:B15)-1</f>
        <v>-0.109407335553461</v>
      </c>
      <c r="C43" s="37" t="n">
        <f aca="false">D43*0.9</f>
        <v>-0.109223509714663</v>
      </c>
      <c r="D43" s="37" t="n">
        <f aca="false">'[1]Central macro hypothesis'!C39</f>
        <v>-0.121359455238514</v>
      </c>
    </row>
    <row r="44" customFormat="false" ht="13.8" hidden="false" customHeight="false" outlineLevel="0" collapsed="false">
      <c r="A44" s="7" t="n">
        <v>2021</v>
      </c>
      <c r="B44" s="39" t="n">
        <f aca="false">AVERAGE(B20:B23)/AVERAGE(B16:B19)-1</f>
        <v>0.130432393423964</v>
      </c>
      <c r="C44" s="39" t="n">
        <f aca="false">D44*1.2</f>
        <v>0.130138391310771</v>
      </c>
      <c r="D44" s="39" t="n">
        <f aca="false">'[1]Central macro hypothesis'!C40</f>
        <v>0.108448659425643</v>
      </c>
    </row>
    <row r="45" customFormat="false" ht="13.8" hidden="false" customHeight="false" outlineLevel="0" collapsed="false">
      <c r="A45" s="35" t="n">
        <v>2022</v>
      </c>
      <c r="B45" s="37" t="n">
        <f aca="false">AVERAGE(B24:B27)/AVERAGE(B20:B23)-1</f>
        <v>0.0614365280852347</v>
      </c>
      <c r="C45" s="37" t="n">
        <f aca="false">D45*1.2</f>
        <v>0.0614611514385275</v>
      </c>
      <c r="D45" s="37" t="n">
        <f aca="false">'[1]Central macro hypothesis'!C41</f>
        <v>0.0512176261987729</v>
      </c>
    </row>
    <row r="46" customFormat="false" ht="13.8" hidden="false" customHeight="false" outlineLevel="0" collapsed="false">
      <c r="A46" s="7" t="n">
        <v>2023</v>
      </c>
      <c r="B46" s="39" t="n">
        <f aca="false">AVERAGE(B28:B31)/AVERAGE(B24:B27)-1</f>
        <v>0.0478154277483809</v>
      </c>
      <c r="C46" s="39" t="n">
        <f aca="false">D46*1.2</f>
        <v>0.0477716538010624</v>
      </c>
      <c r="D46" s="39" t="n">
        <f aca="false">'[1]Central macro hypothesis'!C42</f>
        <v>0.0398097115008853</v>
      </c>
    </row>
    <row r="47" customFormat="false" ht="13.8" hidden="false" customHeight="false" outlineLevel="0" collapsed="false">
      <c r="A47" s="35" t="n">
        <v>2024</v>
      </c>
      <c r="B47" s="37" t="n">
        <f aca="false">AVERAGE(B32:B35)/AVERAGE(B28:B31)-1</f>
        <v>0.0380517370841205</v>
      </c>
      <c r="C47" s="37" t="n">
        <f aca="false">D47*1.2</f>
        <v>0.0381918733431102</v>
      </c>
      <c r="D47" s="37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pane xSplit="2" ySplit="0" topLeftCell="AY13" activePane="topRight" state="frozen"/>
      <selection pane="topLeft" activeCell="A13" activeCellId="0" sqref="A13"/>
      <selection pane="topRight" activeCell="BF52" activeCellId="1" sqref="A1:D105 BF52"/>
    </sheetView>
  </sheetViews>
  <sheetFormatPr defaultColWidth="9.06640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107</v>
      </c>
      <c r="D1" s="40"/>
      <c r="E1" s="40" t="s">
        <v>108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 t="str">
        <f aca="false">'Central scenario'!AE1</f>
        <v>PIB en millones de pesos constantes de 2004</v>
      </c>
      <c r="AF1" s="1" t="s">
        <v>72</v>
      </c>
      <c r="AG1" s="1" t="str">
        <f aca="false">'Central scenario'!AG1</f>
        <v>PIB en pesos constantes noviembre 2014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/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111</v>
      </c>
      <c r="BP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"/>
      <c r="AV2" s="2" t="s">
        <v>99</v>
      </c>
      <c r="AW2" s="2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101</v>
      </c>
      <c r="AR3" s="52" t="s">
        <v>102</v>
      </c>
      <c r="AS3" s="52" t="s">
        <v>101</v>
      </c>
      <c r="AT3" s="52" t="s">
        <v>102</v>
      </c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1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0.106168675143338</v>
      </c>
      <c r="AT4" s="53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1" t="n">
        <f aca="false">BN4+BM4</f>
        <v>0.0796959313657845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0.104276181437413</v>
      </c>
      <c r="AT5" s="53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0.0788429090203559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1" t="n">
        <f aca="false">BN5+BM5</f>
        <v>0.0788828769928052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0.109829947742841</v>
      </c>
      <c r="AT6" s="53" t="n">
        <f aca="false">AR6/AG25</f>
        <v>0.109829947742841</v>
      </c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1" t="n">
        <f aca="false">BN6+BM6</f>
        <v>0.0814041954669323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-0.0364739405503579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-0.0256535187698723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0.0175882201816179</v>
      </c>
      <c r="BM7" s="51" t="n">
        <f aca="false">SUM(D26:D29)/AVERAGE(AG26:AG29)</f>
        <v>0.077889237499974</v>
      </c>
      <c r="BN7" s="51" t="n">
        <f aca="false">(SUM(H26:H29)+SUM(J26:J29))/AVERAGE(AG26:AG29)</f>
        <v>0.000951174085141823</v>
      </c>
      <c r="BO7" s="52" t="n">
        <f aca="false">AL7-BN7</f>
        <v>-0.0374251146354998</v>
      </c>
      <c r="BP7" s="31" t="n">
        <f aca="false">BN7+BM7</f>
        <v>0.0788404115851158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7" t="n">
        <f aca="false">AK7+1</f>
        <v>2019</v>
      </c>
      <c r="AL8" s="52" t="n">
        <f aca="false">SUM(AB30:AB33)/AVERAGE(AG30:AG33)</f>
        <v>-0.0380690808139321</v>
      </c>
      <c r="AM8" s="4" t="n">
        <f aca="false">'Central scenario'!AM8</f>
        <v>19740259.6575456</v>
      </c>
      <c r="AN8" s="52" t="n">
        <f aca="false">AM8/AVERAGE(AG30:AG33)</f>
        <v>0.00390404760908646</v>
      </c>
      <c r="AO8" s="52" t="n">
        <f aca="false">AVERAGE(AG30:AG33)/AVERAGE(AG26:AG29)-1</f>
        <v>-0.0208801486349116</v>
      </c>
      <c r="AP8" s="4" t="n">
        <f aca="false">((((AP7*((1+AO8)^(1/12))-AM8/12)*((1+AO8)^(1/12))-AM8/12)*((1+AO8)^(1/12))-AM8/12)*((1+AO8)^(1/12))-AM8/12)*((1+AO8)^(1/12))-AM8/12</f>
        <v>14776273.6084177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0.0513660849722223</v>
      </c>
      <c r="BL8" s="51" t="n">
        <f aca="false">SUM(P30:P33)/AVERAGE(AG30:AG33)</f>
        <v>0.0166595620061733</v>
      </c>
      <c r="BM8" s="51" t="n">
        <f aca="false">SUM(D30:D33)/AVERAGE(AG30:AG33)</f>
        <v>0.0727756037799811</v>
      </c>
      <c r="BN8" s="51" t="n">
        <f aca="false">(SUM(H30:H33)+SUM(J30:J33))/AVERAGE(AG30:AG33)</f>
        <v>0.00086516503452115</v>
      </c>
      <c r="BO8" s="52" t="n">
        <f aca="false">AL8-BN8</f>
        <v>-0.0389342458484532</v>
      </c>
      <c r="BP8" s="31" t="n">
        <f aca="false">BN8+BM8</f>
        <v>0.0736407688145022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-0.0508311433023446</v>
      </c>
      <c r="AM9" s="4" t="n">
        <f aca="false">'Central scenario'!AM9</f>
        <v>18862810.403066</v>
      </c>
      <c r="AN9" s="52" t="n">
        <f aca="false">AM9/AVERAGE(AG34:AG37)</f>
        <v>0.00420006292965921</v>
      </c>
      <c r="AO9" s="52" t="n">
        <f aca="false">AVERAGE(AG34:AG37)/AVERAGE(AG30:AG33)-1</f>
        <v>-0.111795751393979</v>
      </c>
      <c r="AP9" s="52"/>
      <c r="AQ9" s="4" t="n">
        <f aca="false">AQ8*(1+AO9)</f>
        <v>370593758.577486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352718157.363744</v>
      </c>
      <c r="AS9" s="53" t="n">
        <f aca="false">AQ9/AG37</f>
        <v>0.0794921243521669</v>
      </c>
      <c r="AT9" s="53" t="n">
        <f aca="false">AR9/AG37</f>
        <v>0.0756578193168991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0.0580228701449254</v>
      </c>
      <c r="BL9" s="51" t="n">
        <f aca="false">SUM(P34:P37)/AVERAGE(AG34:AG37)</f>
        <v>0.0195075395083981</v>
      </c>
      <c r="BM9" s="51" t="n">
        <f aca="false">SUM(D34:D37)/AVERAGE(AG34:AG37)</f>
        <v>0.0893464739388719</v>
      </c>
      <c r="BN9" s="51" t="n">
        <f aca="false">(SUM(H34:H37)+SUM(J34:J37))/AVERAGE(AG34:AG37)</f>
        <v>0.00138889502352852</v>
      </c>
      <c r="BO9" s="52" t="n">
        <f aca="false">AL9-BN9</f>
        <v>-0.0522200383258731</v>
      </c>
      <c r="BP9" s="31" t="n">
        <f aca="false">BN9+BM9</f>
        <v>0.0907353689624004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-0.0406306649573128</v>
      </c>
      <c r="AM10" s="4" t="n">
        <f aca="false">'Central scenario'!AM10</f>
        <v>17835539.214349</v>
      </c>
      <c r="AN10" s="52" t="n">
        <f aca="false">AM10/AVERAGE(AG38:AG41)</f>
        <v>0.00351310433188709</v>
      </c>
      <c r="AO10" s="52" t="n">
        <f aca="false">AVERAGE(AG38:AG41)/AVERAGE(AG34:AG37)-1</f>
        <v>0.130432393423964</v>
      </c>
      <c r="AP10" s="52"/>
      <c r="AQ10" s="4" t="n">
        <f aca="false">AQ9*(1+AO10)</f>
        <v>418931189.49673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379845852.484096</v>
      </c>
      <c r="AS10" s="53" t="n">
        <f aca="false">AQ10/AG41</f>
        <v>0.0821967240800257</v>
      </c>
      <c r="AT10" s="53" t="n">
        <f aca="false">AR10/AG41</f>
        <v>0.0745279547390231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0.0585240938253603</v>
      </c>
      <c r="BL10" s="51" t="n">
        <f aca="false">SUM(P38:P41)/AVERAGE(AG38:AG41)</f>
        <v>0.0175359430969991</v>
      </c>
      <c r="BM10" s="51" t="n">
        <f aca="false">SUM(D38:D41)/AVERAGE(AG38:AG41)</f>
        <v>0.0816188156856739</v>
      </c>
      <c r="BN10" s="51" t="n">
        <f aca="false">(SUM(H38:H41)+SUM(J38:J41))/AVERAGE(AG38:AG41)</f>
        <v>0.0016958994819545</v>
      </c>
      <c r="BO10" s="52" t="n">
        <f aca="false">AL10-BN10</f>
        <v>-0.0423265644392673</v>
      </c>
      <c r="BP10" s="31" t="n">
        <f aca="false">BN10+BM10</f>
        <v>0.0833147151676284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-0.0437920467084236</v>
      </c>
      <c r="AM11" s="4" t="n">
        <f aca="false">'Central scenario'!AM11</f>
        <v>16827143.6015023</v>
      </c>
      <c r="AN11" s="52" t="n">
        <f aca="false">AM11/AVERAGE(AG42:AG45)</f>
        <v>0.00312263465792605</v>
      </c>
      <c r="AO11" s="52" t="n">
        <f aca="false">AVERAGE(AG42:AG45)/AVERAGE(AG38:AG41)-1</f>
        <v>0.0614365280852347</v>
      </c>
      <c r="AP11" s="52"/>
      <c r="AQ11" s="4" t="n">
        <f aca="false">AQ10*(1+AO11)</f>
        <v>444668867.286026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385886394.250707</v>
      </c>
      <c r="AS11" s="53" t="n">
        <f aca="false">AQ11/AG45</f>
        <v>0.0828974357518174</v>
      </c>
      <c r="AT11" s="53" t="n">
        <f aca="false">AR11/AG45</f>
        <v>0.0719389076418566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0.0625229847971547</v>
      </c>
      <c r="BL11" s="51" t="n">
        <f aca="false">SUM(P42:P45)/AVERAGE(AG42:AG45)</f>
        <v>0.0187938310737817</v>
      </c>
      <c r="BM11" s="51" t="n">
        <f aca="false">SUM(D42:D45)/AVERAGE(AG42:AG45)</f>
        <v>0.0875212004317966</v>
      </c>
      <c r="BN11" s="51" t="n">
        <f aca="false">(SUM(H42:H45)+SUM(J42:J45))/AVERAGE(AG42:AG45)</f>
        <v>0.00220314024536761</v>
      </c>
      <c r="BO11" s="52" t="n">
        <f aca="false">AL11-BN11</f>
        <v>-0.0459951869537912</v>
      </c>
      <c r="BP11" s="31" t="n">
        <f aca="false">BN11+BM11</f>
        <v>0.0897243406771642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-0.0449055331718512</v>
      </c>
      <c r="AM12" s="4" t="n">
        <f aca="false">'Central scenario'!AM12</f>
        <v>15842663.6881786</v>
      </c>
      <c r="AN12" s="52" t="n">
        <f aca="false">AM12/AVERAGE(AG46:AG49)</f>
        <v>0.00280578370739576</v>
      </c>
      <c r="AO12" s="52" t="n">
        <f aca="false">AVERAGE(AG46:AG49)/AVERAGE(AG42:AG45)-1</f>
        <v>0.0478154277483811</v>
      </c>
      <c r="AP12" s="52"/>
      <c r="AQ12" s="4" t="n">
        <f aca="false">AQ11*(1+AO12)</f>
        <v>465930899.381696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388150783.10206</v>
      </c>
      <c r="AS12" s="53" t="n">
        <f aca="false">AQ12/AG49</f>
        <v>0.0830559238366164</v>
      </c>
      <c r="AT12" s="53" t="n">
        <f aca="false">AR12/AG49</f>
        <v>0.0691909936027612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0.0631843381925699</v>
      </c>
      <c r="BL12" s="51" t="n">
        <f aca="false">SUM(P46:P49)/AVERAGE(AG46:AG49)</f>
        <v>0.0190062304546926</v>
      </c>
      <c r="BM12" s="51" t="n">
        <f aca="false">SUM(D46:D49)/AVERAGE(AG46:AG49)</f>
        <v>0.0890836409097285</v>
      </c>
      <c r="BN12" s="51" t="n">
        <f aca="false">(SUM(H46:H49)+SUM(J46:J49))/AVERAGE(AG46:AG49)</f>
        <v>0.00247848176167363</v>
      </c>
      <c r="BO12" s="52" t="n">
        <f aca="false">AL12-BN12</f>
        <v>-0.0473840149335249</v>
      </c>
      <c r="BP12" s="31" t="n">
        <f aca="false">BN12+BM12</f>
        <v>0.0915621226714021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-0.0453635702812331</v>
      </c>
      <c r="AM13" s="13" t="n">
        <f aca="false">'Central scenario'!AM13</f>
        <v>14900507.1403892</v>
      </c>
      <c r="AN13" s="59" t="n">
        <f aca="false">AM13/AVERAGE(AG50:AG53)</f>
        <v>0.00254219017786642</v>
      </c>
      <c r="AO13" s="59" t="n">
        <f aca="false">'GDP evolution by scenario'!M49</f>
        <v>0.0380517370841205</v>
      </c>
      <c r="AP13" s="59"/>
      <c r="AQ13" s="13" t="n">
        <f aca="false">AQ12*(1+AO13)</f>
        <v>483660379.464336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387761969.2655</v>
      </c>
      <c r="AS13" s="60" t="n">
        <f aca="false">AQ13/AG53</f>
        <v>0.0832086963508164</v>
      </c>
      <c r="AT13" s="60" t="n">
        <f aca="false">AR13/AG53</f>
        <v>0.0667103805210218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0.0642794880493394</v>
      </c>
      <c r="BL13" s="31" t="n">
        <f aca="false">SUM(P50:P53)/AVERAGE(AG50:AG53)</f>
        <v>0.0192090052138572</v>
      </c>
      <c r="BM13" s="31" t="n">
        <f aca="false">SUM(D50:D53)/AVERAGE(AG50:AG53)</f>
        <v>0.0904340531167154</v>
      </c>
      <c r="BN13" s="31" t="n">
        <f aca="false">(SUM(H50:H53)+SUM(J50:J53))/AVERAGE(AG50:AG53)</f>
        <v>0.00284191924284488</v>
      </c>
      <c r="BO13" s="59" t="n">
        <f aca="false">AL13-BN13</f>
        <v>-0.048205489524078</v>
      </c>
      <c r="BP13" s="31" t="n">
        <f aca="false">BN13+BM13</f>
        <v>0.0932759723595602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17905696.1687748</v>
      </c>
      <c r="S14" s="8"/>
      <c r="T14" s="80" t="n">
        <f aca="false">'High SIPA income'!J9</f>
        <v>68463981.218437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-0.0577136444789618</v>
      </c>
      <c r="AM14" s="6" t="n">
        <f aca="false">'Central scenario'!AM14</f>
        <v>13946867.9480024</v>
      </c>
      <c r="AN14" s="63" t="n">
        <f aca="false">AM14/AVERAGE(AG54:AG57)</f>
        <v>0.00294928874241954</v>
      </c>
      <c r="AO14" s="63" t="n">
        <f aca="false">'GDP evolution by scenario'!M53</f>
        <v>-0.193199084536791</v>
      </c>
      <c r="AP14" s="63"/>
      <c r="AQ14" s="6" t="n">
        <f aca="false">AQ13*(1+AO14)</f>
        <v>390217636.925109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300182666.031068</v>
      </c>
      <c r="AS14" s="64" t="n">
        <f aca="false">AQ14/AG57</f>
        <v>0.0815181458018453</v>
      </c>
      <c r="AT14" s="64" t="n">
        <f aca="false">AR14/AG57</f>
        <v>0.0627094524213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0.0831207750027141</v>
      </c>
      <c r="BL14" s="61" t="n">
        <f aca="false">SUM(P54:P57)/AVERAGE(AG54:AG57)</f>
        <v>0.0245074873787296</v>
      </c>
      <c r="BM14" s="61" t="n">
        <f aca="false">SUM(D54:D57)/AVERAGE(AG54:AG57)</f>
        <v>0.116326932102946</v>
      </c>
      <c r="BN14" s="61" t="n">
        <f aca="false">(SUM(H54:H57)+SUM(J54:J57))/AVERAGE(AG54:AG57)</f>
        <v>0.00489896198540339</v>
      </c>
      <c r="BO14" s="63" t="n">
        <f aca="false">AL14-BN14</f>
        <v>-0.0626126064643651</v>
      </c>
      <c r="BP14" s="31" t="n">
        <f aca="false">BN14+BM14</f>
        <v>0.12122589408835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22051740.3344971</v>
      </c>
      <c r="S15" s="67"/>
      <c r="T15" s="81" t="n">
        <f aca="false">'High SIPA income'!J10</f>
        <v>84316740.4307724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-0.059189078557417</v>
      </c>
      <c r="AM15" s="9" t="n">
        <f aca="false">'Central scenario'!AM15</f>
        <v>13032040.9288315</v>
      </c>
      <c r="AN15" s="69" t="n">
        <f aca="false">AM15/AVERAGE(AG58:AG61)</f>
        <v>0.00266518190791629</v>
      </c>
      <c r="AO15" s="69" t="n">
        <f aca="false">'GDP evolution by scenario'!M57</f>
        <v>0.0340134382051229</v>
      </c>
      <c r="AP15" s="69"/>
      <c r="AQ15" s="9" t="n">
        <f aca="false">AQ14*(1+AO15)</f>
        <v>403490280.40521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297158933.673615</v>
      </c>
      <c r="AS15" s="70" t="n">
        <f aca="false">AQ15/AG61</f>
        <v>0.0813882511378043</v>
      </c>
      <c r="AT15" s="70" t="n">
        <f aca="false">AR15/AG61</f>
        <v>0.0599400954525645</v>
      </c>
      <c r="AU15" s="7"/>
      <c r="AV15" s="7"/>
      <c r="AW15" s="7" t="n">
        <f aca="false">workers_and_wage_high!C3</f>
        <v>11021763</v>
      </c>
      <c r="AX15" s="7"/>
      <c r="AY15" s="39" t="n">
        <f aca="false">(AW15-AW14)/AW14</f>
        <v>0.00983700612713592</v>
      </c>
      <c r="AZ15" s="12" t="n">
        <f aca="false">workers_and_wage_high!B3</f>
        <v>6778.90225184158</v>
      </c>
      <c r="BA15" s="39" t="n">
        <f aca="false">(AZ15-AZ14)/AZ14</f>
        <v>0.0567615243741825</v>
      </c>
      <c r="BB15" s="39"/>
      <c r="BC15" s="39"/>
      <c r="BD15" s="39"/>
      <c r="BE15" s="39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0.0837903232300913</v>
      </c>
      <c r="BL15" s="39" t="n">
        <f aca="false">SUM(P58:P61)/AVERAGE(AG58:AG61)</f>
        <v>0.024655571119249</v>
      </c>
      <c r="BM15" s="39" t="n">
        <f aca="false">SUM(D58:D61)/AVERAGE(AG58:AG61)</f>
        <v>0.118323830668259</v>
      </c>
      <c r="BN15" s="39" t="n">
        <f aca="false">(SUM(H58:H61)+SUM(J58:J61))/AVERAGE(AG58:AG61)</f>
        <v>0.00667143541786502</v>
      </c>
      <c r="BO15" s="69" t="n">
        <f aca="false">AL15-BN15</f>
        <v>-0.065860513975282</v>
      </c>
      <c r="BP15" s="31" t="n">
        <f aca="false">BN15+BM15</f>
        <v>0.124995266086124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104676876.044302</v>
      </c>
      <c r="E16" s="9"/>
      <c r="F16" s="81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777485.531692125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20129419.2421135</v>
      </c>
      <c r="S16" s="67"/>
      <c r="T16" s="81" t="n">
        <f aca="false">'High SIPA income'!J11</f>
        <v>76966579.1232066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39" t="n">
        <f aca="false">AB16/AG16</f>
        <v>-0.00899357230223519</v>
      </c>
      <c r="AK16" s="68" t="n">
        <f aca="false">AK15+1</f>
        <v>2027</v>
      </c>
      <c r="AL16" s="69" t="n">
        <f aca="false">SUM(AB62:AB65)/AVERAGE(AG62:AG65)</f>
        <v>-0.0584388663933405</v>
      </c>
      <c r="AM16" s="9" t="n">
        <f aca="false">'Central scenario'!AM16</f>
        <v>12139889.4651339</v>
      </c>
      <c r="AN16" s="69" t="n">
        <f aca="false">AM16/AVERAGE(AG62:AG65)</f>
        <v>0.0024054132564563</v>
      </c>
      <c r="AO16" s="69" t="n">
        <f aca="false">'GDP evolution by scenario'!M61</f>
        <v>0.0321420067741498</v>
      </c>
      <c r="AP16" s="69"/>
      <c r="AQ16" s="9" t="n">
        <f aca="false">AQ15*(1+AO16)</f>
        <v>416459267.731298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294392508.359177</v>
      </c>
      <c r="AS16" s="70" t="n">
        <f aca="false">AQ16/AG65</f>
        <v>0.0812781498546298</v>
      </c>
      <c r="AT16" s="70" t="n">
        <f aca="false">AR16/AG65</f>
        <v>0.0574550268525559</v>
      </c>
      <c r="AU16" s="7"/>
      <c r="AV16" s="7"/>
      <c r="AW16" s="7" t="n">
        <f aca="false">workers_and_wage_high!C4</f>
        <v>11059493</v>
      </c>
      <c r="AX16" s="7"/>
      <c r="AY16" s="39" t="n">
        <f aca="false">(AW16-AW15)/AW15</f>
        <v>0.00342322730038742</v>
      </c>
      <c r="AZ16" s="12" t="n">
        <f aca="false">workers_and_wage_high!B4</f>
        <v>7092.02100217064</v>
      </c>
      <c r="BA16" s="39" t="n">
        <f aca="false">(AZ16-AZ15)/AZ15</f>
        <v>0.0461901851799086</v>
      </c>
      <c r="BB16" s="39"/>
      <c r="BC16" s="39"/>
      <c r="BD16" s="39"/>
      <c r="BE16" s="39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0.0842703343975706</v>
      </c>
      <c r="BL16" s="39" t="n">
        <f aca="false">SUM(P62:P65)/AVERAGE(AG62:AG65)</f>
        <v>0.0244227585349181</v>
      </c>
      <c r="BM16" s="39" t="n">
        <f aca="false">SUM(D62:D65)/AVERAGE(AG62:AG65)</f>
        <v>0.118286442255993</v>
      </c>
      <c r="BN16" s="39" t="n">
        <f aca="false">(SUM(H62:H65)+SUM(J62:J65))/AVERAGE(AG62:AG65)</f>
        <v>0.00804595388477372</v>
      </c>
      <c r="BO16" s="69" t="n">
        <f aca="false">AL16-BN16</f>
        <v>-0.0664848202781143</v>
      </c>
      <c r="BP16" s="31" t="n">
        <f aca="false">BN16+BM16</f>
        <v>0.126332396140767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113257758.110679</v>
      </c>
      <c r="E17" s="9"/>
      <c r="F17" s="81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842483.122443445</v>
      </c>
      <c r="O17" s="9"/>
      <c r="P17" s="81" t="n">
        <f aca="false">'High pensions'!X17</f>
        <v>18941504.3486667</v>
      </c>
      <c r="Q17" s="67"/>
      <c r="R17" s="81" t="n">
        <f aca="false">'High SIPA income'!G12</f>
        <v>23608504.5739548</v>
      </c>
      <c r="S17" s="67"/>
      <c r="T17" s="81" t="n">
        <f aca="false">'High SIPA income'!J12</f>
        <v>90269163.4277422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39" t="n">
        <f aca="false">AB17/AG17</f>
        <v>-0.00816640800500322</v>
      </c>
      <c r="AK17" s="68" t="n">
        <f aca="false">AK16+1</f>
        <v>2028</v>
      </c>
      <c r="AL17" s="69" t="n">
        <f aca="false">SUM(AB66:AB69)/AVERAGE(AG66:AG69)</f>
        <v>-0.0546422673767122</v>
      </c>
      <c r="AM17" s="9" t="n">
        <f aca="false">'Central scenario'!AM17</f>
        <v>11273018.6820578</v>
      </c>
      <c r="AN17" s="69" t="n">
        <f aca="false">AM17/AVERAGE(AG66:AG69)</f>
        <v>0.00214906516397906</v>
      </c>
      <c r="AO17" s="69" t="n">
        <f aca="false">'GDP evolution by scenario'!M65</f>
        <v>0.0393590692366801</v>
      </c>
      <c r="AP17" s="69"/>
      <c r="AQ17" s="9" t="n">
        <f aca="false">AQ16*(1+AO17)</f>
        <v>432850716.884192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294504561.77814</v>
      </c>
      <c r="AS17" s="70" t="n">
        <f aca="false">AQ17/AG69</f>
        <v>0.0811602400197889</v>
      </c>
      <c r="AT17" s="70" t="n">
        <f aca="false">AR17/AG69</f>
        <v>0.0552201024244383</v>
      </c>
      <c r="AU17" s="7"/>
      <c r="AV17" s="7"/>
      <c r="AW17" s="7" t="n">
        <f aca="false">workers_and_wage_high!C5</f>
        <v>11048388</v>
      </c>
      <c r="AX17" s="7"/>
      <c r="AY17" s="39" t="n">
        <f aca="false">(AW17-AW16)/AW16</f>
        <v>-0.00100411474558553</v>
      </c>
      <c r="AZ17" s="12" t="n">
        <f aca="false">workers_and_wage_high!B5</f>
        <v>7113.98164433727</v>
      </c>
      <c r="BA17" s="39" t="n">
        <f aca="false">(AZ17-AZ16)/AZ16</f>
        <v>0.00309652807851384</v>
      </c>
      <c r="BB17" s="39"/>
      <c r="BC17" s="39"/>
      <c r="BD17" s="39"/>
      <c r="BE17" s="39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0.0852260748886022</v>
      </c>
      <c r="BL17" s="39" t="n">
        <f aca="false">SUM(P66:P69)/AVERAGE(AG66:AG69)</f>
        <v>0.0235662224428312</v>
      </c>
      <c r="BM17" s="39" t="n">
        <f aca="false">SUM(D66:D69)/AVERAGE(AG66:AG69)</f>
        <v>0.116302119822483</v>
      </c>
      <c r="BN17" s="39" t="n">
        <f aca="false">(SUM(H66:H69)+SUM(J66:J69))/AVERAGE(AG66:AG69)</f>
        <v>0.00927430752531128</v>
      </c>
      <c r="BO17" s="69" t="n">
        <f aca="false">AL17-BN17</f>
        <v>-0.0639165749020235</v>
      </c>
      <c r="BP17" s="31" t="n">
        <f aca="false">BN17+BM17</f>
        <v>0.125576427347794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99362547.3651602</v>
      </c>
      <c r="E18" s="6"/>
      <c r="F18" s="80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737462.751726605</v>
      </c>
      <c r="O18" s="6"/>
      <c r="P18" s="80" t="n">
        <f aca="false">'High pensions'!X18</f>
        <v>18563990.1961245</v>
      </c>
      <c r="Q18" s="8"/>
      <c r="R18" s="80" t="n">
        <f aca="false">'High SIPA income'!G13</f>
        <v>19220294.5418369</v>
      </c>
      <c r="S18" s="8"/>
      <c r="T18" s="80" t="n">
        <f aca="false">'High SIPA income'!J13</f>
        <v>73490462.036316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61" t="n">
        <f aca="false">AB18/AG18</f>
        <v>-0.00898690728728057</v>
      </c>
      <c r="AK18" s="62" t="n">
        <f aca="false">AK17+1</f>
        <v>2029</v>
      </c>
      <c r="AL18" s="63" t="n">
        <f aca="false">SUM(AB70:AB73)/AVERAGE(AG70:AG73)</f>
        <v>-0.0505542994706767</v>
      </c>
      <c r="AM18" s="6" t="n">
        <f aca="false">'Central scenario'!AM18</f>
        <v>10452476.7322336</v>
      </c>
      <c r="AN18" s="63" t="n">
        <f aca="false">AM18/AVERAGE(AG70:AG73)</f>
        <v>0.0019157071615765</v>
      </c>
      <c r="AO18" s="63" t="n">
        <f aca="false">'GDP evolution by scenario'!M69</f>
        <v>0.0401583129800174</v>
      </c>
      <c r="AP18" s="63"/>
      <c r="AQ18" s="6" t="n">
        <f aca="false">AQ17*(1+AO18)</f>
        <v>450233271.446452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295687871.883742</v>
      </c>
      <c r="AS18" s="64" t="n">
        <f aca="false">AQ18/AG73</f>
        <v>0.0812072872738617</v>
      </c>
      <c r="AT18" s="64" t="n">
        <f aca="false">AR18/AG73</f>
        <v>0.0533323756334513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0.0176042663491791</v>
      </c>
      <c r="BJ18" s="5" t="n">
        <f aca="false">BJ17+1</f>
        <v>2029</v>
      </c>
      <c r="BK18" s="61" t="n">
        <f aca="false">SUM(T70:T73)/AVERAGE(AG70:AG73)</f>
        <v>0.0861160512989357</v>
      </c>
      <c r="BL18" s="61" t="n">
        <f aca="false">SUM(P70:P73)/AVERAGE(AG70:AG73)</f>
        <v>0.0228528992330197</v>
      </c>
      <c r="BM18" s="61" t="n">
        <f aca="false">SUM(D70:D73)/AVERAGE(AG70:AG73)</f>
        <v>0.113817451536593</v>
      </c>
      <c r="BN18" s="61" t="n">
        <f aca="false">(SUM(H70:H73)+SUM(J70:J73))/AVERAGE(AG70:AG73)</f>
        <v>0.0104737055270497</v>
      </c>
      <c r="BO18" s="63" t="n">
        <f aca="false">AL18-BN18</f>
        <v>-0.0610280049977264</v>
      </c>
      <c r="BP18" s="31" t="n">
        <f aca="false">BN18+BM18</f>
        <v>0.124291157063642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102443922.414065</v>
      </c>
      <c r="E19" s="9"/>
      <c r="F19" s="81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762331.112871721</v>
      </c>
      <c r="O19" s="9"/>
      <c r="P19" s="81" t="n">
        <f aca="false">'High pensions'!X19</f>
        <v>18869579.4519813</v>
      </c>
      <c r="Q19" s="67"/>
      <c r="R19" s="81" t="n">
        <f aca="false">'High SIPA income'!G14</f>
        <v>21936740.3122532</v>
      </c>
      <c r="S19" s="67"/>
      <c r="T19" s="81" t="n">
        <f aca="false">'High SIPA income'!J14</f>
        <v>83877027.8784753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39" t="n">
        <f aca="false">AB19/AG19</f>
        <v>-0.00674467449494273</v>
      </c>
      <c r="AK19" s="68" t="n">
        <f aca="false">AK18+1</f>
        <v>2030</v>
      </c>
      <c r="AL19" s="69" t="n">
        <f aca="false">SUM(AB74:AB77)/AVERAGE(AG74:AG77)</f>
        <v>-0.0474478953367515</v>
      </c>
      <c r="AM19" s="9" t="n">
        <f aca="false">'Central scenario'!AM19</f>
        <v>9649081.86791266</v>
      </c>
      <c r="AN19" s="69" t="n">
        <f aca="false">AM19/AVERAGE(AG74:AG77)</f>
        <v>0.00171040213294345</v>
      </c>
      <c r="AO19" s="69" t="n">
        <f aca="false">'GDP evolution by scenario'!M73</f>
        <v>0.0339455659126453</v>
      </c>
      <c r="AP19" s="69"/>
      <c r="AQ19" s="9" t="n">
        <f aca="false">AQ18*(1+AO19)</f>
        <v>465516694.638403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295926862.866432</v>
      </c>
      <c r="AS19" s="70" t="n">
        <f aca="false">AQ19/AG77</f>
        <v>0.0819512271777125</v>
      </c>
      <c r="AT19" s="70" t="n">
        <f aca="false">AR19/AG77</f>
        <v>0.0520960254402745</v>
      </c>
      <c r="AU19" s="7"/>
      <c r="AV19" s="7"/>
      <c r="AW19" s="7" t="n">
        <f aca="false">workers_and_wage_high!C7</f>
        <v>11128156</v>
      </c>
      <c r="AX19" s="7"/>
      <c r="AY19" s="39" t="n">
        <f aca="false">(AW19-AW18)/AW18</f>
        <v>0.0057534472647062</v>
      </c>
      <c r="AZ19" s="12" t="n">
        <f aca="false">workers_and_wage_high!B7</f>
        <v>6521.17321865806</v>
      </c>
      <c r="BA19" s="39" t="n">
        <f aca="false">(AZ19-AZ18)/AZ18</f>
        <v>-0.0274955654189868</v>
      </c>
      <c r="BB19" s="12" t="n">
        <v>48.3571970243014</v>
      </c>
      <c r="BC19" s="38" t="n">
        <f aca="false">'Central scenario'!BC19</f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0.0144356291833057</v>
      </c>
      <c r="BJ19" s="7" t="n">
        <f aca="false">BJ18+1</f>
        <v>2030</v>
      </c>
      <c r="BK19" s="39" t="n">
        <f aca="false">SUM(T74:T77)/AVERAGE(AG74:AG77)</f>
        <v>0.0866211313960931</v>
      </c>
      <c r="BL19" s="39" t="n">
        <f aca="false">SUM(P74:P77)/AVERAGE(AG74:AG77)</f>
        <v>0.0221093945892886</v>
      </c>
      <c r="BM19" s="39" t="n">
        <f aca="false">SUM(D74:D77)/AVERAGE(AG74:AG77)</f>
        <v>0.111959632143556</v>
      </c>
      <c r="BN19" s="39" t="n">
        <f aca="false">(SUM(H74:H77)+SUM(J74:J77))/AVERAGE(AG74:AG77)</f>
        <v>0.011412046047635</v>
      </c>
      <c r="BO19" s="69" t="n">
        <f aca="false">AL19-BN19</f>
        <v>-0.0588599413843865</v>
      </c>
      <c r="BP19" s="31" t="n">
        <f aca="false">BN19+BM19</f>
        <v>0.123371678191191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97787429.5558068</v>
      </c>
      <c r="E20" s="9"/>
      <c r="F20" s="81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730280.338931318</v>
      </c>
      <c r="O20" s="9"/>
      <c r="P20" s="81" t="n">
        <f aca="false">'High pensions'!X20</f>
        <v>16875170.4145192</v>
      </c>
      <c r="Q20" s="67"/>
      <c r="R20" s="81" t="n">
        <f aca="false">'High SIPA income'!G15</f>
        <v>19124450.2470086</v>
      </c>
      <c r="S20" s="67"/>
      <c r="T20" s="81" t="n">
        <f aca="false">'High SIPA income'!J15</f>
        <v>73123993.0680518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39" t="n">
        <f aca="false">AB20/AG20</f>
        <v>-0.00819850228449363</v>
      </c>
      <c r="AK20" s="68" t="n">
        <f aca="false">AK19+1</f>
        <v>2031</v>
      </c>
      <c r="AL20" s="69" t="n">
        <f aca="false">SUM(AB78:AB81)/AVERAGE(AG78:AG81)</f>
        <v>-0.0456404279908441</v>
      </c>
      <c r="AM20" s="9" t="n">
        <f aca="false">'Central scenario'!AM20</f>
        <v>8873587.4679367</v>
      </c>
      <c r="AN20" s="69" t="n">
        <f aca="false">AM20/AVERAGE(AG78:AG81)</f>
        <v>0.00153892760478881</v>
      </c>
      <c r="AO20" s="69" t="n">
        <f aca="false">'GDP evolution by scenario'!M77</f>
        <v>0.0220997518346617</v>
      </c>
      <c r="AP20" s="69"/>
      <c r="AQ20" s="9" t="n">
        <f aca="false">AQ19*(1+AO20)</f>
        <v>475804498.064804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293503659.329836</v>
      </c>
      <c r="AS20" s="70" t="n">
        <f aca="false">AQ20/AG81</f>
        <v>0.0816121256445343</v>
      </c>
      <c r="AT20" s="70" t="n">
        <f aca="false">AR20/AG81</f>
        <v>0.0503430665741516</v>
      </c>
      <c r="AU20" s="7"/>
      <c r="AV20" s="7"/>
      <c r="AW20" s="7" t="n">
        <f aca="false">workers_and_wage_high!C8</f>
        <v>11235296</v>
      </c>
      <c r="AX20" s="7"/>
      <c r="AY20" s="39" t="n">
        <f aca="false">(AW20-AW19)/AW19</f>
        <v>0.00962783052286471</v>
      </c>
      <c r="AZ20" s="12" t="n">
        <f aca="false">workers_and_wage_high!B8</f>
        <v>6554.01964535573</v>
      </c>
      <c r="BA20" s="39" t="n">
        <f aca="false">(AZ20-AZ19)/AZ19</f>
        <v>0.00503688916032643</v>
      </c>
      <c r="BB20" s="12" t="n">
        <v>51.1559235498969</v>
      </c>
      <c r="BC20" s="38" t="n">
        <f aca="false">'Central scenario'!BC20</f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0.0872220400977593</v>
      </c>
      <c r="BL20" s="39" t="n">
        <f aca="false">SUM(P78:P81)/AVERAGE(AG78:AG81)</f>
        <v>0.0215737483088986</v>
      </c>
      <c r="BM20" s="39" t="n">
        <f aca="false">SUM(D78:D81)/AVERAGE(AG78:AG81)</f>
        <v>0.111288719779705</v>
      </c>
      <c r="BN20" s="39" t="n">
        <f aca="false">(SUM(H78:H81)+SUM(J78:J81))/AVERAGE(AG78:AG81)</f>
        <v>0.012342466796263</v>
      </c>
      <c r="BO20" s="69" t="n">
        <f aca="false">AL20-BN20</f>
        <v>-0.0579828947871071</v>
      </c>
      <c r="BP20" s="31" t="n">
        <f aca="false">BN20+BM20</f>
        <v>0.123631186575968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106830565.352356</v>
      </c>
      <c r="E21" s="9"/>
      <c r="F21" s="81" t="n">
        <f aca="false">'High pensions'!I21</f>
        <v>19417719.8302311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800602.401472312</v>
      </c>
      <c r="O21" s="9"/>
      <c r="P21" s="81" t="n">
        <f aca="false">'High pensions'!X21</f>
        <v>24695494.840454</v>
      </c>
      <c r="Q21" s="67"/>
      <c r="R21" s="81" t="n">
        <f aca="false">'High SIPA income'!G16</f>
        <v>22458949.1850295</v>
      </c>
      <c r="S21" s="67"/>
      <c r="T21" s="81" t="n">
        <f aca="false">'High SIPA income'!J16</f>
        <v>85873738.7642665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39" t="n">
        <f aca="false">AB21/AG21</f>
        <v>-0.00902614343876637</v>
      </c>
      <c r="AK21" s="68" t="n">
        <f aca="false">AK20+1</f>
        <v>2032</v>
      </c>
      <c r="AL21" s="69" t="n">
        <f aca="false">SUM(AB82:AB85)/AVERAGE(AG82:AG85)</f>
        <v>-0.0432279568584501</v>
      </c>
      <c r="AM21" s="9" t="n">
        <f aca="false">'Central scenario'!AM21</f>
        <v>8126011.66426731</v>
      </c>
      <c r="AN21" s="69" t="n">
        <f aca="false">AM21/AVERAGE(AG82:AG85)</f>
        <v>0.0013738987954522</v>
      </c>
      <c r="AO21" s="69" t="n">
        <f aca="false">'GDP evolution by scenario'!M81</f>
        <v>0.0257503032257913</v>
      </c>
      <c r="AP21" s="69"/>
      <c r="AQ21" s="9" t="n">
        <f aca="false">AQ20*(1+AO21)</f>
        <v>488056608.166168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292839991.142828</v>
      </c>
      <c r="AS21" s="70" t="n">
        <f aca="false">AQ21/AG85</f>
        <v>0.0817054300758768</v>
      </c>
      <c r="AT21" s="70" t="n">
        <f aca="false">AR21/AG85</f>
        <v>0.0490242668973236</v>
      </c>
      <c r="AW21" s="7" t="n">
        <f aca="false">workers_and_wage_high!C9</f>
        <v>11156745</v>
      </c>
      <c r="AY21" s="39" t="n">
        <f aca="false">(AW21-AW20)/AW20</f>
        <v>-0.00699144909043785</v>
      </c>
      <c r="AZ21" s="12" t="n">
        <f aca="false">workers_and_wage_high!B9</f>
        <v>6660.1842529205</v>
      </c>
      <c r="BA21" s="39" t="n">
        <f aca="false">(AZ21-AZ20)/AZ20</f>
        <v>0.0161983962986734</v>
      </c>
      <c r="BB21" s="12" t="n">
        <v>53.9018151544903</v>
      </c>
      <c r="BC21" s="38" t="n">
        <f aca="false">'Central scenario'!BC21</f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0.0876472746173979</v>
      </c>
      <c r="BL21" s="39" t="n">
        <f aca="false">SUM(P82:P85)/AVERAGE(AG82:AG85)</f>
        <v>0.0210024023776336</v>
      </c>
      <c r="BM21" s="39" t="n">
        <f aca="false">SUM(D82:D85)/AVERAGE(AG82:AG85)</f>
        <v>0.109872829098214</v>
      </c>
      <c r="BN21" s="39" t="n">
        <f aca="false">(SUM(H82:H85)+SUM(J82:J85))/AVERAGE(AG82:AG85)</f>
        <v>0.0136455864442344</v>
      </c>
      <c r="BO21" s="69" t="n">
        <f aca="false">AL21-BN21</f>
        <v>-0.0568735433026845</v>
      </c>
      <c r="BP21" s="31" t="n">
        <f aca="false">BN21+BM21</f>
        <v>0.123518415542449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102028419.063455</v>
      </c>
      <c r="E22" s="6"/>
      <c r="F22" s="80" t="n">
        <f aca="false">'High pensions'!I22</f>
        <v>18544872.8981371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765085.873759933</v>
      </c>
      <c r="O22" s="6"/>
      <c r="P22" s="80" t="n">
        <f aca="false">'High pensions'!X22</f>
        <v>26519876.7856488</v>
      </c>
      <c r="Q22" s="8"/>
      <c r="R22" s="80" t="n">
        <f aca="false">'High SIPA income'!G17</f>
        <v>19424356.1338637</v>
      </c>
      <c r="S22" s="8"/>
      <c r="T22" s="80" t="n">
        <f aca="false">'High SIPA income'!J17</f>
        <v>74270709.2197953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681444.766110222</v>
      </c>
      <c r="AF22" s="6" t="n">
        <f aca="false">'Central scenario'!AF22</f>
        <v>172.09591728</v>
      </c>
      <c r="AG22" s="6" t="n">
        <f aca="false">'Central scenario'!AG22</f>
        <v>4972208293.2784</v>
      </c>
      <c r="AH22" s="6"/>
      <c r="AI22" s="6"/>
      <c r="AJ22" s="61" t="n">
        <f aca="false">AB22/AG22</f>
        <v>-0.0109161932541488</v>
      </c>
      <c r="AK22" s="62" t="n">
        <f aca="false">AK21+1</f>
        <v>2033</v>
      </c>
      <c r="AL22" s="63" t="n">
        <f aca="false">SUM(AB86:AB89)/AVERAGE(AG86:AG89)</f>
        <v>-0.0412259883683105</v>
      </c>
      <c r="AM22" s="6" t="n">
        <f aca="false">'Central scenario'!AM22</f>
        <v>7406781.38079157</v>
      </c>
      <c r="AN22" s="63" t="n">
        <f aca="false">AM22/AVERAGE(AG86:AG89)</f>
        <v>0.00122648354104958</v>
      </c>
      <c r="AO22" s="63" t="n">
        <f aca="false">'GDP evolution by scenario'!M85</f>
        <v>0.0210455174369433</v>
      </c>
      <c r="AP22" s="63"/>
      <c r="AQ22" s="6" t="n">
        <f aca="false">AQ21*(1+AO22)</f>
        <v>498328012.023545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291525002.772394</v>
      </c>
      <c r="AS22" s="64" t="n">
        <f aca="false">AQ22/AG89</f>
        <v>0.0816259703175793</v>
      </c>
      <c r="AT22" s="64" t="n">
        <f aca="false">AR22/AG89</f>
        <v>0.0477517029927817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0.0881787866337924</v>
      </c>
      <c r="BL22" s="61" t="n">
        <f aca="false">SUM(P86:P89)/AVERAGE(AG86:AG89)</f>
        <v>0.0205154011958611</v>
      </c>
      <c r="BM22" s="61" t="n">
        <f aca="false">SUM(D86:D89)/AVERAGE(AG86:AG89)</f>
        <v>0.108889373806242</v>
      </c>
      <c r="BN22" s="61" t="n">
        <f aca="false">(SUM(H86:H89)+SUM(J86:J89))/AVERAGE(AG86:AG89)</f>
        <v>0.0149643950634946</v>
      </c>
      <c r="BO22" s="63" t="n">
        <f aca="false">AL22-BN22</f>
        <v>-0.0561903834318051</v>
      </c>
      <c r="BP22" s="31" t="n">
        <f aca="false">BN22+BM22</f>
        <v>0.123853768869736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108864344.754538</v>
      </c>
      <c r="E23" s="9"/>
      <c r="F23" s="81" t="n">
        <f aca="false">'High pensions'!I23</f>
        <v>19787383.310882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818579.510877658</v>
      </c>
      <c r="O23" s="9"/>
      <c r="P23" s="81" t="n">
        <f aca="false">'High pensions'!X23</f>
        <v>24945174.139856</v>
      </c>
      <c r="Q23" s="67"/>
      <c r="R23" s="81" t="n">
        <f aca="false">'High SIPA income'!G18</f>
        <v>23247350.7851997</v>
      </c>
      <c r="S23" s="67"/>
      <c r="T23" s="81" t="n">
        <f aca="false">'High SIPA income'!J18</f>
        <v>88888260.6146242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778401.676449317</v>
      </c>
      <c r="AF23" s="9" t="n">
        <f aca="false">'Central scenario'!AF23</f>
        <v>183.45579241</v>
      </c>
      <c r="AG23" s="9" t="n">
        <f aca="false">'Central scenario'!AG23</f>
        <v>5679661013.81294</v>
      </c>
      <c r="AH23" s="9"/>
      <c r="AI23" s="9"/>
      <c r="AJ23" s="39" t="n">
        <f aca="false">AB23/AG23</f>
        <v>-0.00790914425535633</v>
      </c>
      <c r="AK23" s="68" t="n">
        <f aca="false">AK22+1</f>
        <v>2034</v>
      </c>
      <c r="AL23" s="69" t="n">
        <f aca="false">SUM(AB90:AB93)/AVERAGE(AG90:AG93)</f>
        <v>-0.0381000020214571</v>
      </c>
      <c r="AM23" s="9" t="n">
        <f aca="false">'Central scenario'!AM23</f>
        <v>6738583.40306814</v>
      </c>
      <c r="AN23" s="69" t="n">
        <f aca="false">AM23/AVERAGE(AG90:AG93)</f>
        <v>0.00108362484123423</v>
      </c>
      <c r="AO23" s="69" t="n">
        <f aca="false">'GDP evolution by scenario'!M89</f>
        <v>0.029726415928166</v>
      </c>
      <c r="AP23" s="69"/>
      <c r="AQ23" s="9" t="n">
        <f aca="false">AQ22*(1+AO23)</f>
        <v>513141517.777613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293361087.885375</v>
      </c>
      <c r="AS23" s="70" t="n">
        <f aca="false">AQ23/AG93</f>
        <v>0.0819250294487067</v>
      </c>
      <c r="AT23" s="70" t="n">
        <f aca="false">AR23/AG93</f>
        <v>0.0468362331471486</v>
      </c>
      <c r="AU23" s="7"/>
      <c r="AV23" s="7"/>
      <c r="AW23" s="7" t="n">
        <f aca="false">workers_and_wage_high!C11</f>
        <v>11247506</v>
      </c>
      <c r="AX23" s="7"/>
      <c r="AY23" s="39" t="n">
        <f aca="false">(AW23-AW22)/AW22</f>
        <v>0.017215831785918</v>
      </c>
      <c r="AZ23" s="12" t="n">
        <f aca="false">workers_and_wage_high!B11</f>
        <v>6741.66175252587</v>
      </c>
      <c r="BA23" s="39" t="n">
        <f aca="false">(AZ23-AZ22)/AZ22</f>
        <v>-0.000351798147578038</v>
      </c>
      <c r="BB23" s="12" t="n">
        <v>49.9198466641054</v>
      </c>
      <c r="BC23" s="38" t="n">
        <f aca="false">'Central scenario'!BC23</f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0.0123416398783896</v>
      </c>
      <c r="BJ23" s="7" t="n">
        <f aca="false">BJ22+1</f>
        <v>2034</v>
      </c>
      <c r="BK23" s="39" t="n">
        <f aca="false">SUM(T90:T93)/AVERAGE(AG90:AG93)</f>
        <v>0.0885940088578914</v>
      </c>
      <c r="BL23" s="39" t="n">
        <f aca="false">SUM(P90:P93)/AVERAGE(AG90:AG93)</f>
        <v>0.0197110337100965</v>
      </c>
      <c r="BM23" s="39" t="n">
        <f aca="false">SUM(D90:D93)/AVERAGE(AG90:AG93)</f>
        <v>0.106982977169252</v>
      </c>
      <c r="BN23" s="39" t="n">
        <f aca="false">(SUM(H90:H93)+SUM(J90:J93))/AVERAGE(AG90:AG93)</f>
        <v>0.0160053878547738</v>
      </c>
      <c r="BO23" s="69" t="n">
        <f aca="false">AL23-BN23</f>
        <v>-0.0541053898762309</v>
      </c>
      <c r="BP23" s="31" t="n">
        <f aca="false">BN23+BM23</f>
        <v>0.122988365024026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104310962.345675</v>
      </c>
      <c r="E24" s="9"/>
      <c r="F24" s="81" t="n">
        <f aca="false">'High pensions'!I24</f>
        <v>18959752.158659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785544.065131642</v>
      </c>
      <c r="O24" s="9"/>
      <c r="P24" s="81" t="n">
        <f aca="false">'High pensions'!X24</f>
        <v>23000248.6972876</v>
      </c>
      <c r="Q24" s="67"/>
      <c r="R24" s="81" t="n">
        <f aca="false">'High SIPA income'!G19</f>
        <v>20580119.0171851</v>
      </c>
      <c r="S24" s="67"/>
      <c r="T24" s="81" t="n">
        <f aca="false">'High SIPA income'!J19</f>
        <v>78689868.7761087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721120.426852794</v>
      </c>
      <c r="AF24" s="9" t="n">
        <f aca="false">'Central scenario'!AF24</f>
        <v>191.50871929</v>
      </c>
      <c r="AG24" s="9" t="n">
        <f aca="false">'Central scenario'!AG24</f>
        <v>5261704462.58878</v>
      </c>
      <c r="AH24" s="9"/>
      <c r="AI24" s="9"/>
      <c r="AJ24" s="39" t="n">
        <f aca="false">AB24/AG24</f>
        <v>-0.00924060684376251</v>
      </c>
      <c r="AK24" s="68" t="n">
        <f aca="false">AK23+1</f>
        <v>2035</v>
      </c>
      <c r="AL24" s="69" t="n">
        <f aca="false">SUM(AB94:AB97)/AVERAGE(AG94:AG97)</f>
        <v>-0.0354048114970129</v>
      </c>
      <c r="AM24" s="9" t="n">
        <f aca="false">'Central scenario'!AM24</f>
        <v>6098422.29766839</v>
      </c>
      <c r="AN24" s="69" t="n">
        <f aca="false">AM24/AVERAGE(AG94:AG97)</f>
        <v>0.000954462977058441</v>
      </c>
      <c r="AO24" s="69" t="n">
        <f aca="false">'GDP evolution by scenario'!M93</f>
        <v>0.0274690577262411</v>
      </c>
      <c r="AP24" s="69"/>
      <c r="AQ24" s="9" t="n">
        <f aca="false">AQ23*(1+AO24)</f>
        <v>527237031.751177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295244614.86092</v>
      </c>
      <c r="AS24" s="70" t="n">
        <f aca="false">AQ24/AG97</f>
        <v>0.0814350731461049</v>
      </c>
      <c r="AT24" s="70" t="n">
        <f aca="false">AR24/AG97</f>
        <v>0.0456023863258139</v>
      </c>
      <c r="AU24" s="7"/>
      <c r="AV24" s="7"/>
      <c r="AW24" s="7" t="n">
        <f aca="false">workers_and_wage_high!C12</f>
        <v>11410134</v>
      </c>
      <c r="AX24" s="7"/>
      <c r="AY24" s="39" t="n">
        <f aca="false">(AW24-AW23)/AW23</f>
        <v>0.0144590276279915</v>
      </c>
      <c r="AZ24" s="12" t="n">
        <f aca="false">workers_and_wage_high!B12</f>
        <v>6886.42921069284</v>
      </c>
      <c r="BA24" s="39" t="n">
        <f aca="false">(AZ24-AZ23)/AZ23</f>
        <v>0.0214735570369921</v>
      </c>
      <c r="BB24" s="12" t="n">
        <v>50.6467141402216</v>
      </c>
      <c r="BC24" s="38" t="n">
        <f aca="false">'Central scenario'!BC24</f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0.0129839728371912</v>
      </c>
      <c r="BJ24" s="7" t="n">
        <f aca="false">BJ23+1</f>
        <v>2035</v>
      </c>
      <c r="BK24" s="39" t="n">
        <f aca="false">SUM(T94:T97)/AVERAGE(AG94:AG97)</f>
        <v>0.0892938665869782</v>
      </c>
      <c r="BL24" s="39" t="n">
        <f aca="false">SUM(P94:P97)/AVERAGE(AG94:AG97)</f>
        <v>0.0194239582057509</v>
      </c>
      <c r="BM24" s="39" t="n">
        <f aca="false">SUM(D94:D97)/AVERAGE(AG94:AG97)</f>
        <v>0.10527471987824</v>
      </c>
      <c r="BN24" s="39" t="n">
        <f aca="false">(SUM(H94:H97)+SUM(J94:J97))/AVERAGE(AG94:AG97)</f>
        <v>0.0171070958477094</v>
      </c>
      <c r="BO24" s="69" t="n">
        <f aca="false">AL24-BN24</f>
        <v>-0.0525119073447223</v>
      </c>
      <c r="BP24" s="31" t="n">
        <f aca="false">BN24+BM24</f>
        <v>0.12238181572595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113373996.039969</v>
      </c>
      <c r="E25" s="9"/>
      <c r="F25" s="81" t="n">
        <f aca="false">'High pensions'!I25</f>
        <v>20607065.8137661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856510.300309789</v>
      </c>
      <c r="O25" s="9"/>
      <c r="P25" s="81" t="n">
        <f aca="false">'High pensions'!X25</f>
        <v>25533186.7687566</v>
      </c>
      <c r="Q25" s="67"/>
      <c r="R25" s="81" t="n">
        <f aca="false">'High SIPA income'!G20</f>
        <v>24342194.7243126</v>
      </c>
      <c r="S25" s="67"/>
      <c r="T25" s="81" t="n">
        <f aca="false">'High SIPA income'!J20</f>
        <v>93074491.3078076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724592.921638963</v>
      </c>
      <c r="AF25" s="9" t="n">
        <f aca="false">'Central scenario'!AF25</f>
        <v>200.87293846</v>
      </c>
      <c r="AG25" s="9" t="n">
        <f aca="false">'Central scenario'!AG25</f>
        <v>5287041758.04225</v>
      </c>
      <c r="AH25" s="9"/>
      <c r="AI25" s="9"/>
      <c r="AJ25" s="39" t="n">
        <f aca="false">AB25/AG25</f>
        <v>-0.0086688726131585</v>
      </c>
      <c r="AK25" s="68" t="n">
        <f aca="false">AK24+1</f>
        <v>2036</v>
      </c>
      <c r="AL25" s="69" t="n">
        <f aca="false">SUM(AB98:AB101)/AVERAGE(AG98:AG101)</f>
        <v>-0.0317778095991181</v>
      </c>
      <c r="AM25" s="9" t="n">
        <f aca="false">'Central scenario'!AM25</f>
        <v>5493111.4769607</v>
      </c>
      <c r="AN25" s="69" t="n">
        <f aca="false">AM25/AVERAGE(AG98:AG101)</f>
        <v>0.000834262735540993</v>
      </c>
      <c r="AO25" s="69" t="n">
        <f aca="false">'GDP evolution by scenario'!M97</f>
        <v>0.0305217442224643</v>
      </c>
      <c r="AP25" s="69"/>
      <c r="AQ25" s="9" t="n">
        <f aca="false">AQ24*(1+AO25)</f>
        <v>543329225.578898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298686457.272244</v>
      </c>
      <c r="AS25" s="70" t="n">
        <f aca="false">AQ25/AG101</f>
        <v>0.0818778809061469</v>
      </c>
      <c r="AT25" s="70" t="n">
        <f aca="false">AR25/AG101</f>
        <v>0.0450110412351902</v>
      </c>
      <c r="AU25" s="7"/>
      <c r="AV25" s="7"/>
      <c r="AW25" s="7" t="n">
        <f aca="false">workers_and_wage_high!C13</f>
        <v>11521898</v>
      </c>
      <c r="AX25" s="7"/>
      <c r="AY25" s="39" t="n">
        <f aca="false">(AW25-AW24)/AW24</f>
        <v>0.0097951522742853</v>
      </c>
      <c r="AZ25" s="12" t="n">
        <f aca="false">workers_and_wage_high!B13</f>
        <v>6890.54533395775</v>
      </c>
      <c r="BA25" s="39" t="n">
        <f aca="false">(AZ25-AZ24)/AZ24</f>
        <v>0.000597715178501923</v>
      </c>
      <c r="BB25" s="12" t="n">
        <v>52.5759107757715</v>
      </c>
      <c r="BC25" s="38" t="n">
        <f aca="false">'Central scenario'!BC25</f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I25" s="39" t="n">
        <f aca="false">T32/AG32</f>
        <v>0.0120785740239788</v>
      </c>
      <c r="BJ25" s="7" t="n">
        <f aca="false">BJ24+1</f>
        <v>2036</v>
      </c>
      <c r="BK25" s="39" t="n">
        <f aca="false">SUM(T98:T101)/AVERAGE(AG98:AG101)</f>
        <v>0.0899455157658451</v>
      </c>
      <c r="BL25" s="39" t="n">
        <f aca="false">SUM(P98:P101)/AVERAGE(AG98:AG101)</f>
        <v>0.0188001230772902</v>
      </c>
      <c r="BM25" s="39" t="n">
        <f aca="false">SUM(D98:D101)/AVERAGE(AG98:AG101)</f>
        <v>0.102923202287673</v>
      </c>
      <c r="BN25" s="39" t="n">
        <f aca="false">(SUM(H98:H101)+SUM(J98:J101))/AVERAGE(AG98:AG101)</f>
        <v>0.0178448867726685</v>
      </c>
      <c r="BO25" s="69" t="n">
        <f aca="false">AL25-BN25</f>
        <v>-0.0496226963717865</v>
      </c>
      <c r="BP25" s="31" t="n">
        <f aca="false">BN25+BM25</f>
        <v>0.120768089060341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'High pensions'!Q26</f>
        <v>105508838.342917</v>
      </c>
      <c r="E26" s="6"/>
      <c r="F26" s="80" t="n">
        <f aca="false">'High pensions'!I26</f>
        <v>19177480.3006855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4266228.99960084</v>
      </c>
      <c r="M26" s="8"/>
      <c r="N26" s="80" t="n">
        <f aca="false">'High pensions'!L26</f>
        <v>797289.861036606</v>
      </c>
      <c r="O26" s="6"/>
      <c r="P26" s="80" t="n">
        <f aca="false">'High pensions'!X26</f>
        <v>26523936.1366118</v>
      </c>
      <c r="Q26" s="8"/>
      <c r="R26" s="80" t="n">
        <f aca="false">'High SIPA income'!G21</f>
        <v>19482502.0710849</v>
      </c>
      <c r="S26" s="8"/>
      <c r="T26" s="80" t="n">
        <f aca="false">'High SIPA income'!J21</f>
        <v>74493035.250368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707231.016992009</v>
      </c>
      <c r="AF26" s="6" t="n">
        <f aca="false">'Central scenario'!AF26</f>
        <v>215.827559350606</v>
      </c>
      <c r="AG26" s="6" t="n">
        <f aca="false">'Central scenario'!AG26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-0.011150335545123</v>
      </c>
      <c r="AK26" s="62" t="n">
        <f aca="false">AK25+1</f>
        <v>2037</v>
      </c>
      <c r="AL26" s="63" t="n">
        <f aca="false">SUM(AB102:AB105)/AVERAGE(AG102:AG105)</f>
        <v>-0.0306275988517637</v>
      </c>
      <c r="AM26" s="6" t="n">
        <f aca="false">'Central scenario'!AM26</f>
        <v>4920541.96276278</v>
      </c>
      <c r="AN26" s="63" t="n">
        <f aca="false">AM26/AVERAGE(AG102:AG105)</f>
        <v>0.000733910718599843</v>
      </c>
      <c r="AO26" s="63" t="n">
        <f aca="false">'GDP evolution by scenario'!M101</f>
        <v>0.0182493507057027</v>
      </c>
      <c r="AP26" s="63"/>
      <c r="AQ26" s="6" t="n">
        <f aca="false">AQ25*(1+AO26)</f>
        <v>553244631.165145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299175726.789616</v>
      </c>
      <c r="AS26" s="64" t="n">
        <f aca="false">AQ26/AG105</f>
        <v>0.081846220124067</v>
      </c>
      <c r="AT26" s="64" t="n">
        <f aca="false">AR26/AG105</f>
        <v>0.0442596294862036</v>
      </c>
      <c r="AU26" s="61" t="n">
        <f aca="false">AVERAGE(AH26:AH29)</f>
        <v>-0.0147737373418679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0.0139531217340074</v>
      </c>
      <c r="BJ26" s="5" t="n">
        <f aca="false">BJ25+1</f>
        <v>2037</v>
      </c>
      <c r="BK26" s="61" t="n">
        <f aca="false">SUM(T102:T105)/AVERAGE(AG102:AG105)</f>
        <v>0.0897882321617709</v>
      </c>
      <c r="BL26" s="61" t="n">
        <f aca="false">SUM(P102:P105)/AVERAGE(AG102:AG105)</f>
        <v>0.018346528804403</v>
      </c>
      <c r="BM26" s="61" t="n">
        <f aca="false">SUM(D102:D105)/AVERAGE(AG102:AG105)</f>
        <v>0.102069302209132</v>
      </c>
      <c r="BN26" s="61" t="n">
        <f aca="false">(SUM(H102:H105)+SUM(J102:J105))/AVERAGE(AG102:AG105)</f>
        <v>0.018729740302605</v>
      </c>
      <c r="BO26" s="63" t="n">
        <f aca="false">AL26-BN26</f>
        <v>-0.0493573391543687</v>
      </c>
      <c r="BP26" s="31" t="n">
        <f aca="false">BN26+BM26</f>
        <v>0.120799042511737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'High pensions'!Q27</f>
        <v>106211690.286711</v>
      </c>
      <c r="E27" s="9"/>
      <c r="F27" s="81" t="n">
        <f aca="false">'High pensions'!I27</f>
        <v>19305231.9612867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3669736.53404985</v>
      </c>
      <c r="M27" s="67"/>
      <c r="N27" s="81" t="n">
        <f aca="false">'High pensions'!L27</f>
        <v>790986.917545874</v>
      </c>
      <c r="O27" s="9"/>
      <c r="P27" s="81" t="n">
        <f aca="false">'High pensions'!X27</f>
        <v>23394056.9618448</v>
      </c>
      <c r="Q27" s="67"/>
      <c r="R27" s="81" t="n">
        <f aca="false">'High SIPA income'!G22</f>
        <v>22129178.9435325</v>
      </c>
      <c r="S27" s="67"/>
      <c r="T27" s="81" t="n">
        <f aca="false">'High SIPA income'!J22</f>
        <v>84612833.6641553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747420.074418923</v>
      </c>
      <c r="AF27" s="9" t="n">
        <f aca="false">'Central scenario'!AF27</f>
        <v>231.639850427105</v>
      </c>
      <c r="AG27" s="9" t="n">
        <f aca="false">'Central scenario'!AG27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-0.00825012836871412</v>
      </c>
      <c r="AK27" s="68" t="n">
        <f aca="false">AK26+1</f>
        <v>2038</v>
      </c>
      <c r="AL27" s="69" t="n">
        <f aca="false">SUM(AB106:AB109)/AVERAGE(AG106:AG109)</f>
        <v>-0.0294025377683291</v>
      </c>
      <c r="AM27" s="9" t="n">
        <f aca="false">'Central scenario'!AM27</f>
        <v>4379286.21321994</v>
      </c>
      <c r="AN27" s="69" t="n">
        <f aca="false">AM27/AVERAGE(AG106:AG109)</f>
        <v>0.000640409666095819</v>
      </c>
      <c r="AO27" s="69" t="n">
        <f aca="false">'GDP evolution by scenario'!M105</f>
        <v>0.0199426254962587</v>
      </c>
      <c r="AP27" s="69"/>
      <c r="AQ27" s="9" t="n">
        <f aca="false">AQ26*(1+AO27)</f>
        <v>564277781.652287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300722904.469593</v>
      </c>
      <c r="AS27" s="70" t="n">
        <f aca="false">AQ27/AG109</f>
        <v>0.0823012724476094</v>
      </c>
      <c r="AT27" s="70" t="n">
        <f aca="false">AR27/AG109</f>
        <v>0.0438611593380784</v>
      </c>
      <c r="AU27" s="7"/>
      <c r="AV27" s="7"/>
      <c r="AW27" s="7" t="n">
        <f aca="false">workers_and_wage_high!C15</f>
        <v>11421402</v>
      </c>
      <c r="AX27" s="7"/>
      <c r="AY27" s="39" t="n">
        <f aca="false">(AW27-AW26)/AW26</f>
        <v>-0.0053104848742582</v>
      </c>
      <c r="AZ27" s="12" t="n">
        <f aca="false">workers_and_wage_high!B15</f>
        <v>6723.17180647536</v>
      </c>
      <c r="BA27" s="39" t="n">
        <f aca="false">(AZ27-AZ26)/AZ26</f>
        <v>-0.0125832510846933</v>
      </c>
      <c r="BB27" s="12" t="n">
        <v>46.4292581733586</v>
      </c>
      <c r="BC27" s="38" t="n">
        <f aca="false">'Central scenario'!BC27</f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0.0135479320819914</v>
      </c>
      <c r="BJ27" s="7" t="n">
        <f aca="false">BJ26+1</f>
        <v>2038</v>
      </c>
      <c r="BK27" s="39" t="n">
        <f aca="false">SUM(T106:T109)/AVERAGE(AG106:AG109)</f>
        <v>0.0903219455902441</v>
      </c>
      <c r="BL27" s="39" t="n">
        <f aca="false">SUM(P106:P109)/AVERAGE(AG106:AG109)</f>
        <v>0.0180548110383069</v>
      </c>
      <c r="BM27" s="39" t="n">
        <f aca="false">SUM(D106:D109)/AVERAGE(AG106:AG109)</f>
        <v>0.101669672320266</v>
      </c>
      <c r="BN27" s="39" t="n">
        <f aca="false">(SUM(H106:H109)+SUM(J106:J109))/AVERAGE(AG106:AG109)</f>
        <v>0.0195190847960441</v>
      </c>
      <c r="BO27" s="69" t="n">
        <f aca="false">AL27-BN27</f>
        <v>-0.0489216225643732</v>
      </c>
      <c r="BP27" s="31" t="n">
        <f aca="false">BN27+BM27</f>
        <v>0.12118875711631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'High pensions'!Q28</f>
        <v>99388176.5088936</v>
      </c>
      <c r="E28" s="9"/>
      <c r="F28" s="81" t="n">
        <f aca="false">'High pensions'!I28</f>
        <v>18064977.5607004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3308279.04526512</v>
      </c>
      <c r="M28" s="67"/>
      <c r="N28" s="81" t="n">
        <f aca="false">'High pensions'!L28</f>
        <v>750970.232147779</v>
      </c>
      <c r="O28" s="9"/>
      <c r="P28" s="81" t="n">
        <f aca="false">'High pensions'!X28</f>
        <v>21298292.3380149</v>
      </c>
      <c r="Q28" s="67"/>
      <c r="R28" s="81" t="n">
        <f aca="false">'High SIPA income'!G23</f>
        <v>18218218.5021139</v>
      </c>
      <c r="S28" s="67"/>
      <c r="T28" s="81" t="n">
        <f aca="false">'High SIPA income'!J23</f>
        <v>69658937.4468011</v>
      </c>
      <c r="U28" s="9"/>
      <c r="V28" s="81" t="n">
        <f aca="false">'High SIPA income'!F23</f>
        <v>112485.920454584</v>
      </c>
      <c r="W28" s="67"/>
      <c r="X28" s="81" t="n">
        <f aca="false">'High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696471.255793771</v>
      </c>
      <c r="AF28" s="9" t="n">
        <f aca="false">'Central scenario'!AF28</f>
        <v>257.384544350716</v>
      </c>
      <c r="AG28" s="9" t="n">
        <f aca="false">'Central scenario'!AG28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-0.0100411327325764</v>
      </c>
      <c r="AK28" s="68" t="n">
        <f aca="false">AK27+1</f>
        <v>2039</v>
      </c>
      <c r="AL28" s="69" t="n">
        <f aca="false">SUM(AB110:AB113)/AVERAGE(AG110:AG113)</f>
        <v>-0.0271233155862468</v>
      </c>
      <c r="AM28" s="9" t="n">
        <f aca="false">'Central scenario'!AM28</f>
        <v>3887732.69163583</v>
      </c>
      <c r="AN28" s="69" t="n">
        <f aca="false">AM28/AVERAGE(AG110:AG113)</f>
        <v>0.000554047746901908</v>
      </c>
      <c r="AO28" s="69" t="n">
        <f aca="false">'GDP evolution by scenario'!M109</f>
        <v>0.0261332299453714</v>
      </c>
      <c r="AP28" s="69"/>
      <c r="AQ28" s="9" t="n">
        <f aca="false">AQ27*(1+AO28)</f>
        <v>579024182.67327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304647683.274564</v>
      </c>
      <c r="AS28" s="70" t="n">
        <f aca="false">AQ28/AG113</f>
        <v>0.0813727967584767</v>
      </c>
      <c r="AT28" s="70" t="n">
        <f aca="false">AR28/AG113</f>
        <v>0.042813469205362</v>
      </c>
      <c r="AU28" s="9"/>
      <c r="AV28" s="7"/>
      <c r="AW28" s="7" t="n">
        <f aca="false">workers_and_wage_high!C16</f>
        <v>11521980</v>
      </c>
      <c r="AX28" s="7"/>
      <c r="AY28" s="39" t="n">
        <f aca="false">(AW28-AW27)/AW27</f>
        <v>0.00880609928623474</v>
      </c>
      <c r="AZ28" s="12" t="n">
        <f aca="false">workers_and_wage_high!B16</f>
        <v>6342.54075613813</v>
      </c>
      <c r="BA28" s="39" t="n">
        <f aca="false">(AZ28-AZ27)/AZ27</f>
        <v>-0.0566148034430167</v>
      </c>
      <c r="BB28" s="12" t="n">
        <v>45.5379530641625</v>
      </c>
      <c r="BC28" s="38" t="n">
        <f aca="false">'Central scenario'!BC28</f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H28" s="7"/>
      <c r="BI28" s="39" t="n">
        <f aca="false">T35/AG35</f>
        <v>0.0158192305032785</v>
      </c>
      <c r="BJ28" s="7" t="n">
        <f aca="false">BJ27+1</f>
        <v>2039</v>
      </c>
      <c r="BK28" s="39" t="n">
        <f aca="false">SUM(T110:T113)/AVERAGE(AG110:AG113)</f>
        <v>0.0909936007436585</v>
      </c>
      <c r="BL28" s="39" t="n">
        <f aca="false">SUM(P110:P113)/AVERAGE(AG110:AG113)</f>
        <v>0.0174760806835111</v>
      </c>
      <c r="BM28" s="39" t="n">
        <f aca="false">SUM(D110:D113)/AVERAGE(AG110:AG113)</f>
        <v>0.100640835646394</v>
      </c>
      <c r="BN28" s="39" t="n">
        <f aca="false">(SUM(H110:H113)+SUM(J110:J113))/AVERAGE(AG110:AG113)</f>
        <v>0.020373215894354</v>
      </c>
      <c r="BO28" s="69" t="n">
        <f aca="false">AL28-BN28</f>
        <v>-0.0474965314806008</v>
      </c>
      <c r="BP28" s="31" t="n">
        <f aca="false">BN28+BM28</f>
        <v>0.121014051540748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'High pensions'!Q29</f>
        <v>91125826.8952763</v>
      </c>
      <c r="E29" s="9"/>
      <c r="F29" s="81" t="n">
        <f aca="false">'High pensions'!I29</f>
        <v>16563197.7151339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3051396.7057971</v>
      </c>
      <c r="M29" s="67"/>
      <c r="N29" s="81" t="n">
        <f aca="false">'High pensions'!L29</f>
        <v>686850.352897843</v>
      </c>
      <c r="O29" s="9"/>
      <c r="P29" s="81" t="n">
        <f aca="false">'High pensions'!X29</f>
        <v>19612560.0001379</v>
      </c>
      <c r="Q29" s="67"/>
      <c r="R29" s="81" t="n">
        <f aca="false">'High SIPA income'!G24</f>
        <v>19861024.2385827</v>
      </c>
      <c r="S29" s="67"/>
      <c r="T29" s="81" t="n">
        <f aca="false">'High SIPA income'!J24</f>
        <v>75940347.5649553</v>
      </c>
      <c r="U29" s="9"/>
      <c r="V29" s="81" t="n">
        <f aca="false">'High SIPA income'!F24</f>
        <v>112102.826524005</v>
      </c>
      <c r="W29" s="67"/>
      <c r="X29" s="81" t="n">
        <f aca="false">'High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679899.611209872</v>
      </c>
      <c r="AF29" s="9" t="n">
        <f aca="false">'Central scenario'!AF29</f>
        <v>298.099530285664</v>
      </c>
      <c r="AG29" s="9" t="n">
        <f aca="false">'Central scenario'!AG29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-0.00701441292629558</v>
      </c>
      <c r="AK29" s="68" t="n">
        <f aca="false">AK28+1</f>
        <v>2040</v>
      </c>
      <c r="AL29" s="69" t="n">
        <f aca="false">SUM(AB114:AB117)/AVERAGE(AG114:AG117)</f>
        <v>-0.0248510445953688</v>
      </c>
      <c r="AM29" s="9" t="n">
        <f aca="false">'Central scenario'!AM29</f>
        <v>3427469.19706586</v>
      </c>
      <c r="AN29" s="69" t="n">
        <f aca="false">AM29/AVERAGE(AG114:AG117)</f>
        <v>0.000477367667121608</v>
      </c>
      <c r="AO29" s="69" t="n">
        <f aca="false">'GDP evolution by scenario'!M113</f>
        <v>0.0232255048408907</v>
      </c>
      <c r="AP29" s="69"/>
      <c r="AQ29" s="9" t="n">
        <f aca="false">AQ28*(1+AO29)</f>
        <v>592472311.630941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308259476.082152</v>
      </c>
      <c r="AS29" s="70" t="n">
        <f aca="false">AQ29/AG117</f>
        <v>0.0819922958213859</v>
      </c>
      <c r="AT29" s="70" t="n">
        <f aca="false">AR29/AG117</f>
        <v>0.0426600562701355</v>
      </c>
      <c r="AV29" s="7"/>
      <c r="AW29" s="7" t="n">
        <f aca="false">workers_and_wage_high!C17</f>
        <v>11538154</v>
      </c>
      <c r="AX29" s="7"/>
      <c r="AY29" s="39" t="n">
        <f aca="false">(AW29-AW28)/AW28</f>
        <v>0.00140375178571739</v>
      </c>
      <c r="AZ29" s="12" t="n">
        <f aca="false">workers_and_wage_high!B17</f>
        <v>6004.7550431554</v>
      </c>
      <c r="BA29" s="39" t="n">
        <f aca="false">(AZ29-AZ28)/AZ28</f>
        <v>-0.0532571608082817</v>
      </c>
      <c r="BB29" s="12" t="n">
        <v>47.1428829501671</v>
      </c>
      <c r="BC29" s="38" t="n">
        <f aca="false">'Central scenario'!BC29</f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39" t="n">
        <f aca="false">T36/AG36</f>
        <v>0.0136429397678317</v>
      </c>
      <c r="BJ29" s="7" t="n">
        <f aca="false">BJ28+1</f>
        <v>2040</v>
      </c>
      <c r="BK29" s="39" t="n">
        <f aca="false">SUM(T114:T117)/AVERAGE(AG114:AG117)</f>
        <v>0.0915915176185229</v>
      </c>
      <c r="BL29" s="39" t="n">
        <f aca="false">SUM(P114:P117)/AVERAGE(AG114:AG117)</f>
        <v>0.0173595935471438</v>
      </c>
      <c r="BM29" s="39" t="n">
        <f aca="false">SUM(D114:D117)/AVERAGE(AG114:AG117)</f>
        <v>0.0990829686667479</v>
      </c>
      <c r="BN29" s="39" t="n">
        <f aca="false">(SUM(H114:H117)+SUM(J114:J117))/AVERAGE(AG114:AG117)</f>
        <v>0.0213374100242875</v>
      </c>
      <c r="BO29" s="69" t="n">
        <f aca="false">AL29-BN29</f>
        <v>-0.0461884546196563</v>
      </c>
      <c r="BP29" s="31" t="n">
        <f aca="false">BN29+BM29</f>
        <v>0.120420378691035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90613526.7491123</v>
      </c>
      <c r="E30" s="6"/>
      <c r="F30" s="80" t="n">
        <f aca="false">'High pensions'!I30</f>
        <v>16470081.0993565</v>
      </c>
      <c r="G30" s="80" t="n">
        <f aca="false">'High pensions'!K30</f>
        <v>189879.95484708</v>
      </c>
      <c r="H30" s="80" t="n">
        <f aca="false">'High pensions'!V30</f>
        <v>1044663.48792468</v>
      </c>
      <c r="I30" s="80" t="n">
        <f aca="false">'High pensions'!M30</f>
        <v>5872.57592310553</v>
      </c>
      <c r="J30" s="80" t="n">
        <f aca="false">'High pensions'!W30</f>
        <v>32309.1800389074</v>
      </c>
      <c r="K30" s="6"/>
      <c r="L30" s="80" t="n">
        <f aca="false">'High pensions'!N30</f>
        <v>3574517.52676076</v>
      </c>
      <c r="M30" s="8"/>
      <c r="N30" s="80" t="n">
        <f aca="false">'High pensions'!L30</f>
        <v>683471.593930826</v>
      </c>
      <c r="O30" s="6"/>
      <c r="P30" s="80" t="n">
        <f aca="false">'High pensions'!X30</f>
        <v>22308447.4919886</v>
      </c>
      <c r="Q30" s="8"/>
      <c r="R30" s="80" t="n">
        <f aca="false">'High SIPA income'!G25</f>
        <v>15672924.2489811</v>
      </c>
      <c r="S30" s="8"/>
      <c r="T30" s="80" t="n">
        <f aca="false">'High SIPA income'!J25</f>
        <v>59926784.2649679</v>
      </c>
      <c r="U30" s="6"/>
      <c r="V30" s="80" t="n">
        <f aca="false">'High SIPA income'!F25</f>
        <v>110988.074669527</v>
      </c>
      <c r="W30" s="8"/>
      <c r="X30" s="80" t="n">
        <f aca="false">'High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665471.48418794</v>
      </c>
      <c r="AF30" s="6" t="n">
        <f aca="false">'Central scenario'!AF30</f>
        <v>326.494679287868</v>
      </c>
      <c r="AG30" s="6" t="n">
        <f aca="false">'Central scenario'!AG30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-0.0109141105766728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-0.469136435987259</v>
      </c>
      <c r="AS30" s="5"/>
      <c r="AT30" s="5"/>
      <c r="AU30" s="61" t="n">
        <f aca="false">AVERAGE(AH30:AH33)</f>
        <v>0.000245472675791324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0.0150211305193789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91487854.0194997</v>
      </c>
      <c r="E31" s="9"/>
      <c r="F31" s="81" t="n">
        <f aca="false">'High pensions'!I31</f>
        <v>16629000.430358</v>
      </c>
      <c r="G31" s="81" t="n">
        <f aca="false">'High pensions'!K31</f>
        <v>194832.254670393</v>
      </c>
      <c r="H31" s="81" t="n">
        <f aca="false">'High pensions'!V31</f>
        <v>1071909.58038787</v>
      </c>
      <c r="I31" s="81" t="n">
        <f aca="false">'High pensions'!M31</f>
        <v>6025.73983516681</v>
      </c>
      <c r="J31" s="81" t="n">
        <f aca="false">'High pensions'!W31</f>
        <v>33151.8426924086</v>
      </c>
      <c r="K31" s="9"/>
      <c r="L31" s="81" t="n">
        <f aca="false">'High pensions'!N31</f>
        <v>3250287.77850783</v>
      </c>
      <c r="M31" s="67"/>
      <c r="N31" s="81" t="n">
        <f aca="false">'High pensions'!L31</f>
        <v>691128.159056459</v>
      </c>
      <c r="O31" s="9"/>
      <c r="P31" s="81" t="n">
        <f aca="false">'High pensions'!X31</f>
        <v>20668141.9492501</v>
      </c>
      <c r="Q31" s="67"/>
      <c r="R31" s="81" t="n">
        <f aca="false">'High SIPA income'!G26</f>
        <v>18588084.5600778</v>
      </c>
      <c r="S31" s="67"/>
      <c r="T31" s="81" t="n">
        <f aca="false">'High SIPA income'!J26</f>
        <v>71073152.3763459</v>
      </c>
      <c r="U31" s="9"/>
      <c r="V31" s="81" t="n">
        <f aca="false">'High SIPA income'!F26</f>
        <v>107486.273713936</v>
      </c>
      <c r="W31" s="67"/>
      <c r="X31" s="81" t="n">
        <f aca="false">'High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750203.91624212</v>
      </c>
      <c r="AF31" s="9" t="n">
        <f aca="false">'Central scenario'!AF31</f>
        <v>364.361405082009</v>
      </c>
      <c r="AG31" s="9" t="n">
        <f aca="false">'Central scenario'!AG31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-0.00750520425003517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39" t="n">
        <f aca="false">(AW31-AW30)/AW30</f>
        <v>0.00305701556694148</v>
      </c>
      <c r="AZ31" s="12" t="n">
        <f aca="false">workers_and_wage_high!B19</f>
        <v>5961.57826280046</v>
      </c>
      <c r="BA31" s="39" t="n">
        <f aca="false">(AZ31-AZ30)/AZ30</f>
        <v>-0.00385688028256918</v>
      </c>
      <c r="BB31" s="12" t="n">
        <v>42.4620464501394</v>
      </c>
      <c r="BC31" s="38" t="n">
        <f aca="false">'Central scenario'!BC31</f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0.013619489082055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'High pensions'!Q32</f>
        <v>93551779.3424859</v>
      </c>
      <c r="E32" s="9"/>
      <c r="F32" s="81" t="n">
        <f aca="false">'High pensions'!I32</f>
        <v>17004143.2889593</v>
      </c>
      <c r="G32" s="81" t="n">
        <f aca="false">'High pensions'!K32</f>
        <v>186101.284892964</v>
      </c>
      <c r="H32" s="81" t="n">
        <f aca="false">'High pensions'!V32</f>
        <v>1023874.36072501</v>
      </c>
      <c r="I32" s="81" t="n">
        <f aca="false">'High pensions'!M32</f>
        <v>5755.70984205039</v>
      </c>
      <c r="J32" s="81" t="n">
        <f aca="false">'High pensions'!W32</f>
        <v>31666.2173420105</v>
      </c>
      <c r="K32" s="9"/>
      <c r="L32" s="81" t="n">
        <f aca="false">'High pensions'!N32</f>
        <v>3177620.63583764</v>
      </c>
      <c r="M32" s="67"/>
      <c r="N32" s="81" t="n">
        <f aca="false">'High pensions'!L32</f>
        <v>708198.933659263</v>
      </c>
      <c r="O32" s="9"/>
      <c r="P32" s="81" t="n">
        <f aca="false">'High pensions'!X32</f>
        <v>20384990.1656612</v>
      </c>
      <c r="Q32" s="67"/>
      <c r="R32" s="81" t="n">
        <f aca="false">'High SIPA income'!G27</f>
        <v>15761144.4502286</v>
      </c>
      <c r="S32" s="67"/>
      <c r="T32" s="81" t="n">
        <f aca="false">'High SIPA income'!J27</f>
        <v>60264101.8506324</v>
      </c>
      <c r="U32" s="9"/>
      <c r="V32" s="81" t="n">
        <f aca="false">'High SIPA income'!F27</f>
        <v>109352.321436835</v>
      </c>
      <c r="W32" s="67"/>
      <c r="X32" s="81" t="n">
        <f aca="false">'High SIPA income'!M27</f>
        <v>274661.504300241</v>
      </c>
      <c r="Y32" s="9"/>
      <c r="Z32" s="9" t="n">
        <f aca="false">R32+V32-N32-L32-F32</f>
        <v>-5019466.08679075</v>
      </c>
      <c r="AA32" s="9"/>
      <c r="AB32" s="9" t="n">
        <f aca="false">T32-P32-D32</f>
        <v>-53672667.6575148</v>
      </c>
      <c r="AC32" s="50"/>
      <c r="AD32" s="9" t="n">
        <v>22287255273.2248</v>
      </c>
      <c r="AE32" s="9" t="n">
        <v>683792.557917349</v>
      </c>
      <c r="AF32" s="9"/>
      <c r="AG32" s="9" t="n">
        <f aca="false">'Central scenario'!AG32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-0.0107574703589298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39" t="n">
        <f aca="false">(AW32-AW31)/AW31</f>
        <v>0.00555201736587601</v>
      </c>
      <c r="AZ32" s="12" t="n">
        <f aca="false">workers_and_wage_high!B20</f>
        <v>5872.63427761974</v>
      </c>
      <c r="BA32" s="39" t="n">
        <f aca="false">(AZ32-AZ31)/AZ31</f>
        <v>-0.0149195366159515</v>
      </c>
      <c r="BB32" s="12" t="n">
        <f aca="false">(4*45-(BB30+BB31))/2</f>
        <v>44.6578693163224</v>
      </c>
      <c r="BC32" s="38" t="n">
        <f aca="false">'Central scenario'!BC32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7"/>
      <c r="BI32" s="39" t="n">
        <f aca="false">T39/AG39</f>
        <v>0.0143772826206141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92326295.8791038</v>
      </c>
      <c r="E33" s="9"/>
      <c r="F33" s="81" t="n">
        <f aca="false">'High pensions'!I33</f>
        <v>16781397.163166</v>
      </c>
      <c r="G33" s="81" t="n">
        <f aca="false">'High pensions'!K33</f>
        <v>200464.877487003</v>
      </c>
      <c r="H33" s="81" t="n">
        <f aca="false">'High pensions'!V33</f>
        <v>1102898.60923246</v>
      </c>
      <c r="I33" s="81" t="n">
        <f aca="false">'High pensions'!M33</f>
        <v>6199.94466454655</v>
      </c>
      <c r="J33" s="81" t="n">
        <f aca="false">'High pensions'!W33</f>
        <v>34110.2662649217</v>
      </c>
      <c r="K33" s="9"/>
      <c r="L33" s="81" t="n">
        <f aca="false">'High pensions'!N33</f>
        <v>3280777.27976349</v>
      </c>
      <c r="M33" s="67"/>
      <c r="N33" s="81" t="n">
        <f aca="false">'High pensions'!L33</f>
        <v>699992.023834843</v>
      </c>
      <c r="O33" s="9"/>
      <c r="P33" s="81" t="n">
        <f aca="false">'High pensions'!X33</f>
        <v>20875118.4849545</v>
      </c>
      <c r="Q33" s="67"/>
      <c r="R33" s="81" t="n">
        <f aca="false">'High SIPA income'!G28</f>
        <v>17904979.4080729</v>
      </c>
      <c r="S33" s="67"/>
      <c r="T33" s="81" t="n">
        <f aca="false">'High SIPA income'!J28</f>
        <v>68461240.6217705</v>
      </c>
      <c r="U33" s="9"/>
      <c r="V33" s="81" t="n">
        <f aca="false">'High SIPA income'!F28</f>
        <v>109843.876246888</v>
      </c>
      <c r="W33" s="67"/>
      <c r="X33" s="81" t="n">
        <f aca="false">'High SIPA income'!M28</f>
        <v>275896.148263909</v>
      </c>
      <c r="Y33" s="9"/>
      <c r="Z33" s="9" t="n">
        <f aca="false">R33+V33-N33-L33-F33</f>
        <v>-2747343.1824446</v>
      </c>
      <c r="AA33" s="9"/>
      <c r="AB33" s="9" t="n">
        <f aca="false">T33-P33-D33</f>
        <v>-44740173.7422878</v>
      </c>
      <c r="AC33" s="50"/>
      <c r="AD33" s="9" t="n">
        <v>25179945991.8152</v>
      </c>
      <c r="AE33" s="9" t="n">
        <v>672441.840786771</v>
      </c>
      <c r="AF33" s="9"/>
      <c r="AG33" s="9" t="n">
        <f aca="false">'Central scenario'!AG33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-0.00911851852167965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39" t="n">
        <f aca="false">(AW33-AW32)/AW32</f>
        <v>0.00902491478325851</v>
      </c>
      <c r="AZ33" s="12" t="n">
        <f aca="false">workers_and_wage_high!B21</f>
        <v>5678.62785050715</v>
      </c>
      <c r="BA33" s="39" t="n">
        <f aca="false">(AZ33-AZ32)/AZ32</f>
        <v>-0.0330356732500672</v>
      </c>
      <c r="BB33" s="12" t="n">
        <f aca="false">BB32</f>
        <v>44.6578693163224</v>
      </c>
      <c r="BC33" s="38" t="n">
        <f aca="false">'Central scenario'!BC33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7"/>
      <c r="BI33" s="39" t="n">
        <f aca="false">T40/AG40</f>
        <v>0.0138892207846442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105819491.252562</v>
      </c>
      <c r="E34" s="6"/>
      <c r="F34" s="80" t="n">
        <f aca="false">'High pensions'!I34</f>
        <v>19233945.1442819</v>
      </c>
      <c r="G34" s="80" t="n">
        <f aca="false">'High pensions'!K34</f>
        <v>226619.266133881</v>
      </c>
      <c r="H34" s="80" t="n">
        <f aca="false">'High pensions'!V34</f>
        <v>1246792.33877536</v>
      </c>
      <c r="I34" s="80" t="n">
        <f aca="false">'High pensions'!M34</f>
        <v>7008.84328249117</v>
      </c>
      <c r="J34" s="80" t="n">
        <f aca="false">'High pensions'!W34</f>
        <v>38560.5877971763</v>
      </c>
      <c r="K34" s="6"/>
      <c r="L34" s="80" t="n">
        <f aca="false">'High pensions'!N34</f>
        <v>3828971.76732306</v>
      </c>
      <c r="M34" s="8"/>
      <c r="N34" s="80" t="n">
        <f aca="false">'High pensions'!L34</f>
        <v>716533.109273013</v>
      </c>
      <c r="O34" s="6"/>
      <c r="P34" s="80" t="n">
        <f aca="false">'High pensions'!X34</f>
        <v>23810706.4585796</v>
      </c>
      <c r="Q34" s="8"/>
      <c r="R34" s="80" t="n">
        <f aca="false">'High SIPA income'!G29</f>
        <v>16272201.4749257</v>
      </c>
      <c r="S34" s="8"/>
      <c r="T34" s="80" t="n">
        <f aca="false">'High SIPA income'!J29</f>
        <v>62218172.678743</v>
      </c>
      <c r="U34" s="6"/>
      <c r="V34" s="80" t="n">
        <f aca="false">'High SIPA income'!F29</f>
        <v>112540.809885867</v>
      </c>
      <c r="W34" s="8"/>
      <c r="X34" s="80" t="n">
        <f aca="false">'High SIPA income'!M29</f>
        <v>282670.068017481</v>
      </c>
      <c r="Y34" s="6"/>
      <c r="Z34" s="6" t="n">
        <f aca="false">R34+V34-N34-L34-F34</f>
        <v>-7394707.73606639</v>
      </c>
      <c r="AA34" s="6"/>
      <c r="AB34" s="6" t="n">
        <f aca="false">T34-P34-D34</f>
        <v>-67412025.0323988</v>
      </c>
      <c r="AC34" s="50"/>
      <c r="AD34" s="6" t="n">
        <v>25352324788.3927</v>
      </c>
      <c r="AE34" s="6" t="n">
        <v>629398.332210602</v>
      </c>
      <c r="AF34" s="6"/>
      <c r="AG34" s="6" t="n">
        <f aca="false">'Central scenario'!AG34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-0.0146788871695756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-0.0112782160580014</v>
      </c>
      <c r="AV34" s="5"/>
      <c r="AW34" s="5" t="n">
        <f aca="false">workers_and_wage_high!C22</f>
        <v>11604238</v>
      </c>
      <c r="AX34" s="5"/>
      <c r="AY34" s="61" t="n">
        <f aca="false">(AW34-AW33)/AW33</f>
        <v>-0.00438801576816616</v>
      </c>
      <c r="AZ34" s="11" t="n">
        <f aca="false">workers_and_wage_high!B22</f>
        <v>5912.17402586897</v>
      </c>
      <c r="BA34" s="61" t="n">
        <f aca="false">(AZ34-AZ33)/AZ33</f>
        <v>0.0411272197280831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0.0165739657328869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97523516.8387364</v>
      </c>
      <c r="E35" s="9"/>
      <c r="F35" s="81" t="n">
        <f aca="false">'High pensions'!I35</f>
        <v>17726053.5932532</v>
      </c>
      <c r="G35" s="81" t="n">
        <f aca="false">'High pensions'!K35</f>
        <v>273357.913322313</v>
      </c>
      <c r="H35" s="81" t="n">
        <f aca="false">'High pensions'!V35</f>
        <v>1503934.58547577</v>
      </c>
      <c r="I35" s="81" t="n">
        <f aca="false">'High pensions'!M35</f>
        <v>8454.36845326744</v>
      </c>
      <c r="J35" s="81" t="n">
        <f aca="false">'High pensions'!W35</f>
        <v>46513.4407879104</v>
      </c>
      <c r="K35" s="9"/>
      <c r="L35" s="81" t="n">
        <f aca="false">'High pensions'!N35</f>
        <v>3292945.47137921</v>
      </c>
      <c r="M35" s="67"/>
      <c r="N35" s="81" t="n">
        <f aca="false">'High pensions'!L35</f>
        <v>731117.338176072</v>
      </c>
      <c r="O35" s="9"/>
      <c r="P35" s="81" t="n">
        <f aca="false">'High pensions'!X35</f>
        <v>21109501.5851466</v>
      </c>
      <c r="Q35" s="67"/>
      <c r="R35" s="81" t="n">
        <f aca="false">'High SIPA income'!G30</f>
        <v>18079865.5617868</v>
      </c>
      <c r="S35" s="67"/>
      <c r="T35" s="81" t="n">
        <f aca="false">'High SIPA income'!J30</f>
        <v>69129932.9881759</v>
      </c>
      <c r="U35" s="9"/>
      <c r="V35" s="81" t="n">
        <f aca="false">'High SIPA income'!F30</f>
        <v>101903.341030362</v>
      </c>
      <c r="W35" s="67"/>
      <c r="X35" s="81" t="n">
        <f aca="false">'High SIPA income'!M30</f>
        <v>255951.813119824</v>
      </c>
      <c r="Y35" s="9"/>
      <c r="Z35" s="9" t="n">
        <f aca="false">R35+V35-N35-L35-F35</f>
        <v>-3568347.4999913</v>
      </c>
      <c r="AA35" s="9"/>
      <c r="AB35" s="9" t="n">
        <f aca="false">T35-P35-D35</f>
        <v>-49503085.435707</v>
      </c>
      <c r="AC35" s="50"/>
      <c r="AD35" s="9"/>
      <c r="AE35" s="9"/>
      <c r="AF35" s="9"/>
      <c r="AG35" s="9" t="n">
        <f aca="false">AG34*'Optimist macro hypothesis'!B17/'Optimist macro hypothesis'!B16</f>
        <v>4369993406.05404</v>
      </c>
      <c r="AH35" s="39" t="n">
        <f aca="false">(AG35-AG34)/AG34</f>
        <v>-0.0484392048981271</v>
      </c>
      <c r="AI35" s="39"/>
      <c r="AJ35" s="39" t="n">
        <f aca="false">AB35/AG35</f>
        <v>-0.0113279542635298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11086969</v>
      </c>
      <c r="AX35" s="7"/>
      <c r="AY35" s="39" t="n">
        <f aca="false">(AW35-AW34)/AW34</f>
        <v>-0.044575869609017</v>
      </c>
      <c r="AZ35" s="12" t="n">
        <f aca="false">workers_and_wage_high!B23</f>
        <v>5826.25949621089</v>
      </c>
      <c r="BA35" s="39" t="n">
        <f aca="false">(AZ35-AZ34)/AZ34</f>
        <v>-0.0145317998560526</v>
      </c>
      <c r="BB35" s="12" t="n">
        <f aca="false">BB33*2/4+BB37*2/4</f>
        <v>46.3289346581612</v>
      </c>
      <c r="BC35" s="38" t="n">
        <f aca="false">'Central scenario'!BC35</f>
        <v>11.3722743431335</v>
      </c>
      <c r="BD35" s="12" t="n">
        <f aca="false">BB35+BC35/2</f>
        <v>52.0150718297279</v>
      </c>
      <c r="BE35" s="39" t="n">
        <f aca="false">BD35/BD34-1</f>
        <v>0.0163255215785898</v>
      </c>
      <c r="BF35" s="7"/>
      <c r="BG35" s="7" t="e">
        <f aca="false">AVERAGE(BF34:BF37)</f>
        <v>#DIV/0!</v>
      </c>
      <c r="BH35" s="7"/>
      <c r="BI35" s="39" t="n">
        <f aca="false">T42/AG42</f>
        <v>0.0150946143851146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98885704.5273769</v>
      </c>
      <c r="E36" s="9"/>
      <c r="F36" s="81" t="n">
        <f aca="false">'High pensions'!I36</f>
        <v>17973647.3301858</v>
      </c>
      <c r="G36" s="81" t="n">
        <f aca="false">'High pensions'!K36</f>
        <v>284755.128777864</v>
      </c>
      <c r="H36" s="81" t="n">
        <f aca="false">'High pensions'!V36</f>
        <v>1566638.70219</v>
      </c>
      <c r="I36" s="81" t="n">
        <f aca="false">'High pensions'!M36</f>
        <v>8806.8596529236</v>
      </c>
      <c r="J36" s="81" t="n">
        <f aca="false">'High pensions'!W36</f>
        <v>48452.7433667008</v>
      </c>
      <c r="K36" s="9"/>
      <c r="L36" s="81" t="n">
        <f aca="false">'High pensions'!N36</f>
        <v>3321439.31150743</v>
      </c>
      <c r="M36" s="67"/>
      <c r="N36" s="81" t="n">
        <f aca="false">'High pensions'!L36</f>
        <v>743789.555994477</v>
      </c>
      <c r="O36" s="9"/>
      <c r="P36" s="81" t="n">
        <f aca="false">'High pensions'!X36</f>
        <v>21327075.0605541</v>
      </c>
      <c r="Q36" s="67"/>
      <c r="R36" s="81" t="n">
        <f aca="false">'High SIPA income'!G31</f>
        <v>15485027.1090249</v>
      </c>
      <c r="S36" s="67"/>
      <c r="T36" s="81" t="n">
        <f aca="false">'High SIPA income'!J31</f>
        <v>59208343.2649809</v>
      </c>
      <c r="U36" s="9"/>
      <c r="V36" s="81" t="n">
        <f aca="false">'High SIPA income'!F31</f>
        <v>93417.6626667509</v>
      </c>
      <c r="W36" s="67"/>
      <c r="X36" s="81" t="n">
        <f aca="false">'High SIPA income'!M31</f>
        <v>234638.23555939</v>
      </c>
      <c r="Y36" s="9"/>
      <c r="Z36" s="9" t="n">
        <f aca="false">R36+V36-N36-L36-F36</f>
        <v>-6460431.42599604</v>
      </c>
      <c r="AA36" s="9"/>
      <c r="AB36" s="9" t="n">
        <f aca="false">T36-P36-D36</f>
        <v>-61004436.3229501</v>
      </c>
      <c r="AC36" s="50"/>
      <c r="AD36" s="9"/>
      <c r="AE36" s="9"/>
      <c r="AF36" s="9"/>
      <c r="AG36" s="9" t="n">
        <f aca="false">AG35*'Optimist macro hypothesis'!B18/'Optimist macro hypothesis'!B17</f>
        <v>4339852280.56101</v>
      </c>
      <c r="AH36" s="39" t="n">
        <f aca="false">(AG36-AG35)/AG35</f>
        <v>-0.00689729312892669</v>
      </c>
      <c r="AI36" s="39"/>
      <c r="AJ36" s="39" t="n">
        <f aca="false">AB36/AG36</f>
        <v>-0.0140568001810108</v>
      </c>
      <c r="AK36" s="7"/>
      <c r="AL36" s="7"/>
      <c r="AU36" s="9"/>
      <c r="AW36" s="7" t="n">
        <f aca="false">workers_and_wage_high!C24</f>
        <v>11690442</v>
      </c>
      <c r="AY36" s="39" t="n">
        <f aca="false">(AW36-AW35)/AW35</f>
        <v>0.0544308367778425</v>
      </c>
      <c r="AZ36" s="12" t="n">
        <f aca="false">workers_and_wage_high!B24</f>
        <v>5493.92553613486</v>
      </c>
      <c r="BA36" s="39" t="n">
        <f aca="false">(AZ36-AZ35)/AZ35</f>
        <v>-0.0570407068707066</v>
      </c>
      <c r="BB36" s="12" t="n">
        <f aca="false">BB33*1/4+BB37*3/4</f>
        <v>47.1644673290806</v>
      </c>
      <c r="BC36" s="38" t="n">
        <f aca="false">'Central scenario'!BC36</f>
        <v>11.3722743431335</v>
      </c>
      <c r="BD36" s="12" t="n">
        <f aca="false">BB36+BC36/2</f>
        <v>52.8506045006473</v>
      </c>
      <c r="BE36" s="39" t="n">
        <f aca="false">BD36/BD35-1</f>
        <v>0.0160632801518479</v>
      </c>
      <c r="BF36" s="7"/>
      <c r="BG36" s="7"/>
      <c r="BI36" s="39" t="n">
        <f aca="false">T43/AG43</f>
        <v>0.0154507942188411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99033274.717349</v>
      </c>
      <c r="E37" s="9"/>
      <c r="F37" s="81" t="n">
        <f aca="false">'High pensions'!I37</f>
        <v>18000469.9590348</v>
      </c>
      <c r="G37" s="81" t="n">
        <f aca="false">'High pensions'!K37</f>
        <v>315018.935876461</v>
      </c>
      <c r="H37" s="81" t="n">
        <f aca="false">'High pensions'!V37</f>
        <v>1733141.2395798</v>
      </c>
      <c r="I37" s="81" t="n">
        <f aca="false">'High pensions'!M37</f>
        <v>9742.85368690081</v>
      </c>
      <c r="J37" s="81" t="n">
        <f aca="false">'High pensions'!W37</f>
        <v>53602.3063787565</v>
      </c>
      <c r="K37" s="9"/>
      <c r="L37" s="81" t="n">
        <f aca="false">'High pensions'!N37</f>
        <v>3325529.36155868</v>
      </c>
      <c r="M37" s="67"/>
      <c r="N37" s="81" t="n">
        <f aca="false">'High pensions'!L37</f>
        <v>746388.915168896</v>
      </c>
      <c r="O37" s="9"/>
      <c r="P37" s="81" t="n">
        <f aca="false">'High pensions'!X37</f>
        <v>21362599.256956</v>
      </c>
      <c r="Q37" s="67"/>
      <c r="R37" s="81" t="n">
        <f aca="false">'High SIPA income'!G32</f>
        <v>18314947.505288</v>
      </c>
      <c r="S37" s="67"/>
      <c r="T37" s="81" t="n">
        <f aca="false">'High SIPA income'!J32</f>
        <v>70028789.1741045</v>
      </c>
      <c r="U37" s="9"/>
      <c r="V37" s="81" t="n">
        <f aca="false">'High SIPA income'!F32</f>
        <v>99588.4654842905</v>
      </c>
      <c r="W37" s="67"/>
      <c r="X37" s="81" t="n">
        <f aca="false">'High SIPA income'!M32</f>
        <v>250137.513145231</v>
      </c>
      <c r="Y37" s="9"/>
      <c r="Z37" s="9" t="n">
        <f aca="false">R37+V37-N37-L37-F37</f>
        <v>-3657852.26499001</v>
      </c>
      <c r="AA37" s="9"/>
      <c r="AB37" s="9" t="n">
        <f aca="false">T37-P37-D37</f>
        <v>-50367084.8002004</v>
      </c>
      <c r="AC37" s="50"/>
      <c r="AD37" s="9"/>
      <c r="AE37" s="9"/>
      <c r="AF37" s="9"/>
      <c r="AG37" s="9" t="n">
        <f aca="false">AG36*'Optimist macro hypothesis'!B19/'Optimist macro hypothesis'!B18</f>
        <v>4662018553.38117</v>
      </c>
      <c r="AH37" s="39" t="n">
        <f aca="false">(AG37-AG36)/AG36</f>
        <v>0.0742343867931176</v>
      </c>
      <c r="AI37" s="39" t="n">
        <f aca="false">(AG37-AG33)/AG33</f>
        <v>-0.0498315278726799</v>
      </c>
      <c r="AJ37" s="39" t="n">
        <f aca="false">AB37/AG37</f>
        <v>-0.0108037074978329</v>
      </c>
      <c r="AK37" s="7"/>
      <c r="AL37" s="7"/>
      <c r="AW37" s="7" t="n">
        <f aca="false">workers_and_wage_high!C25</f>
        <v>11772552</v>
      </c>
      <c r="AY37" s="39" t="n">
        <f aca="false">(AW37-AW36)/AW36</f>
        <v>0.00702368652955979</v>
      </c>
      <c r="AZ37" s="12" t="n">
        <f aca="false">workers_and_wage_high!B25</f>
        <v>5561.10129876325</v>
      </c>
      <c r="BA37" s="39" t="n">
        <f aca="false">(AZ37-AZ36)/AZ36</f>
        <v>0.0122272794173429</v>
      </c>
      <c r="BB37" s="76" t="n">
        <v>48</v>
      </c>
      <c r="BC37" s="38" t="n">
        <f aca="false">'Central scenario'!BC37</f>
        <v>11.3722743431335</v>
      </c>
      <c r="BD37" s="12" t="n">
        <f aca="false">BB37+BC37/2</f>
        <v>53.6861371715667</v>
      </c>
      <c r="BE37" s="39" t="n">
        <f aca="false">BD37/BD36-1</f>
        <v>0.015809330447851</v>
      </c>
      <c r="BG37" s="73" t="n">
        <f aca="false">(BB37-BB33)/BB33</f>
        <v>0.0748385611504334</v>
      </c>
      <c r="BI37" s="39" t="n">
        <f aca="false">T44/AG44</f>
        <v>0.0147337906388235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99730316.5825431</v>
      </c>
      <c r="E38" s="6"/>
      <c r="F38" s="80" t="n">
        <f aca="false">'High pensions'!I38</f>
        <v>18127165.5690752</v>
      </c>
      <c r="G38" s="80" t="n">
        <f aca="false">'High pensions'!K38</f>
        <v>342062.479540673</v>
      </c>
      <c r="H38" s="80" t="n">
        <f aca="false">'High pensions'!V38</f>
        <v>1881926.83768494</v>
      </c>
      <c r="I38" s="80" t="n">
        <f aca="false">'High pensions'!M38</f>
        <v>10579.2519445568</v>
      </c>
      <c r="J38" s="80" t="n">
        <f aca="false">'High pensions'!W38</f>
        <v>58203.9228149977</v>
      </c>
      <c r="K38" s="6"/>
      <c r="L38" s="80" t="n">
        <f aca="false">'High pensions'!N38</f>
        <v>3872271.48400106</v>
      </c>
      <c r="M38" s="8"/>
      <c r="N38" s="80" t="n">
        <f aca="false">'High pensions'!L38</f>
        <v>755512.629898939</v>
      </c>
      <c r="O38" s="6"/>
      <c r="P38" s="80" t="n">
        <f aca="false">'High pensions'!X38</f>
        <v>24249842.7159259</v>
      </c>
      <c r="Q38" s="8"/>
      <c r="R38" s="80" t="n">
        <f aca="false">'High SIPA income'!G33</f>
        <v>16773121.9904855</v>
      </c>
      <c r="S38" s="8"/>
      <c r="T38" s="80" t="n">
        <f aca="false">'High SIPA income'!J33</f>
        <v>64133485.6856186</v>
      </c>
      <c r="U38" s="6"/>
      <c r="V38" s="80" t="n">
        <f aca="false">'High SIPA income'!F33</f>
        <v>105690.860963776</v>
      </c>
      <c r="W38" s="8"/>
      <c r="X38" s="80" t="n">
        <f aca="false">'High SIPA income'!M33</f>
        <v>265464.971220263</v>
      </c>
      <c r="Y38" s="6"/>
      <c r="Z38" s="6" t="n">
        <f aca="false">R38+V38-N38-L38-F38</f>
        <v>-5876136.83152591</v>
      </c>
      <c r="AA38" s="6"/>
      <c r="AB38" s="6" t="n">
        <f aca="false">T38-P38-D38</f>
        <v>-59846673.6128504</v>
      </c>
      <c r="AC38" s="50"/>
      <c r="AD38" s="6"/>
      <c r="AE38" s="6"/>
      <c r="AF38" s="6"/>
      <c r="AG38" s="6" t="n">
        <f aca="false">AG37*'Optimist macro hypothesis'!B20/'Optimist macro hypothesis'!B19</f>
        <v>4708949454.65471</v>
      </c>
      <c r="AH38" s="61" t="n">
        <f aca="false">(AG38-AG37)/AG37</f>
        <v>0.0100666483275794</v>
      </c>
      <c r="AI38" s="61"/>
      <c r="AJ38" s="61" t="n">
        <f aca="false">AB38/AG38</f>
        <v>-0.0127091348482607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0.0255544118473649</v>
      </c>
      <c r="AV38" s="5"/>
      <c r="AW38" s="5" t="n">
        <f aca="false">workers_and_wage_high!C26</f>
        <v>11798690</v>
      </c>
      <c r="AX38" s="5"/>
      <c r="AY38" s="61" t="n">
        <f aca="false">(AW38-AW37)/AW37</f>
        <v>0.00222024927135595</v>
      </c>
      <c r="AZ38" s="11" t="n">
        <f aca="false">workers_and_wage_high!B26</f>
        <v>5804.44323456463</v>
      </c>
      <c r="BA38" s="61" t="n">
        <f aca="false">(AZ38-AZ37)/AZ37</f>
        <v>0.0437578678625207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0.0172246017539277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101562058.882205</v>
      </c>
      <c r="E39" s="9"/>
      <c r="F39" s="81" t="n">
        <f aca="false">'High pensions'!I39</f>
        <v>18460106.4147846</v>
      </c>
      <c r="G39" s="81" t="n">
        <f aca="false">'High pensions'!K39</f>
        <v>354498.237114889</v>
      </c>
      <c r="H39" s="81" t="n">
        <f aca="false">'High pensions'!V39</f>
        <v>1950344.70671661</v>
      </c>
      <c r="I39" s="81" t="n">
        <f aca="false">'High pensions'!M39</f>
        <v>10963.8630035532</v>
      </c>
      <c r="J39" s="81" t="n">
        <f aca="false">'High pensions'!W39</f>
        <v>60319.9393829876</v>
      </c>
      <c r="K39" s="9"/>
      <c r="L39" s="81" t="n">
        <f aca="false">'High pensions'!N39</f>
        <v>3248800.17709279</v>
      </c>
      <c r="M39" s="67"/>
      <c r="N39" s="81" t="n">
        <f aca="false">'High pensions'!L39</f>
        <v>770702.28458881</v>
      </c>
      <c r="O39" s="9"/>
      <c r="P39" s="81" t="n">
        <f aca="false">'High pensions'!X39</f>
        <v>21098216.1389519</v>
      </c>
      <c r="Q39" s="67"/>
      <c r="R39" s="81" t="n">
        <f aca="false">'High SIPA income'!G34</f>
        <v>20423649.4666615</v>
      </c>
      <c r="S39" s="67"/>
      <c r="T39" s="81" t="n">
        <f aca="false">'High SIPA income'!J34</f>
        <v>78091593.8881997</v>
      </c>
      <c r="U39" s="9"/>
      <c r="V39" s="81" t="n">
        <f aca="false">'High SIPA income'!F34</f>
        <v>106207.35287848</v>
      </c>
      <c r="W39" s="67"/>
      <c r="X39" s="81" t="n">
        <f aca="false">'High SIPA income'!M34</f>
        <v>266762.250001249</v>
      </c>
      <c r="Y39" s="9"/>
      <c r="Z39" s="9" t="n">
        <f aca="false">R39+V39-N39-L39-F39</f>
        <v>-1949752.05692618</v>
      </c>
      <c r="AA39" s="9"/>
      <c r="AB39" s="9" t="n">
        <f aca="false">T39-P39-D39</f>
        <v>-44568681.1329575</v>
      </c>
      <c r="AC39" s="50"/>
      <c r="AD39" s="9"/>
      <c r="AE39" s="9"/>
      <c r="AF39" s="9"/>
      <c r="AG39" s="9" t="n">
        <f aca="false">AG38*'Optimist macro hypothesis'!B21/'Optimist macro hypothesis'!B20</f>
        <v>5431596216.67535</v>
      </c>
      <c r="AH39" s="39" t="n">
        <f aca="false">(AG39-AG38)/AG38</f>
        <v>0.15346241640082</v>
      </c>
      <c r="AI39" s="39"/>
      <c r="AJ39" s="39" t="n">
        <f aca="false">AB39/AG39</f>
        <v>-0.00820544815097425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11837375</v>
      </c>
      <c r="AX39" s="7"/>
      <c r="AY39" s="39" t="n">
        <f aca="false">(AW39-AW38)/AW38</f>
        <v>0.00327875382775545</v>
      </c>
      <c r="AZ39" s="12" t="n">
        <f aca="false">workers_and_wage_high!B27</f>
        <v>6042.30895902984</v>
      </c>
      <c r="BA39" s="39" t="n">
        <f aca="false">(AZ39-AZ38)/AZ38</f>
        <v>0.0409799381013422</v>
      </c>
      <c r="BB39" s="12" t="n">
        <f aca="false">BB37*2/4+BB41*2/4</f>
        <v>50.5</v>
      </c>
      <c r="BC39" s="38" t="n">
        <f aca="false">'Central scenario'!BC39</f>
        <v>11.3722743431335</v>
      </c>
      <c r="BD39" s="12" t="n">
        <f aca="false">BB39+BC39/2</f>
        <v>56.1861371715667</v>
      </c>
      <c r="BE39" s="39" t="n">
        <f aca="false">BD39/BD38-1</f>
        <v>0.0227536930035002</v>
      </c>
      <c r="BF39" s="7"/>
      <c r="BG39" s="7"/>
      <c r="BH39" s="7"/>
      <c r="BI39" s="39" t="n">
        <f aca="false">T46/AG46</f>
        <v>0.0153931795266715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104074948.980509</v>
      </c>
      <c r="E40" s="9"/>
      <c r="F40" s="81" t="n">
        <f aca="false">'High pensions'!I40</f>
        <v>18916853.9357968</v>
      </c>
      <c r="G40" s="81" t="n">
        <f aca="false">'High pensions'!K40</f>
        <v>383603.688190948</v>
      </c>
      <c r="H40" s="81" t="n">
        <f aca="false">'High pensions'!V40</f>
        <v>2110474.31104068</v>
      </c>
      <c r="I40" s="81" t="n">
        <f aca="false">'High pensions'!M40</f>
        <v>11864.0315935345</v>
      </c>
      <c r="J40" s="81" t="n">
        <f aca="false">'High pensions'!W40</f>
        <v>65272.4013723922</v>
      </c>
      <c r="K40" s="9"/>
      <c r="L40" s="81" t="n">
        <f aca="false">'High pensions'!N40</f>
        <v>3280942.83330509</v>
      </c>
      <c r="M40" s="67"/>
      <c r="N40" s="81" t="n">
        <f aca="false">'High pensions'!L40</f>
        <v>791466.273056686</v>
      </c>
      <c r="O40" s="9"/>
      <c r="P40" s="81" t="n">
        <f aca="false">'High pensions'!X40</f>
        <v>21379241.8730205</v>
      </c>
      <c r="Q40" s="67"/>
      <c r="R40" s="81" t="n">
        <f aca="false">'High SIPA income'!G35</f>
        <v>18417576.0753683</v>
      </c>
      <c r="S40" s="67"/>
      <c r="T40" s="81" t="n">
        <f aca="false">'High SIPA income'!J35</f>
        <v>70421198.4067991</v>
      </c>
      <c r="U40" s="9"/>
      <c r="V40" s="81" t="n">
        <f aca="false">'High SIPA income'!F35</f>
        <v>112777.077182261</v>
      </c>
      <c r="W40" s="67"/>
      <c r="X40" s="81" t="n">
        <f aca="false">'High SIPA income'!M35</f>
        <v>283263.503348271</v>
      </c>
      <c r="Y40" s="9"/>
      <c r="Z40" s="9" t="n">
        <f aca="false">R40+V40-N40-L40-F40</f>
        <v>-4458909.88960801</v>
      </c>
      <c r="AA40" s="9"/>
      <c r="AB40" s="9" t="n">
        <f aca="false">T40-P40-D40</f>
        <v>-55032992.4467305</v>
      </c>
      <c r="AC40" s="50"/>
      <c r="AD40" s="9"/>
      <c r="AE40" s="9"/>
      <c r="AF40" s="9"/>
      <c r="AG40" s="9" t="n">
        <f aca="false">AG39*'Optimist macro hypothesis'!B22/'Optimist macro hypothesis'!B21</f>
        <v>5070205125.16123</v>
      </c>
      <c r="AH40" s="39" t="n">
        <f aca="false">(AG40-AG39)/AG39</f>
        <v>-0.0665349700341546</v>
      </c>
      <c r="AI40" s="39"/>
      <c r="AJ40" s="39" t="n">
        <f aca="false">AB40/AG40</f>
        <v>-0.0108541944730452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11885384</v>
      </c>
      <c r="AX40" s="7"/>
      <c r="AY40" s="39" t="n">
        <f aca="false">(AW40-AW39)/AW39</f>
        <v>0.00405571336550544</v>
      </c>
      <c r="AZ40" s="12" t="n">
        <f aca="false">workers_and_wage_high!B28</f>
        <v>6229.51002725837</v>
      </c>
      <c r="BA40" s="39" t="n">
        <f aca="false">(AZ40-AZ39)/AZ39</f>
        <v>0.0309817107165244</v>
      </c>
      <c r="BB40" s="12" t="n">
        <f aca="false">BB37*1/4+BB41*3/4</f>
        <v>51.75</v>
      </c>
      <c r="BC40" s="38" t="n">
        <f aca="false">'Central scenario'!BC40</f>
        <v>11.3722743431335</v>
      </c>
      <c r="BD40" s="12" t="n">
        <f aca="false">BB40+BC40/2</f>
        <v>57.4361371715667</v>
      </c>
      <c r="BE40" s="39" t="n">
        <f aca="false">BD40/BD39-1</f>
        <v>0.0222474806584954</v>
      </c>
      <c r="BF40" s="7"/>
      <c r="BG40" s="7"/>
      <c r="BH40" s="7"/>
      <c r="BI40" s="39" t="n">
        <f aca="false">T47/AG47</f>
        <v>0.0156068638756024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108999984.426726</v>
      </c>
      <c r="E41" s="9"/>
      <c r="F41" s="81" t="n">
        <f aca="false">'High pensions'!I41</f>
        <v>19812037.4268995</v>
      </c>
      <c r="G41" s="81" t="n">
        <f aca="false">'High pensions'!K41</f>
        <v>437828.500212335</v>
      </c>
      <c r="H41" s="81" t="n">
        <f aca="false">'High pensions'!V41</f>
        <v>2408803.22787628</v>
      </c>
      <c r="I41" s="81" t="n">
        <f aca="false">'High pensions'!M41</f>
        <v>13541.087635433</v>
      </c>
      <c r="J41" s="81" t="n">
        <f aca="false">'High pensions'!W41</f>
        <v>74499.0689033901</v>
      </c>
      <c r="K41" s="9"/>
      <c r="L41" s="81" t="n">
        <f aca="false">'High pensions'!N41</f>
        <v>3416117.0826216</v>
      </c>
      <c r="M41" s="67"/>
      <c r="N41" s="81" t="n">
        <f aca="false">'High pensions'!L41</f>
        <v>831375.251627441</v>
      </c>
      <c r="O41" s="9"/>
      <c r="P41" s="81" t="n">
        <f aca="false">'High pensions'!X41</f>
        <v>22300229.1203592</v>
      </c>
      <c r="Q41" s="67"/>
      <c r="R41" s="81" t="n">
        <f aca="false">'High SIPA income'!G36</f>
        <v>22092439.9472258</v>
      </c>
      <c r="S41" s="67"/>
      <c r="T41" s="81" t="n">
        <f aca="false">'High SIPA income'!J36</f>
        <v>84472358.9275452</v>
      </c>
      <c r="U41" s="9"/>
      <c r="V41" s="81" t="n">
        <f aca="false">'High SIPA income'!F36</f>
        <v>116046.735373035</v>
      </c>
      <c r="W41" s="67"/>
      <c r="X41" s="81" t="n">
        <f aca="false">'High SIPA income'!M36</f>
        <v>291475.942054881</v>
      </c>
      <c r="Y41" s="9"/>
      <c r="Z41" s="9" t="n">
        <f aca="false">R41+V41-N41-L41-F41</f>
        <v>-1851043.07854973</v>
      </c>
      <c r="AA41" s="9"/>
      <c r="AB41" s="9" t="n">
        <f aca="false">T41-P41-D41</f>
        <v>-46827854.61954</v>
      </c>
      <c r="AC41" s="50"/>
      <c r="AD41" s="9"/>
      <c r="AE41" s="9"/>
      <c r="AF41" s="9"/>
      <c r="AG41" s="9" t="n">
        <f aca="false">AG40*'Optimist macro hypothesis'!B23/'Optimist macro hypothesis'!B22</f>
        <v>5096689608.80805</v>
      </c>
      <c r="AH41" s="39" t="n">
        <f aca="false">(AG41-AG40)/AG40</f>
        <v>0.00522355269521459</v>
      </c>
      <c r="AI41" s="39" t="n">
        <f aca="false">(AG41-AG37)/AG37</f>
        <v>0.0932366635717551</v>
      </c>
      <c r="AJ41" s="39" t="n">
        <f aca="false">AB41/AG41</f>
        <v>-0.00918789610782115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11902833</v>
      </c>
      <c r="AX41" s="7"/>
      <c r="AY41" s="39" t="n">
        <f aca="false">(AW41-AW40)/AW40</f>
        <v>0.00146810570024494</v>
      </c>
      <c r="AZ41" s="12" t="n">
        <f aca="false">workers_and_wage_high!B29</f>
        <v>6446.46573091131</v>
      </c>
      <c r="BA41" s="39" t="n">
        <f aca="false">(AZ41-AZ40)/AZ40</f>
        <v>0.0348270895630009</v>
      </c>
      <c r="BB41" s="76" t="n">
        <v>53</v>
      </c>
      <c r="BC41" s="38" t="n">
        <f aca="false">'Central scenario'!BC41</f>
        <v>11.3722743431335</v>
      </c>
      <c r="BD41" s="12" t="n">
        <f aca="false">BB41+BC41/2</f>
        <v>58.6861371715667</v>
      </c>
      <c r="BE41" s="39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39" t="n">
        <f aca="false">T48/AG48</f>
        <v>0.0149152198643966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113396210.665994</v>
      </c>
      <c r="E42" s="6"/>
      <c r="F42" s="80" t="n">
        <f aca="false">'High pensions'!I42</f>
        <v>20611103.5850056</v>
      </c>
      <c r="G42" s="80" t="n">
        <f aca="false">'High pensions'!K42</f>
        <v>474794.959838125</v>
      </c>
      <c r="H42" s="80" t="n">
        <f aca="false">'High pensions'!V42</f>
        <v>2612181.78186849</v>
      </c>
      <c r="I42" s="80" t="n">
        <f aca="false">'High pensions'!M42</f>
        <v>14684.3802011792</v>
      </c>
      <c r="J42" s="80" t="n">
        <f aca="false">'High pensions'!W42</f>
        <v>80789.1272742836</v>
      </c>
      <c r="K42" s="6"/>
      <c r="L42" s="80" t="n">
        <f aca="false">'High pensions'!N42</f>
        <v>4341585.31673871</v>
      </c>
      <c r="M42" s="8"/>
      <c r="N42" s="80" t="n">
        <f aca="false">'High pensions'!L42</f>
        <v>867125.463577211</v>
      </c>
      <c r="O42" s="6"/>
      <c r="P42" s="80" t="n">
        <f aca="false">'High pensions'!X42</f>
        <v>27299175.3048136</v>
      </c>
      <c r="Q42" s="8"/>
      <c r="R42" s="80" t="n">
        <f aca="false">'High SIPA income'!G37</f>
        <v>19844079.2778397</v>
      </c>
      <c r="S42" s="8"/>
      <c r="T42" s="80" t="n">
        <f aca="false">'High SIPA income'!J37</f>
        <v>75875557.0389061</v>
      </c>
      <c r="U42" s="6"/>
      <c r="V42" s="80" t="n">
        <f aca="false">'High SIPA income'!F37</f>
        <v>117148.29430624</v>
      </c>
      <c r="W42" s="8"/>
      <c r="X42" s="80" t="n">
        <f aca="false">'High SIPA income'!M37</f>
        <v>294242.74050684</v>
      </c>
      <c r="Y42" s="6"/>
      <c r="Z42" s="6" t="n">
        <f aca="false">R42+V42-N42-L42-F42</f>
        <v>-5858586.7931756</v>
      </c>
      <c r="AA42" s="6"/>
      <c r="AB42" s="6" t="n">
        <f aca="false">T42-P42-D42</f>
        <v>-64819828.9319014</v>
      </c>
      <c r="AC42" s="50"/>
      <c r="AD42" s="6"/>
      <c r="AE42" s="6"/>
      <c r="AF42" s="6"/>
      <c r="AG42" s="6" t="n">
        <f aca="false">AG41*'Optimist macro hypothesis'!B24/'Optimist macro hypothesis'!B23</f>
        <v>5026664153.39038</v>
      </c>
      <c r="AH42" s="61" t="n">
        <f aca="false">(AG42-AG41)/AG41</f>
        <v>-0.0137393996480888</v>
      </c>
      <c r="AI42" s="61"/>
      <c r="AJ42" s="61" t="n">
        <f aca="false">AB42/AG42</f>
        <v>-0.0128951978795285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0.0162486857983861</v>
      </c>
      <c r="AV42" s="5"/>
      <c r="AW42" s="5" t="n">
        <f aca="false">workers_and_wage_high!C30</f>
        <v>11942280</v>
      </c>
      <c r="AX42" s="5"/>
      <c r="AY42" s="61" t="n">
        <f aca="false">(AW42-AW41)/AW41</f>
        <v>0.00331408497456026</v>
      </c>
      <c r="AZ42" s="11" t="n">
        <f aca="false">workers_and_wage_high!B30</f>
        <v>6593.79250510909</v>
      </c>
      <c r="BA42" s="61" t="n">
        <f aca="false">(AZ42-AZ41)/AZ41</f>
        <v>0.0228538830961809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0.0172621545178958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117000231.98961</v>
      </c>
      <c r="E43" s="9"/>
      <c r="F43" s="81" t="n">
        <f aca="false">'High pensions'!I43</f>
        <v>21266177.1221841</v>
      </c>
      <c r="G43" s="81" t="n">
        <f aca="false">'High pensions'!K43</f>
        <v>510218.529430045</v>
      </c>
      <c r="H43" s="81" t="n">
        <f aca="false">'High pensions'!V43</f>
        <v>2807071.8101205</v>
      </c>
      <c r="I43" s="81" t="n">
        <f aca="false">'High pensions'!M43</f>
        <v>15779.954518455</v>
      </c>
      <c r="J43" s="81" t="n">
        <f aca="false">'High pensions'!W43</f>
        <v>86816.6539212528</v>
      </c>
      <c r="K43" s="9"/>
      <c r="L43" s="81" t="n">
        <f aca="false">'High pensions'!N43</f>
        <v>3732772.95508447</v>
      </c>
      <c r="M43" s="67"/>
      <c r="N43" s="81" t="n">
        <f aca="false">'High pensions'!L43</f>
        <v>896977.359011777</v>
      </c>
      <c r="O43" s="9"/>
      <c r="P43" s="81" t="n">
        <f aca="false">'High pensions'!X43</f>
        <v>24304281.3869655</v>
      </c>
      <c r="Q43" s="67"/>
      <c r="R43" s="81" t="n">
        <f aca="false">'High SIPA income'!G38</f>
        <v>23440965.6331454</v>
      </c>
      <c r="S43" s="67"/>
      <c r="T43" s="81" t="n">
        <f aca="false">'High SIPA income'!J38</f>
        <v>89628563.7666725</v>
      </c>
      <c r="U43" s="9"/>
      <c r="V43" s="81" t="n">
        <f aca="false">'High SIPA income'!F38</f>
        <v>119378.107960511</v>
      </c>
      <c r="W43" s="67"/>
      <c r="X43" s="81" t="n">
        <f aca="false">'High SIPA income'!M38</f>
        <v>299843.389533254</v>
      </c>
      <c r="Y43" s="9"/>
      <c r="Z43" s="9" t="n">
        <f aca="false">R43+V43-N43-L43-F43</f>
        <v>-2335583.69517448</v>
      </c>
      <c r="AA43" s="9"/>
      <c r="AB43" s="9" t="n">
        <f aca="false">T43-P43-D43</f>
        <v>-51675949.6099024</v>
      </c>
      <c r="AC43" s="50"/>
      <c r="AD43" s="9"/>
      <c r="AE43" s="9"/>
      <c r="AF43" s="9"/>
      <c r="AG43" s="9" t="n">
        <f aca="false">AG42*'Optimist macro hypothesis'!B25/'Optimist macro hypothesis'!B24</f>
        <v>5800903338.5078</v>
      </c>
      <c r="AH43" s="39" t="n">
        <f aca="false">(AG43-AG42)/AG42</f>
        <v>0.154026440098493</v>
      </c>
      <c r="AI43" s="39"/>
      <c r="AJ43" s="39" t="n">
        <f aca="false">AB43/AG43</f>
        <v>-0.00890825904077128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12047049</v>
      </c>
      <c r="AX43" s="7"/>
      <c r="AY43" s="39" t="n">
        <f aca="false">(AW43-AW42)/AW42</f>
        <v>0.00877294787929943</v>
      </c>
      <c r="AZ43" s="12" t="n">
        <f aca="false">workers_and_wage_high!B31</f>
        <v>6678.25082896813</v>
      </c>
      <c r="BA43" s="39" t="n">
        <f aca="false">(AZ43-AZ42)/AZ42</f>
        <v>0.0128087627558188</v>
      </c>
      <c r="BB43" s="12" t="n">
        <f aca="false">BB41*2/4+BB45*2/4</f>
        <v>53</v>
      </c>
      <c r="BC43" s="38" t="n">
        <f aca="false">'Central scenario'!BC43</f>
        <v>11.3722743431335</v>
      </c>
      <c r="BD43" s="12" t="n">
        <f aca="false">BB43+BC43/2</f>
        <v>58.6861371715667</v>
      </c>
      <c r="BE43" s="39" t="n">
        <f aca="false">BD43/BD42-1</f>
        <v>0</v>
      </c>
      <c r="BF43" s="7"/>
      <c r="BG43" s="7"/>
      <c r="BH43" s="7"/>
      <c r="BI43" s="39" t="n">
        <f aca="false">T50/AG50</f>
        <v>0.0155805955080684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119394837.437696</v>
      </c>
      <c r="E44" s="9"/>
      <c r="F44" s="81" t="n">
        <f aca="false">'High pensions'!I44</f>
        <v>21701425.0078574</v>
      </c>
      <c r="G44" s="81" t="n">
        <f aca="false">'High pensions'!K44</f>
        <v>541419.697712183</v>
      </c>
      <c r="H44" s="81" t="n">
        <f aca="false">'High pensions'!V44</f>
        <v>2978731.43217588</v>
      </c>
      <c r="I44" s="81" t="n">
        <f aca="false">'High pensions'!M44</f>
        <v>16744.9391045005</v>
      </c>
      <c r="J44" s="81" t="n">
        <f aca="false">'High pensions'!W44</f>
        <v>92125.7143971921</v>
      </c>
      <c r="K44" s="9"/>
      <c r="L44" s="81" t="n">
        <f aca="false">'High pensions'!N44</f>
        <v>3744824.57814538</v>
      </c>
      <c r="M44" s="67"/>
      <c r="N44" s="81" t="n">
        <f aca="false">'High pensions'!L44</f>
        <v>917761.26112162</v>
      </c>
      <c r="O44" s="9"/>
      <c r="P44" s="81" t="n">
        <f aca="false">'High pensions'!X44</f>
        <v>24481164.2134854</v>
      </c>
      <c r="Q44" s="67"/>
      <c r="R44" s="81" t="n">
        <f aca="false">'High SIPA income'!G39</f>
        <v>20667326.3296701</v>
      </c>
      <c r="S44" s="67"/>
      <c r="T44" s="81" t="n">
        <f aca="false">'High SIPA income'!J39</f>
        <v>79023313.493801</v>
      </c>
      <c r="U44" s="9"/>
      <c r="V44" s="81" t="n">
        <f aca="false">'High SIPA income'!F39</f>
        <v>114264.078794536</v>
      </c>
      <c r="W44" s="67"/>
      <c r="X44" s="81" t="n">
        <f aca="false">'High SIPA income'!M39</f>
        <v>286998.422683846</v>
      </c>
      <c r="Y44" s="9"/>
      <c r="Z44" s="9" t="n">
        <f aca="false">R44+V44-N44-L44-F44</f>
        <v>-5582420.43865984</v>
      </c>
      <c r="AA44" s="9"/>
      <c r="AB44" s="9" t="n">
        <f aca="false">T44-P44-D44</f>
        <v>-64852688.1573808</v>
      </c>
      <c r="AC44" s="50"/>
      <c r="AD44" s="9"/>
      <c r="AE44" s="9"/>
      <c r="AF44" s="9"/>
      <c r="AG44" s="9" t="n">
        <f aca="false">AG43*'Optimist macro hypothesis'!B26/'Optimist macro hypothesis'!B25</f>
        <v>5363406840.16335</v>
      </c>
      <c r="AH44" s="39" t="n">
        <f aca="false">(AG44-AG43)/AG43</f>
        <v>-0.0754186844383771</v>
      </c>
      <c r="AI44" s="39"/>
      <c r="AJ44" s="39" t="n">
        <f aca="false">AB44/AG44</f>
        <v>-0.0120916965820563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12111027</v>
      </c>
      <c r="AX44" s="7"/>
      <c r="AY44" s="39" t="n">
        <f aca="false">(AW44-AW43)/AW43</f>
        <v>0.00531067815860963</v>
      </c>
      <c r="AZ44" s="12" t="n">
        <f aca="false">workers_and_wage_high!B32</f>
        <v>6719.66510249131</v>
      </c>
      <c r="BA44" s="39" t="n">
        <f aca="false">(AZ44-AZ43)/AZ43</f>
        <v>0.00620136538501066</v>
      </c>
      <c r="BB44" s="12" t="n">
        <f aca="false">BB41*1/4+BB45*3/4</f>
        <v>53</v>
      </c>
      <c r="BC44" s="38" t="n">
        <f aca="false">'Central scenario'!BC44</f>
        <v>11.3722743431335</v>
      </c>
      <c r="BD44" s="12" t="n">
        <f aca="false">BB44+BC44/2</f>
        <v>58.6861371715667</v>
      </c>
      <c r="BE44" s="39" t="n">
        <f aca="false">BD44/BD43-1</f>
        <v>0</v>
      </c>
      <c r="BF44" s="7"/>
      <c r="BG44" s="7"/>
      <c r="BH44" s="7"/>
      <c r="BI44" s="39" t="n">
        <f aca="false">T51/AG51</f>
        <v>0.0157957202487628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121839880.504863</v>
      </c>
      <c r="E45" s="9"/>
      <c r="F45" s="81" t="n">
        <f aca="false">'High pensions'!I45</f>
        <v>22145840.5278399</v>
      </c>
      <c r="G45" s="81" t="n">
        <f aca="false">'High pensions'!K45</f>
        <v>566743.106357118</v>
      </c>
      <c r="H45" s="81" t="n">
        <f aca="false">'High pensions'!V45</f>
        <v>3118053.35492684</v>
      </c>
      <c r="I45" s="81" t="n">
        <f aca="false">'High pensions'!M45</f>
        <v>17528.137310014</v>
      </c>
      <c r="J45" s="81" t="n">
        <f aca="false">'High pensions'!W45</f>
        <v>96434.6398430984</v>
      </c>
      <c r="K45" s="9"/>
      <c r="L45" s="81" t="n">
        <f aca="false">'High pensions'!N45</f>
        <v>3859171.09257101</v>
      </c>
      <c r="M45" s="67"/>
      <c r="N45" s="81" t="n">
        <f aca="false">'High pensions'!L45</f>
        <v>938919.222549819</v>
      </c>
      <c r="O45" s="9"/>
      <c r="P45" s="81" t="n">
        <f aca="false">'High pensions'!X45</f>
        <v>25190913.6815905</v>
      </c>
      <c r="Q45" s="67"/>
      <c r="R45" s="81" t="n">
        <f aca="false">'High SIPA income'!G40</f>
        <v>24164281.0190952</v>
      </c>
      <c r="S45" s="67" t="n">
        <f aca="false">SUM(T42:T45)/AVERAGE(AG42:AG45)</f>
        <v>0.0625229847971547</v>
      </c>
      <c r="T45" s="81" t="n">
        <f aca="false">'High SIPA income'!J40</f>
        <v>92394222.8358256</v>
      </c>
      <c r="U45" s="9"/>
      <c r="V45" s="81" t="n">
        <f aca="false">'High SIPA income'!F40</f>
        <v>123125.040410471</v>
      </c>
      <c r="W45" s="67"/>
      <c r="X45" s="81" t="n">
        <f aca="false">'High SIPA income'!M40</f>
        <v>309254.603576952</v>
      </c>
      <c r="Y45" s="9"/>
      <c r="Z45" s="9" t="n">
        <f aca="false">R45+V45-N45-L45-F45</f>
        <v>-2656524.78345509</v>
      </c>
      <c r="AA45" s="9"/>
      <c r="AB45" s="9" t="n">
        <f aca="false">T45-P45-D45</f>
        <v>-54636571.3506278</v>
      </c>
      <c r="AC45" s="50"/>
      <c r="AD45" s="9"/>
      <c r="AE45" s="9"/>
      <c r="AF45" s="9"/>
      <c r="AG45" s="9" t="n">
        <f aca="false">AG44*'Optimist macro hypothesis'!B27/'Optimist macro hypothesis'!B26</f>
        <v>5364084706.03721</v>
      </c>
      <c r="AH45" s="39" t="n">
        <f aca="false">(AG45-AG44)/AG44</f>
        <v>0.000126387181517581</v>
      </c>
      <c r="AI45" s="39" t="n">
        <f aca="false">(AG45-AG41)/AG41</f>
        <v>0.0524644657126168</v>
      </c>
      <c r="AJ45" s="39" t="n">
        <f aca="false">AB45/AG45</f>
        <v>-0.0101856279952356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12128427</v>
      </c>
      <c r="AX45" s="7"/>
      <c r="AY45" s="39" t="n">
        <f aca="false">(AW45-AW44)/AW44</f>
        <v>0.0014367072255722</v>
      </c>
      <c r="AZ45" s="12" t="n">
        <f aca="false">workers_and_wage_high!B33</f>
        <v>6803.41088202885</v>
      </c>
      <c r="BA45" s="39" t="n">
        <f aca="false">(AZ45-AZ44)/AZ44</f>
        <v>0.0124627906689114</v>
      </c>
      <c r="BB45" s="12" t="n">
        <v>53</v>
      </c>
      <c r="BC45" s="38" t="n">
        <f aca="false">'Central scenario'!BC45</f>
        <v>11.3722743431335</v>
      </c>
      <c r="BD45" s="12" t="n">
        <f aca="false">BB45+BC45/2</f>
        <v>58.6861371715667</v>
      </c>
      <c r="BE45" s="39" t="n">
        <f aca="false">BD45/BD44-1</f>
        <v>0</v>
      </c>
      <c r="BF45" s="7"/>
      <c r="BG45" s="73" t="n">
        <f aca="false">(BB45-BB41)/BB41</f>
        <v>0</v>
      </c>
      <c r="BH45" s="7"/>
      <c r="BI45" s="39" t="n">
        <f aca="false">T52/AG52</f>
        <v>0.0151483834042346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123718832.819372</v>
      </c>
      <c r="E46" s="6"/>
      <c r="F46" s="80" t="n">
        <f aca="false">'High pensions'!I46</f>
        <v>22487362.3525833</v>
      </c>
      <c r="G46" s="80" t="n">
        <f aca="false">'High pensions'!K46</f>
        <v>581107.208382237</v>
      </c>
      <c r="H46" s="80" t="n">
        <f aca="false">'High pensions'!V46</f>
        <v>3197080.40617378</v>
      </c>
      <c r="I46" s="80" t="n">
        <f aca="false">'High pensions'!M46</f>
        <v>17972.3878881104</v>
      </c>
      <c r="J46" s="80" t="n">
        <f aca="false">'High pensions'!W46</f>
        <v>98878.7754486733</v>
      </c>
      <c r="K46" s="6"/>
      <c r="L46" s="80" t="n">
        <f aca="false">'High pensions'!N46</f>
        <v>4722116.54258465</v>
      </c>
      <c r="M46" s="8"/>
      <c r="N46" s="80" t="n">
        <f aca="false">'High pensions'!L46</f>
        <v>955878.090626422</v>
      </c>
      <c r="O46" s="6"/>
      <c r="P46" s="80" t="n">
        <f aca="false">'High pensions'!X46</f>
        <v>29762044.4124638</v>
      </c>
      <c r="Q46" s="8"/>
      <c r="R46" s="80" t="n">
        <f aca="false">'High SIPA income'!G41</f>
        <v>21339244.2904064</v>
      </c>
      <c r="S46" s="8"/>
      <c r="T46" s="80" t="n">
        <f aca="false">'High SIPA income'!J41</f>
        <v>81592450.0529481</v>
      </c>
      <c r="U46" s="6"/>
      <c r="V46" s="80" t="n">
        <f aca="false">'High SIPA income'!F41</f>
        <v>119252.356504647</v>
      </c>
      <c r="W46" s="8"/>
      <c r="X46" s="80" t="n">
        <f aca="false">'High SIPA income'!M41</f>
        <v>299527.538131275</v>
      </c>
      <c r="Y46" s="6"/>
      <c r="Z46" s="6" t="n">
        <f aca="false">R46+V46-N46-L46-F46</f>
        <v>-6706860.33888338</v>
      </c>
      <c r="AA46" s="6"/>
      <c r="AB46" s="6" t="n">
        <f aca="false">T46-P46-D46</f>
        <v>-71888427.178888</v>
      </c>
      <c r="AC46" s="50"/>
      <c r="AD46" s="6"/>
      <c r="AE46" s="6"/>
      <c r="AF46" s="6"/>
      <c r="AG46" s="6" t="n">
        <f aca="false">AG45*'Optimist macro hypothesis'!B28/'Optimist macro hypothesis'!B27</f>
        <v>5300558595.55035</v>
      </c>
      <c r="AH46" s="61" t="n">
        <f aca="false">(AG46-AG45)/AG45</f>
        <v>-0.0118428611717043</v>
      </c>
      <c r="AI46" s="61"/>
      <c r="AJ46" s="61" t="n">
        <f aca="false">AB46/AG46</f>
        <v>-0.0135624247676907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0.0143443990478648</v>
      </c>
      <c r="AV46" s="5"/>
      <c r="AW46" s="5" t="n">
        <f aca="false">workers_and_wage_high!C34</f>
        <v>12153976</v>
      </c>
      <c r="AX46" s="5"/>
      <c r="AY46" s="61" t="n">
        <f aca="false">(AW46-AW45)/AW45</f>
        <v>0.00210653863027745</v>
      </c>
      <c r="AZ46" s="11" t="n">
        <f aca="false">workers_and_wage_high!B34</f>
        <v>6848.56601165537</v>
      </c>
      <c r="BA46" s="61" t="n">
        <f aca="false">(AZ46-AZ45)/AZ45</f>
        <v>0.00663713105227787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0.0177530724994181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125208486.569725</v>
      </c>
      <c r="E47" s="9"/>
      <c r="F47" s="81" t="n">
        <f aca="false">'High pensions'!I47</f>
        <v>22758124.5550765</v>
      </c>
      <c r="G47" s="81" t="n">
        <f aca="false">'High pensions'!K47</f>
        <v>598241.515665426</v>
      </c>
      <c r="H47" s="81" t="n">
        <f aca="false">'High pensions'!V47</f>
        <v>3291348.30940793</v>
      </c>
      <c r="I47" s="81" t="n">
        <f aca="false">'High pensions'!M47</f>
        <v>18502.3149174873</v>
      </c>
      <c r="J47" s="81" t="n">
        <f aca="false">'High pensions'!W47</f>
        <v>101794.277610554</v>
      </c>
      <c r="K47" s="9"/>
      <c r="L47" s="81" t="n">
        <f aca="false">'High pensions'!N47</f>
        <v>3919889.28218238</v>
      </c>
      <c r="M47" s="67"/>
      <c r="N47" s="81" t="n">
        <f aca="false">'High pensions'!L47</f>
        <v>969211.796614904</v>
      </c>
      <c r="O47" s="9"/>
      <c r="P47" s="81" t="n">
        <f aca="false">'High pensions'!X47</f>
        <v>25672641.4608779</v>
      </c>
      <c r="Q47" s="67"/>
      <c r="R47" s="81" t="n">
        <f aca="false">'High SIPA income'!G42</f>
        <v>24760150.2218629</v>
      </c>
      <c r="S47" s="67"/>
      <c r="T47" s="81" t="n">
        <f aca="false">'High SIPA income'!J42</f>
        <v>94672580.3776047</v>
      </c>
      <c r="U47" s="9"/>
      <c r="V47" s="81" t="n">
        <f aca="false">'High SIPA income'!F42</f>
        <v>123809.285200822</v>
      </c>
      <c r="W47" s="67"/>
      <c r="X47" s="81" t="n">
        <f aca="false">'High SIPA income'!M42</f>
        <v>310973.229217066</v>
      </c>
      <c r="Y47" s="9"/>
      <c r="Z47" s="9" t="n">
        <f aca="false">R47+V47-N47-L47-F47</f>
        <v>-2763266.12681008</v>
      </c>
      <c r="AA47" s="9"/>
      <c r="AB47" s="9" t="n">
        <f aca="false">T47-P47-D47</f>
        <v>-56208547.6529977</v>
      </c>
      <c r="AC47" s="50"/>
      <c r="AD47" s="9"/>
      <c r="AE47" s="9"/>
      <c r="AF47" s="9"/>
      <c r="AG47" s="9" t="n">
        <f aca="false">AG46*'Optimist macro hypothesis'!B29/'Optimist macro hypothesis'!B28</f>
        <v>6066086122.88871</v>
      </c>
      <c r="AH47" s="39" t="n">
        <f aca="false">(AG47-AG46)/AG46</f>
        <v>0.144423934485131</v>
      </c>
      <c r="AI47" s="39"/>
      <c r="AJ47" s="39" t="n">
        <f aca="false">AB47/AG47</f>
        <v>-0.00926603192145759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12279801</v>
      </c>
      <c r="AX47" s="7"/>
      <c r="AY47" s="39" t="n">
        <f aca="false">(AW47-AW46)/AW46</f>
        <v>0.0103525792711784</v>
      </c>
      <c r="AZ47" s="12" t="n">
        <f aca="false">workers_and_wage_high!B35</f>
        <v>6858.55366902197</v>
      </c>
      <c r="BA47" s="39" t="n">
        <f aca="false">(AZ47-AZ46)/AZ46</f>
        <v>0.00145835746484808</v>
      </c>
      <c r="BB47" s="12" t="n">
        <f aca="false">BB45*2/4+BB49*2/4</f>
        <v>53</v>
      </c>
      <c r="BC47" s="38" t="n">
        <f aca="false">'Central scenario'!BC47</f>
        <v>11.3722743431335</v>
      </c>
      <c r="BD47" s="12" t="n">
        <f aca="false">BB47+BC47/2</f>
        <v>58.6861371715667</v>
      </c>
      <c r="BE47" s="39" t="n">
        <f aca="false">BD47/BD46-1</f>
        <v>0</v>
      </c>
      <c r="BF47" s="7"/>
      <c r="BG47" s="7"/>
      <c r="BH47" s="7"/>
      <c r="BI47" s="39" t="n">
        <f aca="false">T54/AG54</f>
        <v>0.0192933426381373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126218037.328951</v>
      </c>
      <c r="E48" s="9"/>
      <c r="F48" s="81" t="n">
        <f aca="false">'High pensions'!I48</f>
        <v>22941622.3558453</v>
      </c>
      <c r="G48" s="81" t="n">
        <f aca="false">'High pensions'!K48</f>
        <v>637746.424992594</v>
      </c>
      <c r="H48" s="81" t="n">
        <f aca="false">'High pensions'!V48</f>
        <v>3508692.66469337</v>
      </c>
      <c r="I48" s="81" t="n">
        <f aca="false">'High pensions'!M48</f>
        <v>19724.1162368843</v>
      </c>
      <c r="J48" s="81" t="n">
        <f aca="false">'High pensions'!W48</f>
        <v>108516.267980207</v>
      </c>
      <c r="K48" s="9"/>
      <c r="L48" s="81" t="n">
        <f aca="false">'High pensions'!N48</f>
        <v>3933458.26609444</v>
      </c>
      <c r="M48" s="67"/>
      <c r="N48" s="81" t="n">
        <f aca="false">'High pensions'!L48</f>
        <v>977973.147873294</v>
      </c>
      <c r="O48" s="9"/>
      <c r="P48" s="81" t="n">
        <f aca="false">'High pensions'!X48</f>
        <v>25791253.3525089</v>
      </c>
      <c r="Q48" s="67"/>
      <c r="R48" s="81" t="n">
        <f aca="false">'High SIPA income'!G43</f>
        <v>21880750.6314225</v>
      </c>
      <c r="S48" s="67"/>
      <c r="T48" s="81" t="n">
        <f aca="false">'High SIPA income'!J43</f>
        <v>83662946.4810986</v>
      </c>
      <c r="U48" s="9"/>
      <c r="V48" s="81" t="n">
        <f aca="false">'High SIPA income'!F43</f>
        <v>122826.916662127</v>
      </c>
      <c r="W48" s="67"/>
      <c r="X48" s="81" t="n">
        <f aca="false">'High SIPA income'!M43</f>
        <v>308505.802672573</v>
      </c>
      <c r="Y48" s="9"/>
      <c r="Z48" s="9" t="n">
        <f aca="false">R48+V48-N48-L48-F48</f>
        <v>-5849476.2217284</v>
      </c>
      <c r="AA48" s="9"/>
      <c r="AB48" s="9" t="n">
        <f aca="false">T48-P48-D48</f>
        <v>-68346344.2003609</v>
      </c>
      <c r="AC48" s="50"/>
      <c r="AD48" s="9"/>
      <c r="AE48" s="9"/>
      <c r="AF48" s="9"/>
      <c r="AG48" s="9" t="n">
        <f aca="false">AG47*'Optimist macro hypothesis'!B30/'Optimist macro hypothesis'!B29</f>
        <v>5609233202.17401</v>
      </c>
      <c r="AH48" s="39" t="n">
        <f aca="false">(AG48-AG47)/AG47</f>
        <v>-0.0753126334607899</v>
      </c>
      <c r="AI48" s="39"/>
      <c r="AJ48" s="39" t="n">
        <f aca="false">AB48/AG48</f>
        <v>-0.0121846144984436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12312951</v>
      </c>
      <c r="AX48" s="7"/>
      <c r="AY48" s="39" t="n">
        <f aca="false">(AW48-AW47)/AW47</f>
        <v>0.0026995551475142</v>
      </c>
      <c r="AZ48" s="12" t="n">
        <f aca="false">workers_and_wage_high!B36</f>
        <v>6898.59086108373</v>
      </c>
      <c r="BA48" s="39" t="n">
        <f aca="false">(AZ48-AZ47)/AZ47</f>
        <v>0.00583755613703149</v>
      </c>
      <c r="BB48" s="12" t="n">
        <f aca="false">BB45*1/4+BB49*3/4</f>
        <v>53</v>
      </c>
      <c r="BC48" s="38" t="n">
        <f aca="false">'Central scenario'!BC48</f>
        <v>11.3722743431335</v>
      </c>
      <c r="BD48" s="12" t="n">
        <f aca="false">BB48+BC48/2</f>
        <v>58.6861371715667</v>
      </c>
      <c r="BE48" s="39" t="n">
        <f aca="false">BD48/BD47-1</f>
        <v>0</v>
      </c>
      <c r="BF48" s="7"/>
      <c r="BG48" s="7"/>
      <c r="BH48" s="7"/>
      <c r="BI48" s="39" t="n">
        <f aca="false">T55/AG55</f>
        <v>0.022240745046783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127859261.681866</v>
      </c>
      <c r="E49" s="9"/>
      <c r="F49" s="81" t="n">
        <f aca="false">'High pensions'!I49</f>
        <v>23239934.3095296</v>
      </c>
      <c r="G49" s="81" t="n">
        <f aca="false">'High pensions'!K49</f>
        <v>650274.280119638</v>
      </c>
      <c r="H49" s="81" t="n">
        <f aca="false">'High pensions'!V49</f>
        <v>3577617.22728753</v>
      </c>
      <c r="I49" s="81" t="n">
        <f aca="false">'High pensions'!M49</f>
        <v>20111.5756738031</v>
      </c>
      <c r="J49" s="81" t="n">
        <f aca="false">'High pensions'!W49</f>
        <v>110647.955483119</v>
      </c>
      <c r="K49" s="9"/>
      <c r="L49" s="81" t="n">
        <f aca="false">'High pensions'!N49</f>
        <v>3975611.55574437</v>
      </c>
      <c r="M49" s="67"/>
      <c r="N49" s="81" t="n">
        <f aca="false">'High pensions'!L49</f>
        <v>992775.797735285</v>
      </c>
      <c r="O49" s="9"/>
      <c r="P49" s="81" t="n">
        <f aca="false">'High pensions'!X49</f>
        <v>26091426.7849435</v>
      </c>
      <c r="Q49" s="67"/>
      <c r="R49" s="81" t="n">
        <f aca="false">'High SIPA income'!G44</f>
        <v>25326487.3814806</v>
      </c>
      <c r="S49" s="67"/>
      <c r="T49" s="81" t="n">
        <f aca="false">'High SIPA income'!J44</f>
        <v>96838019.5928076</v>
      </c>
      <c r="U49" s="9"/>
      <c r="V49" s="81" t="n">
        <f aca="false">'High SIPA income'!F44</f>
        <v>123025.70394019</v>
      </c>
      <c r="W49" s="67"/>
      <c r="X49" s="81" t="n">
        <f aca="false">'High SIPA income'!M44</f>
        <v>309005.099003106</v>
      </c>
      <c r="Y49" s="9"/>
      <c r="Z49" s="9" t="n">
        <f aca="false">R49+V49-N49-L49-F49</f>
        <v>-2758808.57758844</v>
      </c>
      <c r="AA49" s="9"/>
      <c r="AB49" s="9" t="n">
        <f aca="false">T49-P49-D49</f>
        <v>-57112668.8740017</v>
      </c>
      <c r="AC49" s="50"/>
      <c r="AD49" s="9"/>
      <c r="AE49" s="9"/>
      <c r="AF49" s="9"/>
      <c r="AG49" s="9" t="n">
        <f aca="false">AG48*'Optimist macro hypothesis'!B31/'Optimist macro hypothesis'!B30</f>
        <v>5609845485.53397</v>
      </c>
      <c r="AH49" s="39" t="n">
        <f aca="false">(AG49-AG48)/AG48</f>
        <v>0.000109156338823027</v>
      </c>
      <c r="AI49" s="39" t="n">
        <f aca="false">(AG49-AG45)/AG45</f>
        <v>0.0458159766232159</v>
      </c>
      <c r="AJ49" s="39" t="n">
        <f aca="false">AB49/AG49</f>
        <v>-0.0101807917920872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12345191</v>
      </c>
      <c r="AX49" s="7"/>
      <c r="AY49" s="39" t="n">
        <f aca="false">(AW49-AW48)/AW48</f>
        <v>0.00261838124751735</v>
      </c>
      <c r="AZ49" s="12" t="n">
        <f aca="false">workers_and_wage_high!B37</f>
        <v>6922.88853465468</v>
      </c>
      <c r="BA49" s="39" t="n">
        <f aca="false">(AZ49-AZ48)/AZ48</f>
        <v>0.00352212126508585</v>
      </c>
      <c r="BB49" s="12" t="n">
        <v>53</v>
      </c>
      <c r="BC49" s="38" t="n">
        <f aca="false">'Central scenario'!BC49</f>
        <v>11.3722743431335</v>
      </c>
      <c r="BD49" s="12" t="n">
        <f aca="false">BB49+BC49/2</f>
        <v>58.6861371715667</v>
      </c>
      <c r="BE49" s="39" t="n">
        <f aca="false">BD49/BD48-1</f>
        <v>0</v>
      </c>
      <c r="BF49" s="7"/>
      <c r="BG49" s="73" t="n">
        <f aca="false">(BB49-BB45)/BB45</f>
        <v>0</v>
      </c>
      <c r="BH49" s="7"/>
      <c r="BI49" s="39" t="n">
        <f aca="false">T56/AG56</f>
        <v>0.0193443829444555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130016126.653385</v>
      </c>
      <c r="E50" s="6"/>
      <c r="F50" s="80" t="n">
        <f aca="false">'High pensions'!I50</f>
        <v>23631970.0493993</v>
      </c>
      <c r="G50" s="80" t="n">
        <f aca="false">'High pensions'!K50</f>
        <v>688359.38205052</v>
      </c>
      <c r="H50" s="80" t="n">
        <f aca="false">'High pensions'!V50</f>
        <v>3787150.22118951</v>
      </c>
      <c r="I50" s="80" t="n">
        <f aca="false">'High pensions'!M50</f>
        <v>21289.4654242429</v>
      </c>
      <c r="J50" s="80" t="n">
        <f aca="false">'High pensions'!W50</f>
        <v>117128.357356377</v>
      </c>
      <c r="K50" s="6"/>
      <c r="L50" s="80" t="n">
        <f aca="false">'High pensions'!N50</f>
        <v>4927241.49822817</v>
      </c>
      <c r="M50" s="8"/>
      <c r="N50" s="80" t="n">
        <f aca="false">'High pensions'!L50</f>
        <v>1011177.74076276</v>
      </c>
      <c r="O50" s="6"/>
      <c r="P50" s="80" t="n">
        <f aca="false">'High pensions'!X50</f>
        <v>31130681.1414366</v>
      </c>
      <c r="Q50" s="8"/>
      <c r="R50" s="80" t="n">
        <f aca="false">'High SIPA income'!G45</f>
        <v>22457187.9582058</v>
      </c>
      <c r="S50" s="8"/>
      <c r="T50" s="80" t="n">
        <f aca="false">'High SIPA income'!J45</f>
        <v>85867004.5608575</v>
      </c>
      <c r="U50" s="6"/>
      <c r="V50" s="80" t="n">
        <f aca="false">'High SIPA income'!F45</f>
        <v>124177.642056437</v>
      </c>
      <c r="W50" s="8"/>
      <c r="X50" s="80" t="n">
        <f aca="false">'High SIPA income'!M45</f>
        <v>311898.435438143</v>
      </c>
      <c r="Y50" s="6"/>
      <c r="Z50" s="6" t="n">
        <f aca="false">R50+V50-N50-L50-F50</f>
        <v>-6989023.68812799</v>
      </c>
      <c r="AA50" s="6"/>
      <c r="AB50" s="6" t="n">
        <f aca="false">T50-P50-D50</f>
        <v>-75279803.2339646</v>
      </c>
      <c r="AC50" s="50"/>
      <c r="AD50" s="6"/>
      <c r="AE50" s="6"/>
      <c r="AF50" s="6"/>
      <c r="AG50" s="6" t="n">
        <f aca="false">AG49*'Optimist macro hypothesis'!B32/'Optimist macro hypothesis'!B31</f>
        <v>5511150361.12654</v>
      </c>
      <c r="AH50" s="61" t="n">
        <f aca="false">(AG50-AG49)/AG49</f>
        <v>-0.0175931983620454</v>
      </c>
      <c r="AI50" s="61"/>
      <c r="AJ50" s="61" t="n">
        <f aca="false">AB50/AG50</f>
        <v>-0.0136595444328571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0.0120941784351626</v>
      </c>
      <c r="AV50" s="5"/>
      <c r="AW50" s="5" t="n">
        <f aca="false">workers_and_wage_high!C38</f>
        <v>12431934</v>
      </c>
      <c r="AX50" s="5"/>
      <c r="AY50" s="61" t="n">
        <f aca="false">(AW50-AW49)/AW49</f>
        <v>0.00702646074896695</v>
      </c>
      <c r="AZ50" s="11" t="n">
        <f aca="false">workers_and_wage_high!B38</f>
        <v>6952.40721332649</v>
      </c>
      <c r="BA50" s="61" t="n">
        <f aca="false">(AZ50-AZ49)/AZ49</f>
        <v>0.00426392516997034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0.0222230152427455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132124515.385294</v>
      </c>
      <c r="E51" s="9"/>
      <c r="F51" s="81" t="n">
        <f aca="false">'High pensions'!I51</f>
        <v>24015194.6588956</v>
      </c>
      <c r="G51" s="81" t="n">
        <f aca="false">'High pensions'!K51</f>
        <v>703939.316572002</v>
      </c>
      <c r="H51" s="81" t="n">
        <f aca="false">'High pensions'!V51</f>
        <v>3872866.42410286</v>
      </c>
      <c r="I51" s="81" t="n">
        <f aca="false">'High pensions'!M51</f>
        <v>21771.3190692371</v>
      </c>
      <c r="J51" s="81" t="n">
        <f aca="false">'High pensions'!W51</f>
        <v>119779.373941325</v>
      </c>
      <c r="K51" s="9"/>
      <c r="L51" s="81" t="n">
        <f aca="false">'High pensions'!N51</f>
        <v>4116363.83476069</v>
      </c>
      <c r="M51" s="67"/>
      <c r="N51" s="81" t="n">
        <f aca="false">'High pensions'!L51</f>
        <v>1029389.54036261</v>
      </c>
      <c r="O51" s="9"/>
      <c r="P51" s="81" t="n">
        <f aca="false">'High pensions'!X51</f>
        <v>27023229.0390024</v>
      </c>
      <c r="Q51" s="67"/>
      <c r="R51" s="81" t="n">
        <f aca="false">'High SIPA income'!G46</f>
        <v>26052689.3441319</v>
      </c>
      <c r="S51" s="67"/>
      <c r="T51" s="81" t="n">
        <f aca="false">'High SIPA income'!J46</f>
        <v>99614715.7381633</v>
      </c>
      <c r="U51" s="9"/>
      <c r="V51" s="81" t="n">
        <f aca="false">'High SIPA income'!F46</f>
        <v>123220.542487513</v>
      </c>
      <c r="W51" s="67"/>
      <c r="X51" s="81" t="n">
        <f aca="false">'High SIPA income'!M46</f>
        <v>309494.477260469</v>
      </c>
      <c r="Y51" s="9"/>
      <c r="Z51" s="9" t="n">
        <f aca="false">R51+V51-N51-L51-F51</f>
        <v>-2985038.14739951</v>
      </c>
      <c r="AA51" s="9"/>
      <c r="AB51" s="9" t="n">
        <f aca="false">T51-P51-D51</f>
        <v>-59533028.6861336</v>
      </c>
      <c r="AC51" s="50"/>
      <c r="AD51" s="9"/>
      <c r="AE51" s="9"/>
      <c r="AF51" s="9"/>
      <c r="AG51" s="9" t="n">
        <f aca="false">AG50*'Optimist macro hypothesis'!B33/'Optimist macro hypothesis'!B32</f>
        <v>6306437070.88731</v>
      </c>
      <c r="AH51" s="39" t="n">
        <f aca="false">(AG51-AG50)/AG50</f>
        <v>0.144305028469266</v>
      </c>
      <c r="AI51" s="39"/>
      <c r="AJ51" s="39" t="n">
        <f aca="false">AB51/AG51</f>
        <v>-0.00944004166171079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12416374</v>
      </c>
      <c r="AX51" s="7"/>
      <c r="AY51" s="39" t="n">
        <f aca="false">(AW51-AW50)/AW50</f>
        <v>-0.00125161539628508</v>
      </c>
      <c r="AZ51" s="12" t="n">
        <f aca="false">workers_and_wage_high!B39</f>
        <v>7015.92588218118</v>
      </c>
      <c r="BA51" s="39" t="n">
        <f aca="false">(AZ51-AZ50)/AZ50</f>
        <v>0.00913621238021481</v>
      </c>
      <c r="BB51" s="12" t="n">
        <f aca="false">BB49*2/4+BB53*2/4</f>
        <v>53.25</v>
      </c>
      <c r="BC51" s="38" t="n">
        <f aca="false">'Central scenario'!BC51</f>
        <v>11.3722743431335</v>
      </c>
      <c r="BD51" s="12" t="n">
        <f aca="false">BB51+BC51/2</f>
        <v>58.9361371715667</v>
      </c>
      <c r="BE51" s="39" t="n">
        <f aca="false">BD51/BD50-1</f>
        <v>0.00212544776400669</v>
      </c>
      <c r="BF51" s="7"/>
      <c r="BG51" s="7"/>
      <c r="BH51" s="7"/>
      <c r="BI51" s="39" t="n">
        <f aca="false">T58/AG58</f>
        <v>0.0194031872467083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133569643.3847</v>
      </c>
      <c r="E52" s="9"/>
      <c r="F52" s="81" t="n">
        <f aca="false">'High pensions'!I52</f>
        <v>24277863.7790929</v>
      </c>
      <c r="G52" s="81" t="n">
        <f aca="false">'High pensions'!K52</f>
        <v>734973.915512314</v>
      </c>
      <c r="H52" s="81" t="n">
        <f aca="false">'High pensions'!V52</f>
        <v>4043609.63078542</v>
      </c>
      <c r="I52" s="81" t="n">
        <f aca="false">'High pensions'!M52</f>
        <v>22731.1520261542</v>
      </c>
      <c r="J52" s="81" t="n">
        <f aca="false">'High pensions'!W52</f>
        <v>125060.091673777</v>
      </c>
      <c r="K52" s="9"/>
      <c r="L52" s="81" t="n">
        <f aca="false">'High pensions'!N52</f>
        <v>4109033.4312722</v>
      </c>
      <c r="M52" s="67"/>
      <c r="N52" s="81" t="n">
        <f aca="false">'High pensions'!L52</f>
        <v>1043115.56827872</v>
      </c>
      <c r="O52" s="9"/>
      <c r="P52" s="81" t="n">
        <f aca="false">'High pensions'!X52</f>
        <v>27060708.0962148</v>
      </c>
      <c r="Q52" s="67"/>
      <c r="R52" s="81" t="n">
        <f aca="false">'High SIPA income'!G47</f>
        <v>23037793.0648349</v>
      </c>
      <c r="S52" s="67"/>
      <c r="T52" s="81" t="n">
        <f aca="false">'High SIPA income'!J47</f>
        <v>88086998.5080853</v>
      </c>
      <c r="U52" s="9"/>
      <c r="V52" s="81" t="n">
        <f aca="false">'High SIPA income'!F47</f>
        <v>126413.711784508</v>
      </c>
      <c r="W52" s="67"/>
      <c r="X52" s="81" t="n">
        <f aca="false">'High SIPA income'!M47</f>
        <v>317514.797918268</v>
      </c>
      <c r="Y52" s="9"/>
      <c r="Z52" s="9" t="n">
        <f aca="false">R52+V52-N52-L52-F52</f>
        <v>-6265806.00202447</v>
      </c>
      <c r="AA52" s="9"/>
      <c r="AB52" s="9" t="n">
        <f aca="false">T52-P52-D52</f>
        <v>-72543352.9728299</v>
      </c>
      <c r="AC52" s="50"/>
      <c r="AD52" s="9"/>
      <c r="AE52" s="9"/>
      <c r="AF52" s="9"/>
      <c r="AG52" s="9" t="n">
        <f aca="false">AG51*'Optimist macro hypothesis'!B34/'Optimist macro hypothesis'!B33</f>
        <v>5814943823.21097</v>
      </c>
      <c r="AH52" s="39" t="n">
        <f aca="false">(AG52-AG51)/AG51</f>
        <v>-0.0779351703904645</v>
      </c>
      <c r="AI52" s="39"/>
      <c r="AJ52" s="39" t="n">
        <f aca="false">AB52/AG52</f>
        <v>-0.0124753316933631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12465526</v>
      </c>
      <c r="AX52" s="7"/>
      <c r="AY52" s="39" t="n">
        <f aca="false">(AW52-AW51)/AW51</f>
        <v>0.00395864364266089</v>
      </c>
      <c r="AZ52" s="12" t="n">
        <f aca="false">workers_and_wage_high!B40</f>
        <v>7043.33781756799</v>
      </c>
      <c r="BA52" s="39" t="n">
        <f aca="false">(AZ52-AZ51)/AZ51</f>
        <v>0.00390710162096041</v>
      </c>
      <c r="BB52" s="12" t="n">
        <f aca="false">BB49*1/4+BB53*3/4</f>
        <v>53.375</v>
      </c>
      <c r="BC52" s="38" t="n">
        <f aca="false">'Central scenario'!BC52</f>
        <v>11.3722743431335</v>
      </c>
      <c r="BD52" s="12" t="n">
        <f aca="false">BB52+BC52/2</f>
        <v>59.0611371715667</v>
      </c>
      <c r="BE52" s="39" t="n">
        <f aca="false">BD52/BD51-1</f>
        <v>0.00212093981721462</v>
      </c>
      <c r="BF52" s="7"/>
      <c r="BG52" s="7"/>
      <c r="BH52" s="7"/>
      <c r="BI52" s="39" t="n">
        <f aca="false">T59/AG59</f>
        <v>0.0223406340988226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134349686.459164</v>
      </c>
      <c r="E53" s="9"/>
      <c r="F53" s="81" t="n">
        <f aca="false">'High pensions'!I53</f>
        <v>24419645.8414222</v>
      </c>
      <c r="G53" s="81" t="n">
        <f aca="false">'High pensions'!K53</f>
        <v>809559.931236924</v>
      </c>
      <c r="H53" s="81" t="n">
        <f aca="false">'High pensions'!V53</f>
        <v>4453959.88286983</v>
      </c>
      <c r="I53" s="81" t="n">
        <f aca="false">'High pensions'!M53</f>
        <v>25037.9360176368</v>
      </c>
      <c r="J53" s="81" t="n">
        <f aca="false">'High pensions'!W53</f>
        <v>137751.336583603</v>
      </c>
      <c r="K53" s="9"/>
      <c r="L53" s="81" t="n">
        <f aca="false">'High pensions'!N53</f>
        <v>4161479.64501513</v>
      </c>
      <c r="M53" s="67"/>
      <c r="N53" s="81" t="n">
        <f aca="false">'High pensions'!L53</f>
        <v>1050754.89343616</v>
      </c>
      <c r="O53" s="9"/>
      <c r="P53" s="81" t="n">
        <f aca="false">'High pensions'!X53</f>
        <v>27374881.0616966</v>
      </c>
      <c r="Q53" s="67"/>
      <c r="R53" s="81" t="n">
        <f aca="false">'High SIPA income'!G48</f>
        <v>26988228.713794</v>
      </c>
      <c r="S53" s="67"/>
      <c r="T53" s="81" t="n">
        <f aca="false">'High SIPA income'!J48</f>
        <v>103191831.602854</v>
      </c>
      <c r="U53" s="9"/>
      <c r="V53" s="81" t="n">
        <f aca="false">'High SIPA income'!F48</f>
        <v>122735.75777744</v>
      </c>
      <c r="W53" s="67"/>
      <c r="X53" s="81" t="n">
        <f aca="false">'High SIPA income'!M48</f>
        <v>308276.837836075</v>
      </c>
      <c r="Y53" s="9"/>
      <c r="Z53" s="9" t="n">
        <f aca="false">R53+V53-N53-L53-F53</f>
        <v>-2520915.90830205</v>
      </c>
      <c r="AA53" s="9"/>
      <c r="AB53" s="9" t="n">
        <f aca="false">T53-P53-D53</f>
        <v>-58532735.9180072</v>
      </c>
      <c r="AC53" s="50"/>
      <c r="AD53" s="9"/>
      <c r="AE53" s="9"/>
      <c r="AF53" s="9"/>
      <c r="AG53" s="9" t="n">
        <f aca="false">AG52*'Optimist macro hypothesis'!B35/'Optimist macro hypothesis'!B34</f>
        <v>5812618159.82759</v>
      </c>
      <c r="AH53" s="39" t="n">
        <f aca="false">(AG53-AG52)/AG52</f>
        <v>-0.000399945976105586</v>
      </c>
      <c r="AI53" s="39" t="n">
        <f aca="false">(AG53-AG49)/AG49</f>
        <v>0.0361458572819014</v>
      </c>
      <c r="AJ53" s="39" t="n">
        <f aca="false">AB53/AG53</f>
        <v>-0.0100699434073515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12522206</v>
      </c>
      <c r="AX53" s="7"/>
      <c r="AY53" s="39" t="n">
        <f aca="false">(AW53-AW52)/AW52</f>
        <v>0.00454694009703241</v>
      </c>
      <c r="AZ53" s="12" t="n">
        <f aca="false">workers_and_wage_high!B41</f>
        <v>7111.74106740639</v>
      </c>
      <c r="BA53" s="39" t="n">
        <f aca="false">(AZ53-AZ52)/AZ52</f>
        <v>0.00971176615549863</v>
      </c>
      <c r="BB53" s="7" t="n">
        <v>53.5</v>
      </c>
      <c r="BC53" s="38" t="n">
        <f aca="false">'Central scenario'!BC53</f>
        <v>11.3722743431335</v>
      </c>
      <c r="BD53" s="12" t="n">
        <f aca="false">BB53+BC53/2</f>
        <v>59.1861371715667</v>
      </c>
      <c r="BE53" s="39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39" t="n">
        <f aca="false">T60/AG60</f>
        <v>0.0196378196083571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135649097.208307</v>
      </c>
      <c r="E54" s="6"/>
      <c r="F54" s="80" t="n">
        <f aca="false">'High pensions'!I54</f>
        <v>24655829.1264963</v>
      </c>
      <c r="G54" s="80" t="n">
        <f aca="false">'High pensions'!K54</f>
        <v>896370.154991993</v>
      </c>
      <c r="H54" s="80" t="n">
        <f aca="false">'High pensions'!V54</f>
        <v>4931564.12081336</v>
      </c>
      <c r="I54" s="80" t="n">
        <f aca="false">'High pensions'!M54</f>
        <v>27722.7882987214</v>
      </c>
      <c r="J54" s="80" t="n">
        <f aca="false">'High pensions'!W54</f>
        <v>152522.60167464</v>
      </c>
      <c r="K54" s="6"/>
      <c r="L54" s="80" t="n">
        <f aca="false">'High pensions'!N54</f>
        <v>5103130.4522196</v>
      </c>
      <c r="M54" s="8"/>
      <c r="N54" s="80" t="n">
        <f aca="false">'High pensions'!L54</f>
        <v>1063444.89707835</v>
      </c>
      <c r="O54" s="6"/>
      <c r="P54" s="80" t="n">
        <f aca="false">'High pensions'!X54</f>
        <v>32330928.2325832</v>
      </c>
      <c r="Q54" s="8"/>
      <c r="R54" s="80" t="n">
        <f aca="false">'High SIPA income'!G49</f>
        <v>23610607.5968255</v>
      </c>
      <c r="S54" s="8"/>
      <c r="T54" s="80" t="n">
        <f aca="false">'High SIPA income'!J49</f>
        <v>90277204.5179608</v>
      </c>
      <c r="U54" s="6"/>
      <c r="V54" s="80" t="n">
        <f aca="false">'High SIPA income'!F49</f>
        <v>125102.849893339</v>
      </c>
      <c r="W54" s="8"/>
      <c r="X54" s="80" t="n">
        <f aca="false">'High SIPA income'!M49</f>
        <v>314222.290779621</v>
      </c>
      <c r="Y54" s="6"/>
      <c r="Z54" s="6" t="n">
        <f aca="false">R54+V54-N54-L54-F54</f>
        <v>-7086694.02907541</v>
      </c>
      <c r="AA54" s="6"/>
      <c r="AB54" s="6" t="n">
        <f aca="false">T54-P54-D54</f>
        <v>-77702820.9229297</v>
      </c>
      <c r="AC54" s="50"/>
      <c r="AD54" s="6"/>
      <c r="AE54" s="6"/>
      <c r="AF54" s="6"/>
      <c r="AG54" s="6" t="n">
        <f aca="false">BF54/100*$AG$37</f>
        <v>4679189408.03494</v>
      </c>
      <c r="AH54" s="61" t="n">
        <f aca="false">(AG54-AG53)/AG53</f>
        <v>-0.194994530971611</v>
      </c>
      <c r="AI54" s="61"/>
      <c r="AJ54" s="61" t="n">
        <f aca="false">AB54/AG54</f>
        <v>-0.0166060430871854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-0.0430369240560584</v>
      </c>
      <c r="AV54" s="5"/>
      <c r="AW54" s="5" t="n">
        <f aca="false">workers_and_wage_high!C42</f>
        <v>12549460</v>
      </c>
      <c r="AX54" s="5"/>
      <c r="AY54" s="61" t="n">
        <f aca="false">(AW54-AW53)/AW53</f>
        <v>0.0021764535737553</v>
      </c>
      <c r="AZ54" s="11" t="n">
        <f aca="false">workers_and_wage_high!B42</f>
        <v>7122.43294191498</v>
      </c>
      <c r="BA54" s="61" t="n">
        <f aca="false">(AZ54-AZ53)/AZ53</f>
        <v>0.00150341166913252</v>
      </c>
      <c r="BB54" s="66"/>
      <c r="BC54" s="66"/>
      <c r="BD54" s="66"/>
      <c r="BE54" s="66"/>
      <c r="BF54" s="5" t="n">
        <f aca="false">BF53*(1+AY54)*(1+BA54)*(1-BE54)</f>
        <v>100.368313734859</v>
      </c>
      <c r="BG54" s="5"/>
      <c r="BH54" s="5"/>
      <c r="BI54" s="61" t="n">
        <f aca="false">T61/AG61</f>
        <v>0.0223870147368986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136850826.35329</v>
      </c>
      <c r="E55" s="9"/>
      <c r="F55" s="81" t="n">
        <f aca="false">'High pensions'!I55</f>
        <v>24874257.6237353</v>
      </c>
      <c r="G55" s="81" t="n">
        <f aca="false">'High pensions'!K55</f>
        <v>978488.570314302</v>
      </c>
      <c r="H55" s="81" t="n">
        <f aca="false">'High pensions'!V55</f>
        <v>5383355.41306714</v>
      </c>
      <c r="I55" s="81" t="n">
        <f aca="false">'High pensions'!M55</f>
        <v>30262.5331025041</v>
      </c>
      <c r="J55" s="81" t="n">
        <f aca="false">'High pensions'!W55</f>
        <v>166495.528239189</v>
      </c>
      <c r="K55" s="9"/>
      <c r="L55" s="81" t="n">
        <f aca="false">'High pensions'!N55</f>
        <v>4228012.02051503</v>
      </c>
      <c r="M55" s="67"/>
      <c r="N55" s="81" t="n">
        <f aca="false">'High pensions'!L55</f>
        <v>1074673.98407467</v>
      </c>
      <c r="O55" s="9"/>
      <c r="P55" s="81" t="n">
        <f aca="false">'High pensions'!X55</f>
        <v>27851713.6538676</v>
      </c>
      <c r="Q55" s="67"/>
      <c r="R55" s="81" t="n">
        <f aca="false">'High SIPA income'!G50</f>
        <v>27349509.770747</v>
      </c>
      <c r="S55" s="67"/>
      <c r="T55" s="81" t="n">
        <f aca="false">'High SIPA income'!J50</f>
        <v>104573221.036957</v>
      </c>
      <c r="U55" s="9"/>
      <c r="V55" s="81" t="n">
        <f aca="false">'High SIPA income'!F50</f>
        <v>125851.419182097</v>
      </c>
      <c r="W55" s="67"/>
      <c r="X55" s="81" t="n">
        <f aca="false">'High SIPA income'!M50</f>
        <v>316102.481014467</v>
      </c>
      <c r="Y55" s="9"/>
      <c r="Z55" s="9" t="n">
        <f aca="false">R55+V55-N55-L55-F55</f>
        <v>-2701582.43839591</v>
      </c>
      <c r="AA55" s="9"/>
      <c r="AB55" s="9" t="n">
        <f aca="false">T55-P55-D55</f>
        <v>-60129318.970201</v>
      </c>
      <c r="AC55" s="50"/>
      <c r="AD55" s="9"/>
      <c r="AE55" s="9"/>
      <c r="AF55" s="9"/>
      <c r="AG55" s="9" t="n">
        <f aca="false">BF55/100*$AG$37</f>
        <v>4701875805.73353</v>
      </c>
      <c r="AH55" s="39" t="n">
        <f aca="false">(AG55-AG54)/AG54</f>
        <v>0.00484836062836758</v>
      </c>
      <c r="AI55" s="39"/>
      <c r="AJ55" s="39" t="n">
        <f aca="false">AB55/AG55</f>
        <v>-0.0127883681863478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12552120</v>
      </c>
      <c r="AX55" s="7"/>
      <c r="AY55" s="39" t="n">
        <f aca="false">(AW55-AW54)/AW54</f>
        <v>0.000211961311482725</v>
      </c>
      <c r="AZ55" s="12" t="n">
        <f aca="false">workers_and_wage_high!B43</f>
        <v>7155.44838714436</v>
      </c>
      <c r="BA55" s="39" t="n">
        <f aca="false">(AZ55-AZ54)/AZ54</f>
        <v>0.00463541678786297</v>
      </c>
      <c r="BB55" s="38"/>
      <c r="BC55" s="38"/>
      <c r="BD55" s="38"/>
      <c r="BE55" s="38"/>
      <c r="BF55" s="7" t="n">
        <f aca="false">BF54*(1+AY55)*(1+BA55)*(1-BE55)</f>
        <v>100.854935515507</v>
      </c>
      <c r="BG55" s="7"/>
      <c r="BH55" s="7"/>
      <c r="BI55" s="39" t="n">
        <f aca="false">T62/AG62</f>
        <v>0.0195877084696328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138584927.389196</v>
      </c>
      <c r="E56" s="9"/>
      <c r="F56" s="81" t="n">
        <f aca="false">'High pensions'!I56</f>
        <v>25189451.0139553</v>
      </c>
      <c r="G56" s="81" t="n">
        <f aca="false">'High pensions'!K56</f>
        <v>1054087.7595822</v>
      </c>
      <c r="H56" s="81" t="n">
        <f aca="false">'High pensions'!V56</f>
        <v>5799279.8470522</v>
      </c>
      <c r="I56" s="81" t="n">
        <f aca="false">'High pensions'!M56</f>
        <v>32600.6523582125</v>
      </c>
      <c r="J56" s="81" t="n">
        <f aca="false">'High pensions'!W56</f>
        <v>179359.170527388</v>
      </c>
      <c r="K56" s="9"/>
      <c r="L56" s="81" t="n">
        <f aca="false">'High pensions'!N56</f>
        <v>4230390.07086859</v>
      </c>
      <c r="M56" s="67"/>
      <c r="N56" s="81" t="n">
        <f aca="false">'High pensions'!L56</f>
        <v>1090565.55943516</v>
      </c>
      <c r="O56" s="9"/>
      <c r="P56" s="81" t="n">
        <f aca="false">'High pensions'!X56</f>
        <v>27951484.1273177</v>
      </c>
      <c r="Q56" s="67"/>
      <c r="R56" s="81" t="n">
        <f aca="false">'High SIPA income'!G51</f>
        <v>24019285.6259283</v>
      </c>
      <c r="S56" s="67"/>
      <c r="T56" s="81" t="n">
        <f aca="false">'High SIPA income'!J51</f>
        <v>91839820.3830547</v>
      </c>
      <c r="U56" s="9"/>
      <c r="V56" s="81" t="n">
        <f aca="false">'High SIPA income'!F51</f>
        <v>128488.405071869</v>
      </c>
      <c r="W56" s="67"/>
      <c r="X56" s="81" t="n">
        <f aca="false">'High SIPA income'!M51</f>
        <v>322725.829305445</v>
      </c>
      <c r="Y56" s="9"/>
      <c r="Z56" s="9" t="n">
        <f aca="false">R56+V56-N56-L56-F56</f>
        <v>-6362632.61325895</v>
      </c>
      <c r="AA56" s="9"/>
      <c r="AB56" s="9" t="n">
        <f aca="false">T56-P56-D56</f>
        <v>-74696591.1334593</v>
      </c>
      <c r="AC56" s="50"/>
      <c r="AD56" s="9"/>
      <c r="AE56" s="9"/>
      <c r="AF56" s="9"/>
      <c r="AG56" s="9" t="n">
        <f aca="false">BF56/100*$AG$37</f>
        <v>4747622120.94121</v>
      </c>
      <c r="AH56" s="39" t="n">
        <f aca="false">(AG56-AG55)/AG55</f>
        <v>0.0097293754870965</v>
      </c>
      <c r="AI56" s="39"/>
      <c r="AJ56" s="39" t="n">
        <f aca="false">AB56/AG56</f>
        <v>-0.0157334744068997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12646718</v>
      </c>
      <c r="AX56" s="7"/>
      <c r="AY56" s="39" t="n">
        <f aca="false">(AW56-AW55)/AW55</f>
        <v>0.00753641615918267</v>
      </c>
      <c r="AZ56" s="12" t="n">
        <f aca="false">workers_and_wage_high!B44</f>
        <v>7171.02262052623</v>
      </c>
      <c r="BA56" s="39" t="n">
        <f aca="false">(AZ56-AZ55)/AZ55</f>
        <v>0.00217655589688169</v>
      </c>
      <c r="BB56" s="38"/>
      <c r="BC56" s="38"/>
      <c r="BD56" s="38"/>
      <c r="BE56" s="38"/>
      <c r="BF56" s="7" t="n">
        <f aca="false">BF55*(1+AY56)*(1+BA56)*(1-BE56)</f>
        <v>101.836191052864</v>
      </c>
      <c r="BG56" s="7"/>
      <c r="BH56" s="7"/>
      <c r="BI56" s="39" t="n">
        <f aca="false">T63/AG63</f>
        <v>0.0224337716542786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139012647.982134</v>
      </c>
      <c r="E57" s="9"/>
      <c r="F57" s="81" t="n">
        <f aca="false">'High pensions'!I57</f>
        <v>25267194.2947467</v>
      </c>
      <c r="G57" s="81" t="n">
        <f aca="false">'High pensions'!K57</f>
        <v>1155544.13847725</v>
      </c>
      <c r="H57" s="81" t="n">
        <f aca="false">'High pensions'!V57</f>
        <v>6357462.90926151</v>
      </c>
      <c r="I57" s="81" t="n">
        <f aca="false">'High pensions'!M57</f>
        <v>35738.4785096059</v>
      </c>
      <c r="J57" s="81" t="n">
        <f aca="false">'High pensions'!W57</f>
        <v>196622.564203966</v>
      </c>
      <c r="K57" s="9"/>
      <c r="L57" s="81" t="n">
        <f aca="false">'High pensions'!N57</f>
        <v>4186571.66305044</v>
      </c>
      <c r="M57" s="67"/>
      <c r="N57" s="81" t="n">
        <f aca="false">'High pensions'!L57</f>
        <v>1096931.74226521</v>
      </c>
      <c r="O57" s="9"/>
      <c r="P57" s="81" t="n">
        <f aca="false">'High pensions'!X57</f>
        <v>27759135.0604487</v>
      </c>
      <c r="Q57" s="67"/>
      <c r="R57" s="81" t="n">
        <f aca="false">'High SIPA income'!G52</f>
        <v>27821763.0129858</v>
      </c>
      <c r="S57" s="67"/>
      <c r="T57" s="81" t="n">
        <f aca="false">'High SIPA income'!J52</f>
        <v>106378922.239649</v>
      </c>
      <c r="U57" s="9"/>
      <c r="V57" s="81" t="n">
        <f aca="false">'High SIPA income'!F52</f>
        <v>126753.189914011</v>
      </c>
      <c r="W57" s="67"/>
      <c r="X57" s="81" t="n">
        <f aca="false">'High SIPA income'!M52</f>
        <v>318367.469105318</v>
      </c>
      <c r="Y57" s="9"/>
      <c r="Z57" s="9" t="n">
        <f aca="false">R57+V57-N57-L57-F57</f>
        <v>-2602181.49716253</v>
      </c>
      <c r="AA57" s="9"/>
      <c r="AB57" s="9" t="n">
        <f aca="false">T57-P57-D57</f>
        <v>-60392860.8029343</v>
      </c>
      <c r="AC57" s="50"/>
      <c r="AD57" s="9"/>
      <c r="AE57" s="9"/>
      <c r="AF57" s="9"/>
      <c r="AG57" s="9" t="n">
        <f aca="false">BF57/100*$AG$37</f>
        <v>4786880676.52633</v>
      </c>
      <c r="AH57" s="39" t="n">
        <f aca="false">(AG57-AG56)/AG56</f>
        <v>0.00826909863191372</v>
      </c>
      <c r="AI57" s="39" t="n">
        <f aca="false">(AG57-AG53)/AG53</f>
        <v>-0.176467377539159</v>
      </c>
      <c r="AJ57" s="39" t="n">
        <f aca="false">AB57/AG57</f>
        <v>-0.0126163288546309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12718905</v>
      </c>
      <c r="AX57" s="7"/>
      <c r="AY57" s="39" t="n">
        <f aca="false">(AW57-AW56)/AW56</f>
        <v>0.00570796312529464</v>
      </c>
      <c r="AZ57" s="12" t="n">
        <f aca="false">workers_and_wage_high!B45</f>
        <v>7189.28434393461</v>
      </c>
      <c r="BA57" s="39" t="n">
        <f aca="false">(AZ57-AZ56)/AZ56</f>
        <v>0.00254659960995049</v>
      </c>
      <c r="BB57" s="38"/>
      <c r="BC57" s="38"/>
      <c r="BD57" s="38"/>
      <c r="BE57" s="38"/>
      <c r="BF57" s="7" t="n">
        <f aca="false">BF56*(1+AY57)*(1+BA57)*(1-BE57)</f>
        <v>102.678284560978</v>
      </c>
      <c r="BG57" s="73" t="n">
        <f aca="false">(BB57-BB53)/BB53</f>
        <v>-1</v>
      </c>
      <c r="BH57" s="7"/>
      <c r="BI57" s="39" t="n">
        <f aca="false">T64/AG64</f>
        <v>0.019612342009541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141290251.149768</v>
      </c>
      <c r="E58" s="6"/>
      <c r="F58" s="80" t="n">
        <f aca="false">'High pensions'!I58</f>
        <v>25681175.6309653</v>
      </c>
      <c r="G58" s="80" t="n">
        <f aca="false">'High pensions'!K58</f>
        <v>1285011.50036428</v>
      </c>
      <c r="H58" s="80" t="n">
        <f aca="false">'High pensions'!V58</f>
        <v>7069754.13531662</v>
      </c>
      <c r="I58" s="80" t="n">
        <f aca="false">'High pensions'!M58</f>
        <v>39742.6237226068</v>
      </c>
      <c r="J58" s="80" t="n">
        <f aca="false">'High pensions'!W58</f>
        <v>218652.189752061</v>
      </c>
      <c r="K58" s="6"/>
      <c r="L58" s="80" t="n">
        <f aca="false">'High pensions'!N58</f>
        <v>5174197.26624718</v>
      </c>
      <c r="M58" s="8"/>
      <c r="N58" s="80" t="n">
        <f aca="false">'High pensions'!L58</f>
        <v>1116723.75244119</v>
      </c>
      <c r="O58" s="6"/>
      <c r="P58" s="80" t="n">
        <f aca="false">'High pensions'!X58</f>
        <v>32992818.8108123</v>
      </c>
      <c r="Q58" s="8"/>
      <c r="R58" s="80" t="n">
        <f aca="false">'High SIPA income'!G53</f>
        <v>24438272.5145085</v>
      </c>
      <c r="S58" s="8"/>
      <c r="T58" s="80" t="n">
        <f aca="false">'High SIPA income'!J53</f>
        <v>93441853.0658473</v>
      </c>
      <c r="U58" s="6"/>
      <c r="V58" s="80" t="n">
        <f aca="false">'High SIPA income'!F53</f>
        <v>128472.235405622</v>
      </c>
      <c r="W58" s="8"/>
      <c r="X58" s="80" t="n">
        <f aca="false">'High SIPA income'!M53</f>
        <v>322685.215765678</v>
      </c>
      <c r="Y58" s="6"/>
      <c r="Z58" s="6" t="n">
        <f aca="false">R58+V58-N58-L58-F58</f>
        <v>-7405351.89973947</v>
      </c>
      <c r="AA58" s="6"/>
      <c r="AB58" s="6" t="n">
        <f aca="false">T58-P58-D58</f>
        <v>-80841216.8947327</v>
      </c>
      <c r="AC58" s="50"/>
      <c r="AD58" s="6"/>
      <c r="AE58" s="6"/>
      <c r="AF58" s="6"/>
      <c r="AG58" s="6" t="n">
        <f aca="false">BF58/100*$AG$37</f>
        <v>4815799171.43248</v>
      </c>
      <c r="AH58" s="61" t="n">
        <f aca="false">(AG58-AG57)/AG57</f>
        <v>0.00604119819571954</v>
      </c>
      <c r="AI58" s="61"/>
      <c r="AJ58" s="61" t="n">
        <f aca="false">AB58/AG58</f>
        <v>-0.0167866669719713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0.00880853010262407</v>
      </c>
      <c r="AV58" s="5"/>
      <c r="AW58" s="5" t="n">
        <f aca="false">workers_and_wage_high!C46</f>
        <v>12733663</v>
      </c>
      <c r="AX58" s="5"/>
      <c r="AY58" s="61" t="n">
        <f aca="false">(AW58-AW57)/AW57</f>
        <v>0.00116032001182492</v>
      </c>
      <c r="AZ58" s="11" t="n">
        <f aca="false">workers_and_wage_high!B46</f>
        <v>7224.33369658145</v>
      </c>
      <c r="BA58" s="61" t="n">
        <f aca="false">(AZ58-AZ57)/AZ57</f>
        <v>0.00487522136698046</v>
      </c>
      <c r="BB58" s="66"/>
      <c r="BC58" s="66"/>
      <c r="BD58" s="66"/>
      <c r="BE58" s="66"/>
      <c r="BF58" s="5" t="n">
        <f aca="false">BF57*(1+AY58)*(1+BA58)*(1-BE58)</f>
        <v>103.298584428408</v>
      </c>
      <c r="BG58" s="5"/>
      <c r="BH58" s="5"/>
      <c r="BI58" s="61" t="n">
        <f aca="false">T65/AG65</f>
        <v>0.022612623675651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144310747.91175</v>
      </c>
      <c r="E59" s="9"/>
      <c r="F59" s="81" t="n">
        <f aca="false">'High pensions'!I59</f>
        <v>26230186.6717554</v>
      </c>
      <c r="G59" s="81" t="n">
        <f aca="false">'High pensions'!K59</f>
        <v>1413100.82207593</v>
      </c>
      <c r="H59" s="81" t="n">
        <f aca="false">'High pensions'!V59</f>
        <v>7774463.79091436</v>
      </c>
      <c r="I59" s="81" t="n">
        <f aca="false">'High pensions'!M59</f>
        <v>43704.1491363689</v>
      </c>
      <c r="J59" s="81" t="n">
        <f aca="false">'High pensions'!W59</f>
        <v>240447.333739618</v>
      </c>
      <c r="K59" s="9"/>
      <c r="L59" s="81" t="n">
        <f aca="false">'High pensions'!N59</f>
        <v>4445521.63279688</v>
      </c>
      <c r="M59" s="67"/>
      <c r="N59" s="81" t="n">
        <f aca="false">'High pensions'!L59</f>
        <v>1143293.28365575</v>
      </c>
      <c r="O59" s="9"/>
      <c r="P59" s="81" t="n">
        <f aca="false">'High pensions'!X59</f>
        <v>29357895.2063239</v>
      </c>
      <c r="Q59" s="67"/>
      <c r="R59" s="81" t="n">
        <f aca="false">'High SIPA income'!G54</f>
        <v>28358221.8979745</v>
      </c>
      <c r="S59" s="67"/>
      <c r="T59" s="81" t="n">
        <f aca="false">'High SIPA income'!J54</f>
        <v>108430119.282207</v>
      </c>
      <c r="U59" s="9"/>
      <c r="V59" s="81" t="n">
        <f aca="false">'High SIPA income'!F54</f>
        <v>128602.405853901</v>
      </c>
      <c r="W59" s="67"/>
      <c r="X59" s="81" t="n">
        <f aca="false">'High SIPA income'!M54</f>
        <v>323012.166402571</v>
      </c>
      <c r="Y59" s="9"/>
      <c r="Z59" s="9" t="n">
        <f aca="false">R59+V59-N59-L59-F59</f>
        <v>-3332177.28437957</v>
      </c>
      <c r="AA59" s="9"/>
      <c r="AB59" s="9" t="n">
        <f aca="false">T59-P59-D59</f>
        <v>-65238523.8358674</v>
      </c>
      <c r="AC59" s="50"/>
      <c r="AD59" s="9"/>
      <c r="AE59" s="9"/>
      <c r="AF59" s="9"/>
      <c r="AG59" s="9" t="n">
        <f aca="false">BF59/100*$AG$37</f>
        <v>4853493361.13611</v>
      </c>
      <c r="AH59" s="39" t="n">
        <f aca="false">(AG59-AG58)/AG58</f>
        <v>0.00782719302898411</v>
      </c>
      <c r="AI59" s="39"/>
      <c r="AJ59" s="39" t="n">
        <f aca="false">AB59/AG59</f>
        <v>-0.0134415603322462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12786257</v>
      </c>
      <c r="AX59" s="7"/>
      <c r="AY59" s="39" t="n">
        <f aca="false">(AW59-AW58)/AW58</f>
        <v>0.00413031191417583</v>
      </c>
      <c r="AZ59" s="12" t="n">
        <f aca="false">workers_and_wage_high!B47</f>
        <v>7250.93134281629</v>
      </c>
      <c r="BA59" s="39" t="n">
        <f aca="false">(AZ59-AZ58)/AZ58</f>
        <v>0.00368167465013674</v>
      </c>
      <c r="BB59" s="38"/>
      <c r="BC59" s="38"/>
      <c r="BD59" s="38"/>
      <c r="BE59" s="38"/>
      <c r="BF59" s="7" t="n">
        <f aca="false">BF58*(1+AY59)*(1+BA59)*(1-BE59)</f>
        <v>104.10712238835</v>
      </c>
      <c r="BG59" s="7"/>
      <c r="BH59" s="7"/>
      <c r="BI59" s="39" t="n">
        <f aca="false">T66/AG66</f>
        <v>0.0197640317915111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145682911.689585</v>
      </c>
      <c r="E60" s="9"/>
      <c r="F60" s="81" t="n">
        <f aca="false">'High pensions'!I60</f>
        <v>26479593.6809882</v>
      </c>
      <c r="G60" s="81" t="n">
        <f aca="false">'High pensions'!K60</f>
        <v>1505084.09830917</v>
      </c>
      <c r="H60" s="81" t="n">
        <f aca="false">'High pensions'!V60</f>
        <v>8280528.63729557</v>
      </c>
      <c r="I60" s="81" t="n">
        <f aca="false">'High pensions'!M60</f>
        <v>46548.9927312115</v>
      </c>
      <c r="J60" s="81" t="n">
        <f aca="false">'High pensions'!W60</f>
        <v>256098.823833883</v>
      </c>
      <c r="K60" s="9"/>
      <c r="L60" s="81" t="n">
        <f aca="false">'High pensions'!N60</f>
        <v>4360931.00646734</v>
      </c>
      <c r="M60" s="67"/>
      <c r="N60" s="81" t="n">
        <f aca="false">'High pensions'!L60</f>
        <v>1156136.31715493</v>
      </c>
      <c r="O60" s="9"/>
      <c r="P60" s="81" t="n">
        <f aca="false">'High pensions'!X60</f>
        <v>28989612.625178</v>
      </c>
      <c r="Q60" s="67"/>
      <c r="R60" s="81" t="n">
        <f aca="false">'High SIPA income'!G55</f>
        <v>25330905.3198831</v>
      </c>
      <c r="S60" s="67"/>
      <c r="T60" s="81" t="n">
        <f aca="false">'High SIPA income'!J55</f>
        <v>96854911.9631995</v>
      </c>
      <c r="U60" s="9"/>
      <c r="V60" s="81" t="n">
        <f aca="false">'High SIPA income'!F55</f>
        <v>126017.068226483</v>
      </c>
      <c r="W60" s="67"/>
      <c r="X60" s="81" t="n">
        <f aca="false">'High SIPA income'!M55</f>
        <v>316518.54365602</v>
      </c>
      <c r="Y60" s="9"/>
      <c r="Z60" s="9" t="n">
        <f aca="false">R60+V60-N60-L60-F60</f>
        <v>-6539738.61650096</v>
      </c>
      <c r="AA60" s="9"/>
      <c r="AB60" s="9" t="n">
        <f aca="false">T60-P60-D60</f>
        <v>-77817612.3515632</v>
      </c>
      <c r="AC60" s="50"/>
      <c r="AD60" s="9"/>
      <c r="AE60" s="9"/>
      <c r="AF60" s="9"/>
      <c r="AG60" s="9" t="n">
        <f aca="false">BF60/100*$AG$37</f>
        <v>4932060376.09092</v>
      </c>
      <c r="AH60" s="39" t="n">
        <f aca="false">(AG60-AG59)/AG59</f>
        <v>0.0161877248218628</v>
      </c>
      <c r="AI60" s="39"/>
      <c r="AJ60" s="39" t="n">
        <f aca="false">AB60/AG60</f>
        <v>-0.0157779115456085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12853951</v>
      </c>
      <c r="AX60" s="7"/>
      <c r="AY60" s="39" t="n">
        <f aca="false">(AW60-AW59)/AW59</f>
        <v>0.00529427806745946</v>
      </c>
      <c r="AZ60" s="12" t="n">
        <f aca="false">workers_and_wage_high!B48</f>
        <v>7329.50299713292</v>
      </c>
      <c r="BA60" s="39" t="n">
        <f aca="false">(AZ60-AZ59)/AZ59</f>
        <v>0.0108360775467104</v>
      </c>
      <c r="BB60" s="38"/>
      <c r="BC60" s="38"/>
      <c r="BD60" s="38"/>
      <c r="BE60" s="38"/>
      <c r="BF60" s="7" t="n">
        <f aca="false">BF59*(1+AY60)*(1+BA60)*(1-BE60)</f>
        <v>105.792379837568</v>
      </c>
      <c r="BG60" s="7"/>
      <c r="BH60" s="7"/>
      <c r="BI60" s="39" t="n">
        <f aca="false">T67/AG67</f>
        <v>0.0227534935664004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147288606.023357</v>
      </c>
      <c r="E61" s="9"/>
      <c r="F61" s="81" t="n">
        <f aca="false">'High pensions'!I61</f>
        <v>26771447.6331165</v>
      </c>
      <c r="G61" s="81" t="n">
        <f aca="false">'High pensions'!K61</f>
        <v>1548279.46327258</v>
      </c>
      <c r="H61" s="81" t="n">
        <f aca="false">'High pensions'!V61</f>
        <v>8518176.79063112</v>
      </c>
      <c r="I61" s="81" t="n">
        <f aca="false">'High pensions'!M61</f>
        <v>47884.9318537905</v>
      </c>
      <c r="J61" s="81" t="n">
        <f aca="false">'High pensions'!W61</f>
        <v>263448.766720547</v>
      </c>
      <c r="K61" s="9"/>
      <c r="L61" s="81" t="n">
        <f aca="false">'High pensions'!N61</f>
        <v>4389520.61553498</v>
      </c>
      <c r="M61" s="67"/>
      <c r="N61" s="81" t="n">
        <f aca="false">'High pensions'!L61</f>
        <v>1170857.05177173</v>
      </c>
      <c r="O61" s="9"/>
      <c r="P61" s="81" t="n">
        <f aca="false">'High pensions'!X61</f>
        <v>29218953.381082</v>
      </c>
      <c r="Q61" s="67"/>
      <c r="R61" s="81" t="n">
        <f aca="false">'High SIPA income'!G56</f>
        <v>29026629.3370593</v>
      </c>
      <c r="S61" s="67"/>
      <c r="T61" s="81" t="n">
        <f aca="false">'High SIPA income'!J56</f>
        <v>110985833.057556</v>
      </c>
      <c r="U61" s="9"/>
      <c r="V61" s="81" t="n">
        <f aca="false">'High SIPA income'!F56</f>
        <v>129274.88499181</v>
      </c>
      <c r="W61" s="67"/>
      <c r="X61" s="81" t="n">
        <f aca="false">'High SIPA income'!M56</f>
        <v>324701.240115885</v>
      </c>
      <c r="Y61" s="9"/>
      <c r="Z61" s="9" t="n">
        <f aca="false">R61+V61-N61-L61-F61</f>
        <v>-3175921.0783721</v>
      </c>
      <c r="AA61" s="9"/>
      <c r="AB61" s="9" t="n">
        <f aca="false">T61-P61-D61</f>
        <v>-65521726.346883</v>
      </c>
      <c r="AC61" s="50"/>
      <c r="AD61" s="9"/>
      <c r="AE61" s="9"/>
      <c r="AF61" s="9"/>
      <c r="AG61" s="9" t="n">
        <f aca="false">BF61/100*$AG$37</f>
        <v>4957598606.24148</v>
      </c>
      <c r="AH61" s="39" t="n">
        <f aca="false">(AG61-AG60)/AG60</f>
        <v>0.00517800436392984</v>
      </c>
      <c r="AI61" s="39" t="n">
        <f aca="false">(AG61-AG57)/AG57</f>
        <v>0.0356637111412263</v>
      </c>
      <c r="AJ61" s="39" t="n">
        <f aca="false">AB61/AG61</f>
        <v>-0.0132164242309559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12879818</v>
      </c>
      <c r="AX61" s="7"/>
      <c r="AY61" s="39" t="n">
        <f aca="false">(AW61-AW60)/AW60</f>
        <v>0.00201237736163768</v>
      </c>
      <c r="AZ61" s="12" t="n">
        <f aca="false">workers_and_wage_high!B49</f>
        <v>7352.6588713769</v>
      </c>
      <c r="BA61" s="39" t="n">
        <f aca="false">(AZ61-AZ60)/AZ60</f>
        <v>0.00315926936015243</v>
      </c>
      <c r="BB61" s="38"/>
      <c r="BC61" s="38"/>
      <c r="BD61" s="38"/>
      <c r="BE61" s="38"/>
      <c r="BF61" s="7" t="n">
        <f aca="false">BF60*(1+AY61)*(1+BA61)*(1-BE61)</f>
        <v>106.340173242038</v>
      </c>
      <c r="BG61" s="7"/>
      <c r="BH61" s="7"/>
      <c r="BI61" s="39" t="n">
        <f aca="false">T68/AG68</f>
        <v>0.0199031381341585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148061991.939743</v>
      </c>
      <c r="E62" s="6"/>
      <c r="F62" s="80" t="n">
        <f aca="false">'High pensions'!I62</f>
        <v>26912019.6781628</v>
      </c>
      <c r="G62" s="80" t="n">
        <f aca="false">'High pensions'!K62</f>
        <v>1676001.69647072</v>
      </c>
      <c r="H62" s="80" t="n">
        <f aca="false">'High pensions'!V62</f>
        <v>9220866.83353614</v>
      </c>
      <c r="I62" s="80" t="n">
        <f aca="false">'High pensions'!M62</f>
        <v>51835.1040145585</v>
      </c>
      <c r="J62" s="80" t="n">
        <f aca="false">'High pensions'!W62</f>
        <v>285181.448459882</v>
      </c>
      <c r="K62" s="6"/>
      <c r="L62" s="80" t="n">
        <f aca="false">'High pensions'!N62</f>
        <v>5408961.67680613</v>
      </c>
      <c r="M62" s="8"/>
      <c r="N62" s="80" t="n">
        <f aca="false">'High pensions'!L62</f>
        <v>1179083.20471596</v>
      </c>
      <c r="O62" s="6"/>
      <c r="P62" s="80" t="n">
        <f aca="false">'High pensions'!X62</f>
        <v>34554095.7606286</v>
      </c>
      <c r="Q62" s="8"/>
      <c r="R62" s="80" t="n">
        <f aca="false">'High SIPA income'!G57</f>
        <v>25623384.1001082</v>
      </c>
      <c r="S62" s="8"/>
      <c r="T62" s="80" t="n">
        <f aca="false">'High SIPA income'!J57</f>
        <v>97973229.9290233</v>
      </c>
      <c r="U62" s="6"/>
      <c r="V62" s="80" t="n">
        <f aca="false">'High SIPA income'!F57</f>
        <v>124979.829087852</v>
      </c>
      <c r="W62" s="8"/>
      <c r="X62" s="80" t="n">
        <f aca="false">'High SIPA income'!M57</f>
        <v>313913.297984119</v>
      </c>
      <c r="Y62" s="6"/>
      <c r="Z62" s="6" t="n">
        <f aca="false">R62+V62-N62-L62-F62</f>
        <v>-7751700.63048884</v>
      </c>
      <c r="AA62" s="6"/>
      <c r="AB62" s="6" t="n">
        <f aca="false">T62-P62-D62</f>
        <v>-84642857.7713484</v>
      </c>
      <c r="AC62" s="50"/>
      <c r="AD62" s="6"/>
      <c r="AE62" s="6"/>
      <c r="AF62" s="6"/>
      <c r="AG62" s="6" t="n">
        <f aca="false">BF62/100*$AG$37</f>
        <v>5001770885.08913</v>
      </c>
      <c r="AH62" s="61" t="n">
        <f aca="false">(AG62-AG61)/AG61</f>
        <v>0.00891001518195404</v>
      </c>
      <c r="AI62" s="61"/>
      <c r="AJ62" s="61" t="n">
        <f aca="false">AB62/AG62</f>
        <v>-0.0169225779660717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0.00829183016998949</v>
      </c>
      <c r="AV62" s="5"/>
      <c r="AW62" s="5" t="n">
        <f aca="false">workers_and_wage_high!C50</f>
        <v>12915487</v>
      </c>
      <c r="AX62" s="5"/>
      <c r="AY62" s="61" t="n">
        <f aca="false">(AW62-AW61)/AW61</f>
        <v>0.00276937143055903</v>
      </c>
      <c r="AZ62" s="11" t="n">
        <f aca="false">workers_and_wage_high!B50</f>
        <v>7397.68423816713</v>
      </c>
      <c r="BA62" s="61" t="n">
        <f aca="false">(AZ62-AZ61)/AZ61</f>
        <v>0.00612368499312547</v>
      </c>
      <c r="BB62" s="66"/>
      <c r="BC62" s="66"/>
      <c r="BD62" s="66"/>
      <c r="BE62" s="66"/>
      <c r="BF62" s="5" t="n">
        <f aca="false">BF61*(1+AY62)*(1+BA62)*(1-BE62)</f>
        <v>107.287665800076</v>
      </c>
      <c r="BG62" s="5"/>
      <c r="BH62" s="5"/>
      <c r="BI62" s="61" t="n">
        <f aca="false">T69/AG69</f>
        <v>0.0227704751764203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148879074.203943</v>
      </c>
      <c r="E63" s="9"/>
      <c r="F63" s="81" t="n">
        <f aca="false">'High pensions'!I63</f>
        <v>27060534.0516678</v>
      </c>
      <c r="G63" s="81" t="n">
        <f aca="false">'High pensions'!K63</f>
        <v>1737630.86773838</v>
      </c>
      <c r="H63" s="81" t="n">
        <f aca="false">'High pensions'!V63</f>
        <v>9559932.35030557</v>
      </c>
      <c r="I63" s="81" t="n">
        <f aca="false">'High pensions'!M63</f>
        <v>53741.1608578882</v>
      </c>
      <c r="J63" s="81" t="n">
        <f aca="false">'High pensions'!W63</f>
        <v>295668.010834194</v>
      </c>
      <c r="K63" s="9"/>
      <c r="L63" s="81" t="n">
        <f aca="false">'High pensions'!N63</f>
        <v>4466026.45450403</v>
      </c>
      <c r="M63" s="67"/>
      <c r="N63" s="81" t="n">
        <f aca="false">'High pensions'!L63</f>
        <v>1186572.8527259</v>
      </c>
      <c r="O63" s="9"/>
      <c r="P63" s="81" t="n">
        <f aca="false">'High pensions'!X63</f>
        <v>29702406.2431248</v>
      </c>
      <c r="Q63" s="67"/>
      <c r="R63" s="81" t="n">
        <f aca="false">'High SIPA income'!G58</f>
        <v>29379379.9971942</v>
      </c>
      <c r="S63" s="67"/>
      <c r="T63" s="81" t="n">
        <f aca="false">'High SIPA income'!J58</f>
        <v>112334605.780081</v>
      </c>
      <c r="U63" s="9"/>
      <c r="V63" s="81" t="n">
        <f aca="false">'High SIPA income'!F58</f>
        <v>130007.073438999</v>
      </c>
      <c r="W63" s="67"/>
      <c r="X63" s="81" t="n">
        <f aca="false">'High SIPA income'!M58</f>
        <v>326540.286399437</v>
      </c>
      <c r="Y63" s="9"/>
      <c r="Z63" s="9" t="n">
        <f aca="false">R63+V63-N63-L63-F63</f>
        <v>-3203746.28826454</v>
      </c>
      <c r="AA63" s="9"/>
      <c r="AB63" s="9" t="n">
        <f aca="false">T63-P63-D63</f>
        <v>-66246874.666987</v>
      </c>
      <c r="AC63" s="50"/>
      <c r="AD63" s="9"/>
      <c r="AE63" s="9"/>
      <c r="AF63" s="9"/>
      <c r="AG63" s="9" t="n">
        <f aca="false">BF63/100*$AG$37</f>
        <v>5007388303.27964</v>
      </c>
      <c r="AH63" s="39" t="n">
        <f aca="false">(AG63-AG62)/AG62</f>
        <v>0.00112308586689943</v>
      </c>
      <c r="AI63" s="39"/>
      <c r="AJ63" s="39" t="n">
        <f aca="false">AB63/AG63</f>
        <v>-0.013229825740416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12937354</v>
      </c>
      <c r="AX63" s="7"/>
      <c r="AY63" s="39" t="n">
        <f aca="false">(AW63-AW62)/AW62</f>
        <v>0.00169308365995026</v>
      </c>
      <c r="AZ63" s="12" t="n">
        <f aca="false">workers_and_wage_high!B51</f>
        <v>7393.4747015753</v>
      </c>
      <c r="BA63" s="39" t="n">
        <f aca="false">(AZ63-AZ62)/AZ62</f>
        <v>-0.000569034370256537</v>
      </c>
      <c r="BB63" s="38"/>
      <c r="BC63" s="38"/>
      <c r="BD63" s="38"/>
      <c r="BE63" s="38"/>
      <c r="BF63" s="7" t="n">
        <f aca="false">BF62*(1+AY63)*(1+BA63)*(1-BE63)</f>
        <v>107.408159061229</v>
      </c>
      <c r="BG63" s="7"/>
      <c r="BH63" s="7"/>
      <c r="BI63" s="39" t="n">
        <f aca="false">T70/AG70</f>
        <v>0.0200224831500294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149615091.075488</v>
      </c>
      <c r="E64" s="9"/>
      <c r="F64" s="81" t="n">
        <f aca="false">'High pensions'!I64</f>
        <v>27194313.8304683</v>
      </c>
      <c r="G64" s="81" t="n">
        <f aca="false">'High pensions'!K64</f>
        <v>1825357.10628975</v>
      </c>
      <c r="H64" s="81" t="n">
        <f aca="false">'High pensions'!V64</f>
        <v>10042576.2313903</v>
      </c>
      <c r="I64" s="81" t="n">
        <f aca="false">'High pensions'!M64</f>
        <v>56454.3434934975</v>
      </c>
      <c r="J64" s="81" t="n">
        <f aca="false">'High pensions'!W64</f>
        <v>310595.14117702</v>
      </c>
      <c r="K64" s="9"/>
      <c r="L64" s="81" t="n">
        <f aca="false">'High pensions'!N64</f>
        <v>4409032.38099837</v>
      </c>
      <c r="M64" s="67"/>
      <c r="N64" s="81" t="n">
        <f aca="false">'High pensions'!L64</f>
        <v>1194225.89586116</v>
      </c>
      <c r="O64" s="9"/>
      <c r="P64" s="81" t="n">
        <f aca="false">'High pensions'!X64</f>
        <v>29448768.5100829</v>
      </c>
      <c r="Q64" s="67"/>
      <c r="R64" s="81" t="n">
        <f aca="false">'High SIPA income'!G59</f>
        <v>25926476.8879139</v>
      </c>
      <c r="S64" s="67"/>
      <c r="T64" s="81" t="n">
        <f aca="false">'High SIPA income'!J59</f>
        <v>99132131.4727659</v>
      </c>
      <c r="U64" s="9"/>
      <c r="V64" s="81" t="n">
        <f aca="false">'High SIPA income'!F59</f>
        <v>132479.825090342</v>
      </c>
      <c r="W64" s="67"/>
      <c r="X64" s="81" t="n">
        <f aca="false">'High SIPA income'!M59</f>
        <v>332751.125633528</v>
      </c>
      <c r="Y64" s="9"/>
      <c r="Z64" s="9" t="n">
        <f aca="false">R64+V64-N64-L64-F64</f>
        <v>-6738615.39432355</v>
      </c>
      <c r="AA64" s="9"/>
      <c r="AB64" s="9" t="n">
        <f aca="false">T64-P64-D64</f>
        <v>-79931728.1128049</v>
      </c>
      <c r="AC64" s="50"/>
      <c r="AD64" s="9"/>
      <c r="AE64" s="9"/>
      <c r="AF64" s="9"/>
      <c r="AG64" s="9" t="n">
        <f aca="false">BF64/100*$AG$37</f>
        <v>5054578969.94352</v>
      </c>
      <c r="AH64" s="39" t="n">
        <f aca="false">(AG64-AG63)/AG63</f>
        <v>0.00942420755206385</v>
      </c>
      <c r="AI64" s="39"/>
      <c r="AJ64" s="39" t="n">
        <f aca="false">AB64/AG64</f>
        <v>-0.0158137262446803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13038803</v>
      </c>
      <c r="AX64" s="7"/>
      <c r="AY64" s="39" t="n">
        <f aca="false">(AW64-AW63)/AW63</f>
        <v>0.007841557091195</v>
      </c>
      <c r="AZ64" s="12" t="n">
        <f aca="false">workers_and_wage_high!B52</f>
        <v>7405.08494532993</v>
      </c>
      <c r="BA64" s="39" t="n">
        <f aca="false">(AZ64-AZ63)/AZ63</f>
        <v>0.00157033657694836</v>
      </c>
      <c r="BB64" s="38"/>
      <c r="BC64" s="38"/>
      <c r="BD64" s="38"/>
      <c r="BE64" s="38"/>
      <c r="BF64" s="7" t="n">
        <f aca="false">BF63*(1+AY64)*(1+BA64)*(1-BE64)</f>
        <v>108.420395845007</v>
      </c>
      <c r="BG64" s="7"/>
      <c r="BH64" s="7"/>
      <c r="BI64" s="39" t="n">
        <f aca="false">T71/AG71</f>
        <v>0.0229971081616803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150424145.586349</v>
      </c>
      <c r="E65" s="9"/>
      <c r="F65" s="81" t="n">
        <f aca="false">'High pensions'!I65</f>
        <v>27341369.0647775</v>
      </c>
      <c r="G65" s="81" t="n">
        <f aca="false">'High pensions'!K65</f>
        <v>1920416.63010336</v>
      </c>
      <c r="H65" s="81" t="n">
        <f aca="false">'High pensions'!V65</f>
        <v>10565565.684319</v>
      </c>
      <c r="I65" s="81" t="n">
        <f aca="false">'High pensions'!M65</f>
        <v>59394.3287660836</v>
      </c>
      <c r="J65" s="81" t="n">
        <f aca="false">'High pensions'!W65</f>
        <v>326770.072710896</v>
      </c>
      <c r="K65" s="9"/>
      <c r="L65" s="81" t="n">
        <f aca="false">'High pensions'!N65</f>
        <v>4420660.15642036</v>
      </c>
      <c r="M65" s="67"/>
      <c r="N65" s="81" t="n">
        <f aca="false">'High pensions'!L65</f>
        <v>1202394.06937054</v>
      </c>
      <c r="O65" s="9"/>
      <c r="P65" s="81" t="n">
        <f aca="false">'High pensions'!X65</f>
        <v>29554043.9726715</v>
      </c>
      <c r="Q65" s="67"/>
      <c r="R65" s="81" t="n">
        <f aca="false">'High SIPA income'!G60</f>
        <v>30302519.4116449</v>
      </c>
      <c r="S65" s="67"/>
      <c r="T65" s="81" t="n">
        <f aca="false">'High SIPA income'!J60</f>
        <v>115864309.341296</v>
      </c>
      <c r="U65" s="9"/>
      <c r="V65" s="81" t="n">
        <f aca="false">'High SIPA income'!F60</f>
        <v>128094.111861444</v>
      </c>
      <c r="W65" s="67"/>
      <c r="X65" s="81" t="n">
        <f aca="false">'High SIPA income'!M60</f>
        <v>321735.478438745</v>
      </c>
      <c r="Y65" s="9"/>
      <c r="Z65" s="9" t="n">
        <f aca="false">R65+V65-N65-L65-F65</f>
        <v>-2533809.76706213</v>
      </c>
      <c r="AA65" s="9"/>
      <c r="AB65" s="9" t="n">
        <f aca="false">T65-P65-D65</f>
        <v>-64113880.2177244</v>
      </c>
      <c r="AC65" s="50"/>
      <c r="AD65" s="9"/>
      <c r="AE65" s="9"/>
      <c r="AF65" s="9"/>
      <c r="AG65" s="9" t="n">
        <f aca="false">BF65/100*$AG$37</f>
        <v>5123877308.67591</v>
      </c>
      <c r="AH65" s="39" t="n">
        <f aca="false">(AG65-AG64)/AG64</f>
        <v>0.0137100120790406</v>
      </c>
      <c r="AI65" s="39" t="n">
        <f aca="false">(AG65-AG61)/AG61</f>
        <v>0.0335401704819532</v>
      </c>
      <c r="AJ65" s="39" t="n">
        <f aca="false">AB65/AG65</f>
        <v>-0.0125127664765049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13101475</v>
      </c>
      <c r="AX65" s="7"/>
      <c r="AY65" s="39" t="n">
        <f aca="false">(AW65-AW64)/AW64</f>
        <v>0.00480657618647969</v>
      </c>
      <c r="AZ65" s="12" t="n">
        <f aca="false">workers_and_wage_high!B53</f>
        <v>7470.7002594135</v>
      </c>
      <c r="BA65" s="39" t="n">
        <f aca="false">(AZ65-AZ64)/AZ64</f>
        <v>0.00886084556328447</v>
      </c>
      <c r="BB65" s="38"/>
      <c r="BC65" s="38"/>
      <c r="BD65" s="38"/>
      <c r="BE65" s="38"/>
      <c r="BF65" s="7" t="n">
        <f aca="false">BF64*(1+AY65)*(1+BA65)*(1-BE65)</f>
        <v>109.906840781656</v>
      </c>
      <c r="BG65" s="7"/>
      <c r="BH65" s="7"/>
      <c r="BI65" s="39" t="n">
        <f aca="false">T72/AG72</f>
        <v>0.0200594044401787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151468564.458874</v>
      </c>
      <c r="E66" s="6"/>
      <c r="F66" s="80" t="n">
        <f aca="false">'High pensions'!I66</f>
        <v>27531204.5578802</v>
      </c>
      <c r="G66" s="80" t="n">
        <f aca="false">'High pensions'!K66</f>
        <v>2005643.16347073</v>
      </c>
      <c r="H66" s="80" t="n">
        <f aca="false">'High pensions'!V66</f>
        <v>11034456.9250135</v>
      </c>
      <c r="I66" s="80" t="n">
        <f aca="false">'High pensions'!M66</f>
        <v>62030.2009320848</v>
      </c>
      <c r="J66" s="80" t="n">
        <f aca="false">'High pensions'!W66</f>
        <v>341271.863660215</v>
      </c>
      <c r="K66" s="6"/>
      <c r="L66" s="80" t="n">
        <f aca="false">'High pensions'!N66</f>
        <v>5347662.42239484</v>
      </c>
      <c r="M66" s="8"/>
      <c r="N66" s="80" t="n">
        <f aca="false">'High pensions'!L66</f>
        <v>1212938.09990798</v>
      </c>
      <c r="O66" s="6"/>
      <c r="P66" s="80" t="n">
        <f aca="false">'High pensions'!X66</f>
        <v>34422273.2826215</v>
      </c>
      <c r="Q66" s="8"/>
      <c r="R66" s="80" t="n">
        <f aca="false">'High SIPA income'!G61</f>
        <v>26704357.7443557</v>
      </c>
      <c r="S66" s="8"/>
      <c r="T66" s="80" t="n">
        <f aca="false">'High SIPA income'!J61</f>
        <v>102106426.347627</v>
      </c>
      <c r="U66" s="6"/>
      <c r="V66" s="80" t="n">
        <f aca="false">'High SIPA income'!F61</f>
        <v>129224.167424929</v>
      </c>
      <c r="W66" s="8"/>
      <c r="X66" s="80" t="n">
        <f aca="false">'High SIPA income'!M61</f>
        <v>324573.85221016</v>
      </c>
      <c r="Y66" s="6"/>
      <c r="Z66" s="6" t="n">
        <f aca="false">R66+V66-N66-L66-F66</f>
        <v>-7258223.16840238</v>
      </c>
      <c r="AA66" s="6"/>
      <c r="AB66" s="6" t="n">
        <f aca="false">T66-P66-D66</f>
        <v>-83784411.3938682</v>
      </c>
      <c r="AC66" s="50"/>
      <c r="AD66" s="6"/>
      <c r="AE66" s="6"/>
      <c r="AF66" s="6"/>
      <c r="AG66" s="6" t="n">
        <f aca="false">BF66/100*$AG$37</f>
        <v>5166275151.99016</v>
      </c>
      <c r="AH66" s="61" t="n">
        <f aca="false">(AG66-AG65)/AG65</f>
        <v>0.00827456255489487</v>
      </c>
      <c r="AI66" s="61"/>
      <c r="AJ66" s="61" t="n">
        <f aca="false">AB66/AG66</f>
        <v>-0.0162175666082347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0.0100658870070967</v>
      </c>
      <c r="AV66" s="5"/>
      <c r="AW66" s="5" t="n">
        <f aca="false">workers_and_wage_high!C54</f>
        <v>13141166</v>
      </c>
      <c r="AX66" s="5"/>
      <c r="AY66" s="61" t="n">
        <f aca="false">(AW66-AW65)/AW65</f>
        <v>0.00302950621971954</v>
      </c>
      <c r="AZ66" s="11" t="n">
        <f aca="false">workers_and_wage_high!B54</f>
        <v>7509.76615277043</v>
      </c>
      <c r="BA66" s="61" t="n">
        <f aca="false">(AZ66-AZ65)/AZ65</f>
        <v>0.00522921439763325</v>
      </c>
      <c r="BB66" s="66"/>
      <c r="BC66" s="66"/>
      <c r="BD66" s="66"/>
      <c r="BE66" s="66"/>
      <c r="BF66" s="5" t="n">
        <f aca="false">BF65*(1+AY66)*(1+BA66)*(1-BE66)</f>
        <v>110.816271810915</v>
      </c>
      <c r="BG66" s="5"/>
      <c r="BH66" s="5"/>
      <c r="BI66" s="61" t="n">
        <f aca="false">T73/AG73</f>
        <v>0.0230085248281558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152027208.49377</v>
      </c>
      <c r="E67" s="9"/>
      <c r="F67" s="81" t="n">
        <f aca="false">'High pensions'!I67</f>
        <v>27632744.7240178</v>
      </c>
      <c r="G67" s="81" t="n">
        <f aca="false">'High pensions'!K67</f>
        <v>2110945.74990929</v>
      </c>
      <c r="H67" s="81" t="n">
        <f aca="false">'High pensions'!V67</f>
        <v>11613800.6863126</v>
      </c>
      <c r="I67" s="81" t="n">
        <f aca="false">'High pensions'!M67</f>
        <v>65286.9819559571</v>
      </c>
      <c r="J67" s="81" t="n">
        <f aca="false">'High pensions'!W67</f>
        <v>359189.71194781</v>
      </c>
      <c r="K67" s="9"/>
      <c r="L67" s="81" t="n">
        <f aca="false">'High pensions'!N67</f>
        <v>4458482.93299968</v>
      </c>
      <c r="M67" s="67"/>
      <c r="N67" s="81" t="n">
        <f aca="false">'High pensions'!L67</f>
        <v>1219206.3203339</v>
      </c>
      <c r="O67" s="9"/>
      <c r="P67" s="81" t="n">
        <f aca="false">'High pensions'!X67</f>
        <v>29842802.584528</v>
      </c>
      <c r="Q67" s="67"/>
      <c r="R67" s="81" t="n">
        <f aca="false">'High SIPA income'!G62</f>
        <v>31049662.0291538</v>
      </c>
      <c r="S67" s="67"/>
      <c r="T67" s="81" t="n">
        <f aca="false">'High SIPA income'!J62</f>
        <v>118721073.895462</v>
      </c>
      <c r="U67" s="9"/>
      <c r="V67" s="81" t="n">
        <f aca="false">'High SIPA income'!F62</f>
        <v>127284.843964137</v>
      </c>
      <c r="W67" s="67"/>
      <c r="X67" s="81" t="n">
        <f aca="false">'High SIPA income'!M62</f>
        <v>319702.830799119</v>
      </c>
      <c r="Y67" s="9"/>
      <c r="Z67" s="9" t="n">
        <f aca="false">R67+V67-N67-L67-F67</f>
        <v>-2133487.10423343</v>
      </c>
      <c r="AA67" s="9"/>
      <c r="AB67" s="9" t="n">
        <f aca="false">T67-P67-D67</f>
        <v>-63148937.1828362</v>
      </c>
      <c r="AC67" s="50"/>
      <c r="AD67" s="9"/>
      <c r="AE67" s="9"/>
      <c r="AF67" s="9"/>
      <c r="AG67" s="9" t="n">
        <f aca="false">BF67/100*$AG$37</f>
        <v>5217707493.97249</v>
      </c>
      <c r="AH67" s="39" t="n">
        <f aca="false">(AG67-AG66)/AG66</f>
        <v>0.00995540122606892</v>
      </c>
      <c r="AI67" s="39"/>
      <c r="AJ67" s="39" t="n">
        <f aca="false">AB67/AG67</f>
        <v>-0.0121028128264733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13206503</v>
      </c>
      <c r="AX67" s="7"/>
      <c r="AY67" s="39" t="n">
        <f aca="false">(AW67-AW66)/AW66</f>
        <v>0.00497193323636578</v>
      </c>
      <c r="AZ67" s="12" t="n">
        <f aca="false">workers_and_wage_high!B55</f>
        <v>7547.00567956196</v>
      </c>
      <c r="BA67" s="39" t="n">
        <f aca="false">(AZ67-AZ66)/AZ66</f>
        <v>0.00495881310202825</v>
      </c>
      <c r="BB67" s="38"/>
      <c r="BC67" s="38"/>
      <c r="BD67" s="38"/>
      <c r="BE67" s="38"/>
      <c r="BF67" s="7" t="n">
        <f aca="false">BF66*(1+AY67)*(1+BA67)*(1-BE67)</f>
        <v>111.91949225917</v>
      </c>
      <c r="BG67" s="7"/>
      <c r="BH67" s="7"/>
      <c r="BI67" s="39" t="n">
        <f aca="false">T74/AG74</f>
        <v>0.020134706432643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153000123.565934</v>
      </c>
      <c r="E68" s="9"/>
      <c r="F68" s="81" t="n">
        <f aca="false">'High pensions'!I68</f>
        <v>27809583.5549981</v>
      </c>
      <c r="G68" s="81" t="n">
        <f aca="false">'High pensions'!K68</f>
        <v>2173048.19261782</v>
      </c>
      <c r="H68" s="81" t="n">
        <f aca="false">'High pensions'!V68</f>
        <v>11955470.002912</v>
      </c>
      <c r="I68" s="81" t="n">
        <f aca="false">'High pensions'!M68</f>
        <v>67207.676060345</v>
      </c>
      <c r="J68" s="81" t="n">
        <f aca="false">'High pensions'!W68</f>
        <v>369756.804213774</v>
      </c>
      <c r="K68" s="9"/>
      <c r="L68" s="81" t="n">
        <f aca="false">'High pensions'!N68</f>
        <v>4405164.07653196</v>
      </c>
      <c r="M68" s="67"/>
      <c r="N68" s="81" t="n">
        <f aca="false">'High pensions'!L68</f>
        <v>1227979.04784761</v>
      </c>
      <c r="O68" s="9"/>
      <c r="P68" s="81" t="n">
        <f aca="false">'High pensions'!X68</f>
        <v>29614395.7432572</v>
      </c>
      <c r="Q68" s="67"/>
      <c r="R68" s="81" t="n">
        <f aca="false">'High SIPA income'!G63</f>
        <v>27405759.2361398</v>
      </c>
      <c r="S68" s="67"/>
      <c r="T68" s="81" t="n">
        <f aca="false">'High SIPA income'!J63</f>
        <v>104788295.743123</v>
      </c>
      <c r="U68" s="9"/>
      <c r="V68" s="81" t="n">
        <f aca="false">'High SIPA income'!F63</f>
        <v>128538.899075864</v>
      </c>
      <c r="W68" s="67"/>
      <c r="X68" s="81" t="n">
        <f aca="false">'High SIPA income'!M63</f>
        <v>322852.655685655</v>
      </c>
      <c r="Y68" s="9"/>
      <c r="Z68" s="9" t="n">
        <f aca="false">R68+V68-N68-L68-F68</f>
        <v>-5908428.5441621</v>
      </c>
      <c r="AA68" s="9"/>
      <c r="AB68" s="9" t="n">
        <f aca="false">T68-P68-D68</f>
        <v>-77826223.566068</v>
      </c>
      <c r="AC68" s="50"/>
      <c r="AD68" s="9"/>
      <c r="AE68" s="9"/>
      <c r="AF68" s="9"/>
      <c r="AG68" s="9" t="n">
        <f aca="false">BF68/100*$AG$37</f>
        <v>5264913253.21616</v>
      </c>
      <c r="AH68" s="39" t="n">
        <f aca="false">(AG68-AG67)/AG67</f>
        <v>0.00904722223279163</v>
      </c>
      <c r="AI68" s="39"/>
      <c r="AJ68" s="39" t="n">
        <f aca="false">AB68/AG68</f>
        <v>-0.0147820523953603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13296621</v>
      </c>
      <c r="AX68" s="7"/>
      <c r="AY68" s="39" t="n">
        <f aca="false">(AW68-AW67)/AW67</f>
        <v>0.006823759476676</v>
      </c>
      <c r="AZ68" s="12" t="n">
        <f aca="false">workers_and_wage_high!B56</f>
        <v>7563.67243567568</v>
      </c>
      <c r="BA68" s="39" t="n">
        <f aca="false">(AZ68-AZ67)/AZ67</f>
        <v>0.00220839321200687</v>
      </c>
      <c r="BB68" s="38"/>
      <c r="BC68" s="38"/>
      <c r="BD68" s="38"/>
      <c r="BE68" s="38"/>
      <c r="BF68" s="7" t="n">
        <f aca="false">BF67*(1+AY68)*(1+BA68)*(1-BE68)</f>
        <v>112.932052777819</v>
      </c>
      <c r="BG68" s="7"/>
      <c r="BH68" s="7"/>
      <c r="BI68" s="39" t="n">
        <f aca="false">T75/AG75</f>
        <v>0.0230265451826816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153572142.132367</v>
      </c>
      <c r="E69" s="9"/>
      <c r="F69" s="81" t="n">
        <f aca="false">'High pensions'!I69</f>
        <v>27913554.7005598</v>
      </c>
      <c r="G69" s="81" t="n">
        <f aca="false">'High pensions'!K69</f>
        <v>2287583.35583746</v>
      </c>
      <c r="H69" s="81" t="n">
        <f aca="false">'High pensions'!V69</f>
        <v>12585608.67761</v>
      </c>
      <c r="I69" s="81" t="n">
        <f aca="false">'High pensions'!M69</f>
        <v>70750.0006960039</v>
      </c>
      <c r="J69" s="81" t="n">
        <f aca="false">'High pensions'!W69</f>
        <v>389245.629204433</v>
      </c>
      <c r="K69" s="9"/>
      <c r="L69" s="81" t="n">
        <f aca="false">'High pensions'!N69</f>
        <v>4421849.62013501</v>
      </c>
      <c r="M69" s="67"/>
      <c r="N69" s="81" t="n">
        <f aca="false">'High pensions'!L69</f>
        <v>1234747.63762466</v>
      </c>
      <c r="O69" s="9"/>
      <c r="P69" s="81" t="n">
        <f aca="false">'High pensions'!X69</f>
        <v>29738215.8922296</v>
      </c>
      <c r="Q69" s="67"/>
      <c r="R69" s="81" t="n">
        <f aca="false">'High SIPA income'!G64</f>
        <v>31761132.014635</v>
      </c>
      <c r="S69" s="67"/>
      <c r="T69" s="81" t="n">
        <f aca="false">'High SIPA income'!J64</f>
        <v>121441441.049263</v>
      </c>
      <c r="U69" s="9"/>
      <c r="V69" s="81" t="n">
        <f aca="false">'High SIPA income'!F64</f>
        <v>132390.07525271</v>
      </c>
      <c r="W69" s="67"/>
      <c r="X69" s="81" t="n">
        <f aca="false">'High SIPA income'!M64</f>
        <v>332525.699916991</v>
      </c>
      <c r="Y69" s="9"/>
      <c r="Z69" s="9" t="n">
        <f aca="false">R69+V69-N69-L69-F69</f>
        <v>-1676629.86843177</v>
      </c>
      <c r="AA69" s="9"/>
      <c r="AB69" s="9" t="n">
        <f aca="false">T69-P69-D69</f>
        <v>-61868916.975334</v>
      </c>
      <c r="AC69" s="50"/>
      <c r="AD69" s="9"/>
      <c r="AE69" s="9"/>
      <c r="AF69" s="9"/>
      <c r="AG69" s="9" t="n">
        <f aca="false">BF69/100*$AG$37</f>
        <v>5333285322.69806</v>
      </c>
      <c r="AH69" s="39" t="n">
        <f aca="false">(AG69-AG68)/AG68</f>
        <v>0.0129863620146313</v>
      </c>
      <c r="AI69" s="39" t="n">
        <f aca="false">(AG69-AG65)/AG65</f>
        <v>0.0408690531421523</v>
      </c>
      <c r="AJ69" s="39" t="n">
        <f aca="false">AB69/AG69</f>
        <v>-0.0116005263607451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13355133</v>
      </c>
      <c r="AX69" s="7"/>
      <c r="AY69" s="39" t="n">
        <f aca="false">(AW69-AW68)/AW68</f>
        <v>0.00440051649212232</v>
      </c>
      <c r="AZ69" s="12" t="n">
        <f aca="false">workers_and_wage_high!B57</f>
        <v>7628.32843898238</v>
      </c>
      <c r="BA69" s="39" t="n">
        <f aca="false">(AZ69-AZ68)/AZ68</f>
        <v>0.00854822890025493</v>
      </c>
      <c r="BB69" s="38"/>
      <c r="BC69" s="38"/>
      <c r="BD69" s="38"/>
      <c r="BE69" s="38"/>
      <c r="BF69" s="7" t="n">
        <f aca="false">BF68*(1+AY69)*(1+BA69)*(1-BE69)</f>
        <v>114.398629298248</v>
      </c>
      <c r="BG69" s="7"/>
      <c r="BH69" s="7"/>
      <c r="BI69" s="39" t="n">
        <f aca="false">T76/AG76</f>
        <v>0.0202007852804331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154364513.437966</v>
      </c>
      <c r="E70" s="6"/>
      <c r="F70" s="80" t="n">
        <f aca="false">'High pensions'!I70</f>
        <v>28057577.5648298</v>
      </c>
      <c r="G70" s="80" t="n">
        <f aca="false">'High pensions'!K70</f>
        <v>2382233.22553074</v>
      </c>
      <c r="H70" s="80" t="n">
        <f aca="false">'High pensions'!V70</f>
        <v>13106344.3344361</v>
      </c>
      <c r="I70" s="80" t="n">
        <f aca="false">'High pensions'!M70</f>
        <v>73677.316253528</v>
      </c>
      <c r="J70" s="80" t="n">
        <f aca="false">'High pensions'!W70</f>
        <v>405350.855704208</v>
      </c>
      <c r="K70" s="6"/>
      <c r="L70" s="80" t="n">
        <f aca="false">'High pensions'!N70</f>
        <v>5444595.78683525</v>
      </c>
      <c r="M70" s="8"/>
      <c r="N70" s="80" t="n">
        <f aca="false">'High pensions'!L70</f>
        <v>1243590.64125981</v>
      </c>
      <c r="O70" s="6"/>
      <c r="P70" s="80" t="n">
        <f aca="false">'High pensions'!X70</f>
        <v>35093902.2100606</v>
      </c>
      <c r="Q70" s="8"/>
      <c r="R70" s="80" t="n">
        <f aca="false">'High SIPA income'!G65</f>
        <v>28221750.8387524</v>
      </c>
      <c r="S70" s="8"/>
      <c r="T70" s="80" t="n">
        <f aca="false">'High SIPA income'!J65</f>
        <v>107908310.359092</v>
      </c>
      <c r="U70" s="6"/>
      <c r="V70" s="80" t="n">
        <f aca="false">'High SIPA income'!F65</f>
        <v>130901.580883355</v>
      </c>
      <c r="W70" s="8"/>
      <c r="X70" s="80" t="n">
        <f aca="false">'High SIPA income'!M65</f>
        <v>328787.031206005</v>
      </c>
      <c r="Y70" s="6"/>
      <c r="Z70" s="6" t="n">
        <f aca="false">R70+V70-N70-L70-F70</f>
        <v>-6393111.57328907</v>
      </c>
      <c r="AA70" s="6"/>
      <c r="AB70" s="6" t="n">
        <f aca="false">T70-P70-D70</f>
        <v>-81550105.288934</v>
      </c>
      <c r="AC70" s="50"/>
      <c r="AD70" s="6"/>
      <c r="AE70" s="6"/>
      <c r="AF70" s="6"/>
      <c r="AG70" s="6" t="n">
        <f aca="false">BF70/100*$AG$37</f>
        <v>5389357031.81919</v>
      </c>
      <c r="AH70" s="61" t="n">
        <f aca="false">(AG70-AG69)/AG69</f>
        <v>0.0105135401030382</v>
      </c>
      <c r="AI70" s="61"/>
      <c r="AJ70" s="61" t="n">
        <f aca="false">AB70/AG70</f>
        <v>-0.0151316947100472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0.00974927164956043</v>
      </c>
      <c r="AV70" s="5"/>
      <c r="AW70" s="5" t="n">
        <f aca="false">workers_and_wage_high!C58</f>
        <v>13365923</v>
      </c>
      <c r="AX70" s="5"/>
      <c r="AY70" s="61" t="n">
        <f aca="false">(AW70-AW69)/AW69</f>
        <v>0.000807929056191354</v>
      </c>
      <c r="AZ70" s="11" t="n">
        <f aca="false">workers_and_wage_high!B58</f>
        <v>7702.3062589185</v>
      </c>
      <c r="BA70" s="61" t="n">
        <f aca="false">(AZ70-AZ69)/AZ69</f>
        <v>0.00969777593189095</v>
      </c>
      <c r="BB70" s="66"/>
      <c r="BC70" s="66"/>
      <c r="BD70" s="66"/>
      <c r="BE70" s="66"/>
      <c r="BF70" s="5" t="n">
        <f aca="false">BF69*(1+AY70)*(1+BA70)*(1-BE70)</f>
        <v>115.601363875107</v>
      </c>
      <c r="BG70" s="5"/>
      <c r="BH70" s="5"/>
      <c r="BI70" s="61" t="n">
        <f aca="false">T77/AG77</f>
        <v>0.0232391569114997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155047795.874615</v>
      </c>
      <c r="E71" s="9"/>
      <c r="F71" s="81" t="n">
        <f aca="false">'High pensions'!I71</f>
        <v>28181772.2358588</v>
      </c>
      <c r="G71" s="81" t="n">
        <f aca="false">'High pensions'!K71</f>
        <v>2468807.37964189</v>
      </c>
      <c r="H71" s="81" t="n">
        <f aca="false">'High pensions'!V71</f>
        <v>13582649.7868506</v>
      </c>
      <c r="I71" s="81" t="n">
        <f aca="false">'High pensions'!M71</f>
        <v>76354.8674116046</v>
      </c>
      <c r="J71" s="81" t="n">
        <f aca="false">'High pensions'!W71</f>
        <v>420081.952170635</v>
      </c>
      <c r="K71" s="9"/>
      <c r="L71" s="81" t="n">
        <f aca="false">'High pensions'!N71</f>
        <v>4462204.46940549</v>
      </c>
      <c r="M71" s="67"/>
      <c r="N71" s="81" t="n">
        <f aca="false">'High pensions'!L71</f>
        <v>1250215.57413857</v>
      </c>
      <c r="O71" s="9"/>
      <c r="P71" s="81" t="n">
        <f aca="false">'High pensions'!X71</f>
        <v>30032717.4198535</v>
      </c>
      <c r="Q71" s="67"/>
      <c r="R71" s="81" t="n">
        <f aca="false">'High SIPA income'!G66</f>
        <v>32598531.4378648</v>
      </c>
      <c r="S71" s="67"/>
      <c r="T71" s="81" t="n">
        <f aca="false">'High SIPA income'!J66</f>
        <v>124643310.322813</v>
      </c>
      <c r="U71" s="9"/>
      <c r="V71" s="81" t="n">
        <f aca="false">'High SIPA income'!F66</f>
        <v>128820.663679333</v>
      </c>
      <c r="W71" s="67"/>
      <c r="X71" s="81" t="n">
        <f aca="false">'High SIPA income'!M66</f>
        <v>323560.367134581</v>
      </c>
      <c r="Y71" s="9"/>
      <c r="Z71" s="9" t="n">
        <f aca="false">R71+V71-N71-L71-F71</f>
        <v>-1166840.17785871</v>
      </c>
      <c r="AA71" s="9"/>
      <c r="AB71" s="9" t="n">
        <f aca="false">T71-P71-D71</f>
        <v>-60437202.9716551</v>
      </c>
      <c r="AC71" s="50"/>
      <c r="AD71" s="9"/>
      <c r="AE71" s="9"/>
      <c r="AF71" s="9"/>
      <c r="AG71" s="9" t="n">
        <f aca="false">BF71/100*$AG$37</f>
        <v>5419955824.29378</v>
      </c>
      <c r="AH71" s="39" t="n">
        <f aca="false">(AG71-AG70)/AG70</f>
        <v>0.0056776332118905</v>
      </c>
      <c r="AI71" s="39"/>
      <c r="AJ71" s="39" t="n">
        <f aca="false">AB71/AG71</f>
        <v>-0.0111508663411533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13353291</v>
      </c>
      <c r="AX71" s="7"/>
      <c r="AY71" s="39" t="n">
        <f aca="false">(AW71-AW70)/AW70</f>
        <v>-0.000945089987425485</v>
      </c>
      <c r="AZ71" s="12" t="n">
        <f aca="false">workers_and_wage_high!B59</f>
        <v>7753.36475614218</v>
      </c>
      <c r="BA71" s="39" t="n">
        <f aca="false">(AZ71-AZ70)/AZ70</f>
        <v>0.00662898818968073</v>
      </c>
      <c r="BB71" s="38"/>
      <c r="BC71" s="38"/>
      <c r="BD71" s="38"/>
      <c r="BE71" s="38"/>
      <c r="BF71" s="7" t="n">
        <f aca="false">BF70*(1+AY71)*(1+BA71)*(1-BE71)</f>
        <v>116.257706017985</v>
      </c>
      <c r="BG71" s="7"/>
      <c r="BH71" s="7"/>
      <c r="BI71" s="39" t="n">
        <f aca="false">T78/AG78</f>
        <v>0.02033284956927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155813858.992536</v>
      </c>
      <c r="E72" s="9"/>
      <c r="F72" s="81" t="n">
        <f aca="false">'High pensions'!I72</f>
        <v>28321013.2756024</v>
      </c>
      <c r="G72" s="81" t="n">
        <f aca="false">'High pensions'!K72</f>
        <v>2553216.030568</v>
      </c>
      <c r="H72" s="81" t="n">
        <f aca="false">'High pensions'!V72</f>
        <v>14047041.2796677</v>
      </c>
      <c r="I72" s="81" t="n">
        <f aca="false">'High pensions'!M72</f>
        <v>78965.4442443713</v>
      </c>
      <c r="J72" s="81" t="n">
        <f aca="false">'High pensions'!W72</f>
        <v>434444.575659827</v>
      </c>
      <c r="K72" s="9"/>
      <c r="L72" s="81" t="n">
        <f aca="false">'High pensions'!N72</f>
        <v>4425885.91286705</v>
      </c>
      <c r="M72" s="67"/>
      <c r="N72" s="81" t="n">
        <f aca="false">'High pensions'!L72</f>
        <v>1257627.81933681</v>
      </c>
      <c r="O72" s="9"/>
      <c r="P72" s="81" t="n">
        <f aca="false">'High pensions'!X72</f>
        <v>29885040.2434391</v>
      </c>
      <c r="Q72" s="67"/>
      <c r="R72" s="81" t="n">
        <f aca="false">'High SIPA income'!G67</f>
        <v>28703316.810463</v>
      </c>
      <c r="S72" s="67"/>
      <c r="T72" s="81" t="n">
        <f aca="false">'High SIPA income'!J67</f>
        <v>109749619.590069</v>
      </c>
      <c r="U72" s="9"/>
      <c r="V72" s="81" t="n">
        <f aca="false">'High SIPA income'!F67</f>
        <v>128661.096861791</v>
      </c>
      <c r="W72" s="67"/>
      <c r="X72" s="81" t="n">
        <f aca="false">'High SIPA income'!M67</f>
        <v>323159.581293305</v>
      </c>
      <c r="Y72" s="9"/>
      <c r="Z72" s="9" t="n">
        <f aca="false">R72+V72-N72-L72-F72</f>
        <v>-5172549.10048142</v>
      </c>
      <c r="AA72" s="9"/>
      <c r="AB72" s="9" t="n">
        <f aca="false">T72-P72-D72</f>
        <v>-75949279.6459057</v>
      </c>
      <c r="AC72" s="50"/>
      <c r="AD72" s="9"/>
      <c r="AE72" s="9"/>
      <c r="AF72" s="9"/>
      <c r="AG72" s="9" t="n">
        <f aca="false">BF72/100*$AG$37</f>
        <v>5471230211.11445</v>
      </c>
      <c r="AH72" s="39" t="n">
        <f aca="false">(AG72-AG71)/AG71</f>
        <v>0.00946029607673921</v>
      </c>
      <c r="AI72" s="39"/>
      <c r="AJ72" s="39" t="n">
        <f aca="false">AB72/AG72</f>
        <v>-0.0138815726473398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13467376</v>
      </c>
      <c r="AX72" s="7"/>
      <c r="AY72" s="39" t="n">
        <f aca="false">(AW72-AW71)/AW71</f>
        <v>0.00854358674576926</v>
      </c>
      <c r="AZ72" s="12" t="n">
        <f aca="false">workers_and_wage_high!B60</f>
        <v>7760.41212812667</v>
      </c>
      <c r="BA72" s="39" t="n">
        <f aca="false">(AZ72-AZ71)/AZ71</f>
        <v>0.000908943691692897</v>
      </c>
      <c r="BB72" s="38"/>
      <c r="BC72" s="38"/>
      <c r="BD72" s="38"/>
      <c r="BE72" s="38"/>
      <c r="BF72" s="7" t="n">
        <f aca="false">BF71*(1+AY72)*(1+BA72)*(1-BE72)</f>
        <v>117.357538338117</v>
      </c>
      <c r="BG72" s="7"/>
      <c r="BH72" s="7"/>
      <c r="BI72" s="39" t="n">
        <f aca="false">T79/AG79</f>
        <v>0.0232144338689443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155784332.553134</v>
      </c>
      <c r="E73" s="9"/>
      <c r="F73" s="81" t="n">
        <f aca="false">'High pensions'!I73</f>
        <v>28315646.4957301</v>
      </c>
      <c r="G73" s="81" t="n">
        <f aca="false">'High pensions'!K73</f>
        <v>2671203.38628705</v>
      </c>
      <c r="H73" s="81" t="n">
        <f aca="false">'High pensions'!V73</f>
        <v>14696172.898936</v>
      </c>
      <c r="I73" s="81" t="n">
        <f aca="false">'High pensions'!M73</f>
        <v>82614.5377202183</v>
      </c>
      <c r="J73" s="81" t="n">
        <f aca="false">'High pensions'!W73</f>
        <v>454520.8113073</v>
      </c>
      <c r="K73" s="9"/>
      <c r="L73" s="81" t="n">
        <f aca="false">'High pensions'!N73</f>
        <v>4384673.09346401</v>
      </c>
      <c r="M73" s="67"/>
      <c r="N73" s="81" t="n">
        <f aca="false">'High pensions'!L73</f>
        <v>1258915.8441542</v>
      </c>
      <c r="O73" s="9"/>
      <c r="P73" s="81" t="n">
        <f aca="false">'High pensions'!X73</f>
        <v>29678273.0601558</v>
      </c>
      <c r="Q73" s="67"/>
      <c r="R73" s="81" t="n">
        <f aca="false">'High SIPA income'!G68</f>
        <v>33362640.7025417</v>
      </c>
      <c r="S73" s="67"/>
      <c r="T73" s="81" t="n">
        <f aca="false">'High SIPA income'!J68</f>
        <v>127564948.322954</v>
      </c>
      <c r="U73" s="9"/>
      <c r="V73" s="81" t="n">
        <f aca="false">'High SIPA income'!F68</f>
        <v>130323.871664899</v>
      </c>
      <c r="W73" s="67"/>
      <c r="X73" s="81" t="n">
        <f aca="false">'High SIPA income'!M68</f>
        <v>327335.992207435</v>
      </c>
      <c r="Y73" s="9"/>
      <c r="Z73" s="9" t="n">
        <f aca="false">R73+V73-N73-L73-F73</f>
        <v>-466270.85914173</v>
      </c>
      <c r="AA73" s="9"/>
      <c r="AB73" s="9" t="n">
        <f aca="false">T73-P73-D73</f>
        <v>-57897657.2903359</v>
      </c>
      <c r="AC73" s="50"/>
      <c r="AD73" s="9"/>
      <c r="AE73" s="9"/>
      <c r="AF73" s="9"/>
      <c r="AG73" s="9" t="n">
        <f aca="false">BF73/100*$AG$37</f>
        <v>5544247155.16102</v>
      </c>
      <c r="AH73" s="39" t="n">
        <f aca="false">(AG73-AG72)/AG72</f>
        <v>0.0133456172065738</v>
      </c>
      <c r="AI73" s="39" t="n">
        <f aca="false">(AG73-AG69)/AG69</f>
        <v>0.0395556996669815</v>
      </c>
      <c r="AJ73" s="39" t="n">
        <f aca="false">AB73/AG73</f>
        <v>-0.0104428348286097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13547243</v>
      </c>
      <c r="AX73" s="7"/>
      <c r="AY73" s="39" t="n">
        <f aca="false">(AW73-AW72)/AW72</f>
        <v>0.00593040544795066</v>
      </c>
      <c r="AZ73" s="12" t="n">
        <f aca="false">workers_and_wage_high!B61</f>
        <v>7817.61797353366</v>
      </c>
      <c r="BA73" s="39" t="n">
        <f aca="false">(AZ73-AZ72)/AZ72</f>
        <v>0.0073714957997725</v>
      </c>
      <c r="BB73" s="38"/>
      <c r="BC73" s="38"/>
      <c r="BD73" s="38"/>
      <c r="BE73" s="38"/>
      <c r="BF73" s="7" t="n">
        <f aca="false">BF72*(1+AY73)*(1+BA73)*(1-BE73)</f>
        <v>118.923747121084</v>
      </c>
      <c r="BG73" s="7"/>
      <c r="BH73" s="7"/>
      <c r="BI73" s="39" t="n">
        <f aca="false">T80/AG80</f>
        <v>0.0202898921632334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156392130.256692</v>
      </c>
      <c r="E74" s="6"/>
      <c r="F74" s="80" t="n">
        <f aca="false">'High pensions'!I74</f>
        <v>28426120.9229899</v>
      </c>
      <c r="G74" s="80" t="n">
        <f aca="false">'High pensions'!K74</f>
        <v>2732295.87184269</v>
      </c>
      <c r="H74" s="80" t="n">
        <f aca="false">'High pensions'!V74</f>
        <v>15032285.7292658</v>
      </c>
      <c r="I74" s="80" t="n">
        <f aca="false">'High pensions'!M74</f>
        <v>84503.9960363731</v>
      </c>
      <c r="J74" s="80" t="n">
        <f aca="false">'High pensions'!W74</f>
        <v>464916.053482453</v>
      </c>
      <c r="K74" s="6"/>
      <c r="L74" s="80" t="n">
        <f aca="false">'High pensions'!N74</f>
        <v>5366818.22968385</v>
      </c>
      <c r="M74" s="8"/>
      <c r="N74" s="80" t="n">
        <f aca="false">'High pensions'!L74</f>
        <v>1264659.01520982</v>
      </c>
      <c r="O74" s="6"/>
      <c r="P74" s="80" t="n">
        <f aca="false">'High pensions'!X74</f>
        <v>34806226.0735607</v>
      </c>
      <c r="Q74" s="8"/>
      <c r="R74" s="80" t="n">
        <f aca="false">'High SIPA income'!G69</f>
        <v>29447293.6004517</v>
      </c>
      <c r="S74" s="8"/>
      <c r="T74" s="80" t="n">
        <f aca="false">'High SIPA income'!J69</f>
        <v>112594279.328324</v>
      </c>
      <c r="U74" s="6"/>
      <c r="V74" s="80" t="n">
        <f aca="false">'High SIPA income'!F69</f>
        <v>130644.311069715</v>
      </c>
      <c r="W74" s="8"/>
      <c r="X74" s="80" t="n">
        <f aca="false">'High SIPA income'!M69</f>
        <v>328140.843607087</v>
      </c>
      <c r="Y74" s="6"/>
      <c r="Z74" s="6" t="n">
        <f aca="false">R74+V74-N74-L74-F74</f>
        <v>-5479660.25636211</v>
      </c>
      <c r="AA74" s="6"/>
      <c r="AB74" s="6" t="n">
        <f aca="false">T74-P74-D74</f>
        <v>-78604077.0019288</v>
      </c>
      <c r="AC74" s="50"/>
      <c r="AD74" s="6"/>
      <c r="AE74" s="6"/>
      <c r="AF74" s="6"/>
      <c r="AG74" s="6" t="n">
        <f aca="false">BF74/100*$AG$37</f>
        <v>5592049713.01605</v>
      </c>
      <c r="AH74" s="61" t="n">
        <f aca="false">(AG74-AG73)/AG73</f>
        <v>0.00862201062059869</v>
      </c>
      <c r="AI74" s="61"/>
      <c r="AJ74" s="61" t="n">
        <f aca="false">AB74/AG74</f>
        <v>-0.0140563981072933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0.00608701923637014</v>
      </c>
      <c r="AV74" s="5"/>
      <c r="AW74" s="5" t="n">
        <f aca="false">workers_and_wage_high!C62</f>
        <v>13575697</v>
      </c>
      <c r="AX74" s="5"/>
      <c r="AY74" s="61" t="n">
        <f aca="false">(AW74-AW73)/AW73</f>
        <v>0.00210035355533225</v>
      </c>
      <c r="AZ74" s="11" t="n">
        <f aca="false">workers_and_wage_high!B62</f>
        <v>7868.49493741234</v>
      </c>
      <c r="BA74" s="61" t="n">
        <f aca="false">(AZ74-AZ73)/AZ73</f>
        <v>0.00650798798955452</v>
      </c>
      <c r="BB74" s="66"/>
      <c r="BC74" s="66"/>
      <c r="BD74" s="66"/>
      <c r="BE74" s="66"/>
      <c r="BF74" s="5" t="n">
        <f aca="false">BF73*(1+AY74)*(1+BA74)*(1-BE74)</f>
        <v>119.949108931803</v>
      </c>
      <c r="BG74" s="5"/>
      <c r="BH74" s="5"/>
      <c r="BI74" s="61" t="n">
        <f aca="false">T81/AG81</f>
        <v>0.0233588059008685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157245744.751065</v>
      </c>
      <c r="E75" s="9"/>
      <c r="F75" s="81" t="n">
        <f aca="false">'High pensions'!I75</f>
        <v>28581275.4617689</v>
      </c>
      <c r="G75" s="81" t="n">
        <f aca="false">'High pensions'!K75</f>
        <v>2805603.5602758</v>
      </c>
      <c r="H75" s="81" t="n">
        <f aca="false">'High pensions'!V75</f>
        <v>15435603.0017599</v>
      </c>
      <c r="I75" s="81" t="n">
        <f aca="false">'High pensions'!M75</f>
        <v>86771.2441322412</v>
      </c>
      <c r="J75" s="81" t="n">
        <f aca="false">'High pensions'!W75</f>
        <v>477389.783559584</v>
      </c>
      <c r="K75" s="9"/>
      <c r="L75" s="81" t="n">
        <f aca="false">'High pensions'!N75</f>
        <v>4480063.99071782</v>
      </c>
      <c r="M75" s="67"/>
      <c r="N75" s="81" t="n">
        <f aca="false">'High pensions'!L75</f>
        <v>1273684.52731488</v>
      </c>
      <c r="O75" s="9"/>
      <c r="P75" s="81" t="n">
        <f aca="false">'High pensions'!X75</f>
        <v>30254509.8167591</v>
      </c>
      <c r="Q75" s="67"/>
      <c r="R75" s="81" t="n">
        <f aca="false">'High SIPA income'!G70</f>
        <v>33954132.2022784</v>
      </c>
      <c r="S75" s="67"/>
      <c r="T75" s="81" t="n">
        <f aca="false">'High SIPA income'!J70</f>
        <v>129826567.337772</v>
      </c>
      <c r="U75" s="9"/>
      <c r="V75" s="81" t="n">
        <f aca="false">'High SIPA income'!F70</f>
        <v>135262.360547072</v>
      </c>
      <c r="W75" s="67"/>
      <c r="X75" s="81" t="n">
        <f aca="false">'High SIPA income'!M70</f>
        <v>339740.052473601</v>
      </c>
      <c r="Y75" s="9"/>
      <c r="Z75" s="9" t="n">
        <f aca="false">R75+V75-N75-L75-F75</f>
        <v>-245629.416976146</v>
      </c>
      <c r="AA75" s="9"/>
      <c r="AB75" s="9" t="n">
        <f aca="false">T75-P75-D75</f>
        <v>-57673687.2300522</v>
      </c>
      <c r="AC75" s="50"/>
      <c r="AD75" s="9"/>
      <c r="AE75" s="9"/>
      <c r="AF75" s="9"/>
      <c r="AG75" s="9" t="n">
        <f aca="false">BF75/100*$AG$37</f>
        <v>5638126184.70507</v>
      </c>
      <c r="AH75" s="39" t="n">
        <f aca="false">(AG75-AG74)/AG74</f>
        <v>0.00823963914014932</v>
      </c>
      <c r="AI75" s="39"/>
      <c r="AJ75" s="39" t="n">
        <f aca="false">AB75/AG75</f>
        <v>-0.0102292295951991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13606434</v>
      </c>
      <c r="AX75" s="7"/>
      <c r="AY75" s="39" t="n">
        <f aca="false">(AW75-AW74)/AW74</f>
        <v>0.0022641194776224</v>
      </c>
      <c r="AZ75" s="12" t="n">
        <f aca="false">workers_and_wage_high!B63</f>
        <v>7915.40706895458</v>
      </c>
      <c r="BA75" s="39" t="n">
        <f aca="false">(AZ75-AZ74)/AZ74</f>
        <v>0.00596202093480227</v>
      </c>
      <c r="BB75" s="38"/>
      <c r="BC75" s="38"/>
      <c r="BD75" s="38"/>
      <c r="BE75" s="38"/>
      <c r="BF75" s="7" t="n">
        <f aca="false">BF74*(1+AY75)*(1+BA75)*(1-BE75)</f>
        <v>120.937446304583</v>
      </c>
      <c r="BG75" s="7"/>
      <c r="BH75" s="7"/>
      <c r="BI75" s="39" t="n">
        <f aca="false">T82/AG82</f>
        <v>0.0204076518385717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158522191.397097</v>
      </c>
      <c r="E76" s="9"/>
      <c r="F76" s="81" t="n">
        <f aca="false">'High pensions'!I76</f>
        <v>28813284.7492715</v>
      </c>
      <c r="G76" s="81" t="n">
        <f aca="false">'High pensions'!K76</f>
        <v>2867892.73316339</v>
      </c>
      <c r="H76" s="81" t="n">
        <f aca="false">'High pensions'!V76</f>
        <v>15778299.6527102</v>
      </c>
      <c r="I76" s="81" t="n">
        <f aca="false">'High pensions'!M76</f>
        <v>88697.7133968053</v>
      </c>
      <c r="J76" s="81" t="n">
        <f aca="false">'High pensions'!W76</f>
        <v>487988.64905289</v>
      </c>
      <c r="K76" s="9"/>
      <c r="L76" s="81" t="n">
        <f aca="false">'High pensions'!N76</f>
        <v>4391931.28969796</v>
      </c>
      <c r="M76" s="67"/>
      <c r="N76" s="81" t="n">
        <f aca="false">'High pensions'!L76</f>
        <v>1286104.48498518</v>
      </c>
      <c r="O76" s="9"/>
      <c r="P76" s="81" t="n">
        <f aca="false">'High pensions'!X76</f>
        <v>29865519.7548239</v>
      </c>
      <c r="Q76" s="67"/>
      <c r="R76" s="81" t="n">
        <f aca="false">'High SIPA income'!G71</f>
        <v>29876818.6559897</v>
      </c>
      <c r="S76" s="67"/>
      <c r="T76" s="81" t="n">
        <f aca="false">'High SIPA income'!J71</f>
        <v>114236605.60584</v>
      </c>
      <c r="U76" s="9"/>
      <c r="V76" s="81" t="n">
        <f aca="false">'High SIPA income'!F71</f>
        <v>134163.717713353</v>
      </c>
      <c r="W76" s="67"/>
      <c r="X76" s="81" t="n">
        <f aca="false">'High SIPA income'!M71</f>
        <v>336980.578422817</v>
      </c>
      <c r="Y76" s="9"/>
      <c r="Z76" s="9" t="n">
        <f aca="false">R76+V76-N76-L76-F76</f>
        <v>-4480338.15025155</v>
      </c>
      <c r="AA76" s="9"/>
      <c r="AB76" s="9" t="n">
        <f aca="false">T76-P76-D76</f>
        <v>-74151105.5460807</v>
      </c>
      <c r="AC76" s="50"/>
      <c r="AD76" s="9"/>
      <c r="AE76" s="9"/>
      <c r="AF76" s="9"/>
      <c r="AG76" s="9" t="n">
        <f aca="false">BF76/100*$AG$37</f>
        <v>5655057663.35193</v>
      </c>
      <c r="AH76" s="39" t="n">
        <f aca="false">(AG76-AG75)/AG75</f>
        <v>0.00300303293899105</v>
      </c>
      <c r="AI76" s="39"/>
      <c r="AJ76" s="39" t="n">
        <f aca="false">AB76/AG76</f>
        <v>-0.0131123518026391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13648952</v>
      </c>
      <c r="AX76" s="7"/>
      <c r="AY76" s="39" t="n">
        <f aca="false">(AW76-AW75)/AW75</f>
        <v>0.00312484520190963</v>
      </c>
      <c r="AZ76" s="12" t="n">
        <f aca="false">workers_and_wage_high!B64</f>
        <v>7914.44587887778</v>
      </c>
      <c r="BA76" s="39" t="n">
        <f aca="false">(AZ76-AZ75)/AZ75</f>
        <v>-0.000121432804203224</v>
      </c>
      <c r="BB76" s="38"/>
      <c r="BC76" s="38"/>
      <c r="BD76" s="38"/>
      <c r="BE76" s="38"/>
      <c r="BF76" s="7" t="n">
        <f aca="false">BF75*(1+AY76)*(1+BA76)*(1-BE76)</f>
        <v>121.300625439394</v>
      </c>
      <c r="BG76" s="7"/>
      <c r="BH76" s="7"/>
      <c r="BI76" s="39" t="n">
        <f aca="false">T83/AG83</f>
        <v>0.0233462642551252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159450264.082425</v>
      </c>
      <c r="E77" s="9"/>
      <c r="F77" s="81" t="n">
        <f aca="false">'High pensions'!I77</f>
        <v>28981972.9456351</v>
      </c>
      <c r="G77" s="81" t="n">
        <f aca="false">'High pensions'!K77</f>
        <v>2944988.06840045</v>
      </c>
      <c r="H77" s="81" t="n">
        <f aca="false">'High pensions'!V77</f>
        <v>16202455.4403832</v>
      </c>
      <c r="I77" s="81" t="n">
        <f aca="false">'High pensions'!M77</f>
        <v>91082.1052082614</v>
      </c>
      <c r="J77" s="81" t="n">
        <f aca="false">'High pensions'!W77</f>
        <v>501106.869290201</v>
      </c>
      <c r="K77" s="9"/>
      <c r="L77" s="81" t="n">
        <f aca="false">'High pensions'!N77</f>
        <v>4370346.99436645</v>
      </c>
      <c r="M77" s="67"/>
      <c r="N77" s="81" t="n">
        <f aca="false">'High pensions'!L77</f>
        <v>1294904.19455174</v>
      </c>
      <c r="O77" s="9"/>
      <c r="P77" s="81" t="n">
        <f aca="false">'High pensions'!X77</f>
        <v>29801932.1494424</v>
      </c>
      <c r="Q77" s="67"/>
      <c r="R77" s="81" t="n">
        <f aca="false">'High SIPA income'!G72</f>
        <v>34524645.5447558</v>
      </c>
      <c r="S77" s="67"/>
      <c r="T77" s="81" t="n">
        <f aca="false">'High SIPA income'!J72</f>
        <v>132007974.550095</v>
      </c>
      <c r="U77" s="9"/>
      <c r="V77" s="81" t="n">
        <f aca="false">'High SIPA income'!F72</f>
        <v>135022.629655754</v>
      </c>
      <c r="W77" s="67"/>
      <c r="X77" s="81" t="n">
        <f aca="false">'High SIPA income'!M72</f>
        <v>339137.917590944</v>
      </c>
      <c r="Y77" s="9"/>
      <c r="Z77" s="9" t="n">
        <f aca="false">R77+V77-N77-L77-F77</f>
        <v>12444.0398583636</v>
      </c>
      <c r="AA77" s="9"/>
      <c r="AB77" s="9" t="n">
        <f aca="false">T77-P77-D77</f>
        <v>-57244221.6817721</v>
      </c>
      <c r="AC77" s="50"/>
      <c r="AD77" s="9"/>
      <c r="AE77" s="9"/>
      <c r="AF77" s="9"/>
      <c r="AG77" s="9" t="n">
        <f aca="false">BF77/100*$AG$37</f>
        <v>5680411516.33914</v>
      </c>
      <c r="AH77" s="39" t="n">
        <f aca="false">(AG77-AG76)/AG76</f>
        <v>0.00448339424574149</v>
      </c>
      <c r="AI77" s="39" t="n">
        <f aca="false">(AG77-AG73)/AG73</f>
        <v>0.0245595763261317</v>
      </c>
      <c r="AJ77" s="39" t="n">
        <f aca="false">AB77/AG77</f>
        <v>-0.0100774779286879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13689968</v>
      </c>
      <c r="AX77" s="7"/>
      <c r="AY77" s="39" t="n">
        <f aca="false">(AW77-AW76)/AW76</f>
        <v>0.00300506588344658</v>
      </c>
      <c r="AZ77" s="12" t="n">
        <f aca="false">workers_and_wage_high!B65</f>
        <v>7926.11097431206</v>
      </c>
      <c r="BA77" s="39" t="n">
        <f aca="false">(AZ77-AZ76)/AZ76</f>
        <v>0.00147389919809911</v>
      </c>
      <c r="BB77" s="38"/>
      <c r="BC77" s="38"/>
      <c r="BD77" s="38"/>
      <c r="BE77" s="38"/>
      <c r="BF77" s="7" t="n">
        <f aca="false">BF76*(1+AY77)*(1+BA77)*(1-BE77)</f>
        <v>121.844463965493</v>
      </c>
      <c r="BG77" s="7"/>
      <c r="BH77" s="7"/>
      <c r="BI77" s="39" t="n">
        <f aca="false">T84/AG84</f>
        <v>0.020467158665035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160093922.788631</v>
      </c>
      <c r="E78" s="6"/>
      <c r="F78" s="80" t="n">
        <f aca="false">'High pensions'!I78</f>
        <v>29098965.534621</v>
      </c>
      <c r="G78" s="80" t="n">
        <f aca="false">'High pensions'!K78</f>
        <v>3016336.52579808</v>
      </c>
      <c r="H78" s="80" t="n">
        <f aca="false">'High pensions'!V78</f>
        <v>16594993.6017867</v>
      </c>
      <c r="I78" s="80" t="n">
        <f aca="false">'High pensions'!M78</f>
        <v>93288.7585298382</v>
      </c>
      <c r="J78" s="80" t="n">
        <f aca="false">'High pensions'!W78</f>
        <v>513247.22479753</v>
      </c>
      <c r="K78" s="6"/>
      <c r="L78" s="80" t="n">
        <f aca="false">'High pensions'!N78</f>
        <v>5301702.51902496</v>
      </c>
      <c r="M78" s="8"/>
      <c r="N78" s="80" t="n">
        <f aca="false">'High pensions'!L78</f>
        <v>1300797.88225763</v>
      </c>
      <c r="O78" s="6"/>
      <c r="P78" s="80" t="n">
        <f aca="false">'High pensions'!X78</f>
        <v>34667165.7252121</v>
      </c>
      <c r="Q78" s="8"/>
      <c r="R78" s="80" t="n">
        <f aca="false">'High SIPA income'!G73</f>
        <v>30329808.582475</v>
      </c>
      <c r="S78" s="8"/>
      <c r="T78" s="80" t="n">
        <f aca="false">'High SIPA income'!J73</f>
        <v>115968651.851164</v>
      </c>
      <c r="U78" s="6"/>
      <c r="V78" s="80" t="n">
        <f aca="false">'High SIPA income'!F73</f>
        <v>135599.994931938</v>
      </c>
      <c r="W78" s="8"/>
      <c r="X78" s="80" t="n">
        <f aca="false">'High SIPA income'!M73</f>
        <v>340588.09270569</v>
      </c>
      <c r="Y78" s="6"/>
      <c r="Z78" s="6" t="n">
        <f aca="false">R78+V78-N78-L78-F78</f>
        <v>-5236057.35849668</v>
      </c>
      <c r="AA78" s="6"/>
      <c r="AB78" s="6" t="n">
        <f aca="false">T78-P78-D78</f>
        <v>-78792436.6626799</v>
      </c>
      <c r="AC78" s="50"/>
      <c r="AD78" s="6"/>
      <c r="AE78" s="6"/>
      <c r="AF78" s="6"/>
      <c r="AG78" s="6" t="n">
        <f aca="false">BF78/100*$AG$37</f>
        <v>5703512016.65469</v>
      </c>
      <c r="AH78" s="61" t="n">
        <f aca="false">(AG78-AG77)/AG77</f>
        <v>0.00406669485988835</v>
      </c>
      <c r="AI78" s="61"/>
      <c r="AJ78" s="61" t="n">
        <f aca="false">AB78/AG78</f>
        <v>-0.0138147226537965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0.00652466638798723</v>
      </c>
      <c r="AV78" s="5"/>
      <c r="AW78" s="5" t="n">
        <f aca="false">workers_and_wage_high!C66</f>
        <v>13688474</v>
      </c>
      <c r="AX78" s="5"/>
      <c r="AY78" s="61" t="n">
        <f aca="false">(AW78-AW77)/AW77</f>
        <v>-0.000109131007464736</v>
      </c>
      <c r="AZ78" s="11" t="n">
        <f aca="false">workers_and_wage_high!B66</f>
        <v>7959.21264596488</v>
      </c>
      <c r="BA78" s="61" t="n">
        <f aca="false">(AZ78-AZ77)/AZ77</f>
        <v>0.00417628162917491</v>
      </c>
      <c r="BB78" s="66"/>
      <c r="BC78" s="66"/>
      <c r="BD78" s="66"/>
      <c r="BE78" s="66"/>
      <c r="BF78" s="5" t="n">
        <f aca="false">BF77*(1+AY78)*(1+BA78)*(1-BE78)</f>
        <v>122.339968220808</v>
      </c>
      <c r="BG78" s="5"/>
      <c r="BH78" s="5"/>
      <c r="BI78" s="61" t="n">
        <f aca="false">T85/AG85</f>
        <v>0.0234048754333488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159885799.454983</v>
      </c>
      <c r="E79" s="9"/>
      <c r="F79" s="81" t="n">
        <f aca="false">'High pensions'!I79</f>
        <v>29061136.6551276</v>
      </c>
      <c r="G79" s="81" t="n">
        <f aca="false">'High pensions'!K79</f>
        <v>3071540.57639866</v>
      </c>
      <c r="H79" s="81" t="n">
        <f aca="false">'High pensions'!V79</f>
        <v>16898710.0003629</v>
      </c>
      <c r="I79" s="81" t="n">
        <f aca="false">'High pensions'!M79</f>
        <v>94996.1003009886</v>
      </c>
      <c r="J79" s="81" t="n">
        <f aca="false">'High pensions'!W79</f>
        <v>522640.515475137</v>
      </c>
      <c r="K79" s="9"/>
      <c r="L79" s="81" t="n">
        <f aca="false">'High pensions'!N79</f>
        <v>4350885.79983032</v>
      </c>
      <c r="M79" s="67"/>
      <c r="N79" s="81" t="n">
        <f aca="false">'High pensions'!L79</f>
        <v>1300420.12803572</v>
      </c>
      <c r="O79" s="9"/>
      <c r="P79" s="81" t="n">
        <f aca="false">'High pensions'!X79</f>
        <v>29731294.9570452</v>
      </c>
      <c r="Q79" s="67"/>
      <c r="R79" s="81" t="n">
        <f aca="false">'High SIPA income'!G74</f>
        <v>34917924.7121815</v>
      </c>
      <c r="S79" s="67"/>
      <c r="T79" s="81" t="n">
        <f aca="false">'High SIPA income'!J74</f>
        <v>133511711.532921</v>
      </c>
      <c r="U79" s="9"/>
      <c r="V79" s="81" t="n">
        <f aca="false">'High SIPA income'!F74</f>
        <v>136214.848159234</v>
      </c>
      <c r="W79" s="67"/>
      <c r="X79" s="81" t="n">
        <f aca="false">'High SIPA income'!M74</f>
        <v>342132.426745553</v>
      </c>
      <c r="Y79" s="9"/>
      <c r="Z79" s="9" t="n">
        <f aca="false">R79+V79-N79-L79-F79</f>
        <v>341696.977347098</v>
      </c>
      <c r="AA79" s="9"/>
      <c r="AB79" s="9" t="n">
        <f aca="false">T79-P79-D79</f>
        <v>-56105382.8791065</v>
      </c>
      <c r="AC79" s="50"/>
      <c r="AD79" s="9"/>
      <c r="AE79" s="9"/>
      <c r="AF79" s="9"/>
      <c r="AG79" s="9" t="n">
        <f aca="false">BF79/100*$AG$37</f>
        <v>5751237022.90799</v>
      </c>
      <c r="AH79" s="39" t="n">
        <f aca="false">(AG79-AG78)/AG78</f>
        <v>0.00836765244185321</v>
      </c>
      <c r="AI79" s="39"/>
      <c r="AJ79" s="39" t="n">
        <f aca="false">AB79/AG79</f>
        <v>-0.00975535917849167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13749387</v>
      </c>
      <c r="AX79" s="7"/>
      <c r="AY79" s="39" t="n">
        <f aca="false">(AW79-AW78)/AW78</f>
        <v>0.00444994818268274</v>
      </c>
      <c r="AZ79" s="12" t="n">
        <f aca="false">workers_and_wage_high!B67</f>
        <v>7990.2563443982</v>
      </c>
      <c r="BA79" s="39" t="n">
        <f aca="false">(AZ79-AZ78)/AZ78</f>
        <v>0.00390034791306288</v>
      </c>
      <c r="BB79" s="38"/>
      <c r="BC79" s="38"/>
      <c r="BD79" s="38"/>
      <c r="BE79" s="38"/>
      <c r="BF79" s="7" t="n">
        <f aca="false">BF78*(1+AY79)*(1+BA79)*(1-BE79)</f>
        <v>123.363666554627</v>
      </c>
      <c r="BG79" s="7"/>
      <c r="BH79" s="7"/>
      <c r="BI79" s="39" t="n">
        <f aca="false">T86/AG86</f>
        <v>0.0204799149218561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160650502.301147</v>
      </c>
      <c r="E80" s="9"/>
      <c r="F80" s="81" t="n">
        <f aca="false">'High pensions'!I80</f>
        <v>29200130.4493776</v>
      </c>
      <c r="G80" s="81" t="n">
        <f aca="false">'High pensions'!K80</f>
        <v>3167554.86800221</v>
      </c>
      <c r="H80" s="81" t="n">
        <f aca="false">'High pensions'!V80</f>
        <v>17426952.3039697</v>
      </c>
      <c r="I80" s="81" t="n">
        <f aca="false">'High pensions'!M80</f>
        <v>97965.6144742952</v>
      </c>
      <c r="J80" s="81" t="n">
        <f aca="false">'High pensions'!W80</f>
        <v>538977.906308342</v>
      </c>
      <c r="K80" s="9"/>
      <c r="L80" s="81" t="n">
        <f aca="false">'High pensions'!N80</f>
        <v>4417592.00875886</v>
      </c>
      <c r="M80" s="67"/>
      <c r="N80" s="81" t="n">
        <f aca="false">'High pensions'!L80</f>
        <v>1308093.81990672</v>
      </c>
      <c r="O80" s="9"/>
      <c r="P80" s="81" t="n">
        <f aca="false">'High pensions'!X80</f>
        <v>30119652.1808524</v>
      </c>
      <c r="Q80" s="67"/>
      <c r="R80" s="81" t="n">
        <f aca="false">'High SIPA income'!G75</f>
        <v>30669067.7634554</v>
      </c>
      <c r="S80" s="67"/>
      <c r="T80" s="81" t="n">
        <f aca="false">'High SIPA income'!J75</f>
        <v>117265838.733812</v>
      </c>
      <c r="U80" s="9"/>
      <c r="V80" s="81" t="n">
        <f aca="false">'High SIPA income'!F75</f>
        <v>141673.092628997</v>
      </c>
      <c r="W80" s="67"/>
      <c r="X80" s="81" t="n">
        <f aca="false">'High SIPA income'!M75</f>
        <v>355841.96319805</v>
      </c>
      <c r="Y80" s="9"/>
      <c r="Z80" s="9" t="n">
        <f aca="false">R80+V80-N80-L80-F80</f>
        <v>-4115075.42195879</v>
      </c>
      <c r="AA80" s="9"/>
      <c r="AB80" s="9" t="n">
        <f aca="false">T80-P80-D80</f>
        <v>-73504315.748187</v>
      </c>
      <c r="AC80" s="50"/>
      <c r="AD80" s="9"/>
      <c r="AE80" s="9"/>
      <c r="AF80" s="9"/>
      <c r="AG80" s="9" t="n">
        <f aca="false">BF80/100*$AG$37</f>
        <v>5779520058.08614</v>
      </c>
      <c r="AH80" s="39" t="n">
        <f aca="false">(AG80-AG79)/AG79</f>
        <v>0.00491773075348861</v>
      </c>
      <c r="AI80" s="39"/>
      <c r="AJ80" s="39" t="n">
        <f aca="false">AB80/AG80</f>
        <v>-0.0127180656887499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13753529</v>
      </c>
      <c r="AX80" s="7"/>
      <c r="AY80" s="39" t="n">
        <f aca="false">(AW80-AW79)/AW79</f>
        <v>0.000301249793899903</v>
      </c>
      <c r="AZ80" s="12" t="n">
        <f aca="false">workers_and_wage_high!B68</f>
        <v>8027.13210186001</v>
      </c>
      <c r="BA80" s="39" t="n">
        <f aca="false">(AZ80-AZ79)/AZ79</f>
        <v>0.00461509066447735</v>
      </c>
      <c r="BB80" s="38"/>
      <c r="BC80" s="38"/>
      <c r="BD80" s="38"/>
      <c r="BE80" s="38"/>
      <c r="BF80" s="7" t="n">
        <f aca="false">BF79*(1+AY80)*(1+BA80)*(1-BE80)</f>
        <v>123.970335851506</v>
      </c>
      <c r="BG80" s="7"/>
      <c r="BH80" s="7"/>
      <c r="BI80" s="39" t="n">
        <f aca="false">T87/AG87</f>
        <v>0.0235534694386723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161069999.745795</v>
      </c>
      <c r="E81" s="9"/>
      <c r="F81" s="81" t="n">
        <f aca="false">'High pensions'!I81</f>
        <v>29276379.075628</v>
      </c>
      <c r="G81" s="81" t="n">
        <f aca="false">'High pensions'!K81</f>
        <v>3292075.1344078</v>
      </c>
      <c r="H81" s="81" t="n">
        <f aca="false">'High pensions'!V81</f>
        <v>18112026.0703151</v>
      </c>
      <c r="I81" s="81" t="n">
        <f aca="false">'High pensions'!M81</f>
        <v>101816.756734262</v>
      </c>
      <c r="J81" s="81" t="n">
        <f aca="false">'High pensions'!W81</f>
        <v>560165.754752012</v>
      </c>
      <c r="K81" s="9"/>
      <c r="L81" s="81" t="n">
        <f aca="false">'High pensions'!N81</f>
        <v>4365875.43857297</v>
      </c>
      <c r="M81" s="67"/>
      <c r="N81" s="81" t="n">
        <f aca="false">'High pensions'!L81</f>
        <v>1312939.63815789</v>
      </c>
      <c r="O81" s="9"/>
      <c r="P81" s="81" t="n">
        <f aca="false">'High pensions'!X81</f>
        <v>29877954.914578</v>
      </c>
      <c r="Q81" s="67"/>
      <c r="R81" s="81" t="n">
        <f aca="false">'High SIPA income'!G76</f>
        <v>35616689.7068592</v>
      </c>
      <c r="S81" s="67"/>
      <c r="T81" s="81" t="n">
        <f aca="false">'High SIPA income'!J76</f>
        <v>136183500.053221</v>
      </c>
      <c r="U81" s="9"/>
      <c r="V81" s="81" t="n">
        <f aca="false">'High SIPA income'!F76</f>
        <v>140025.606710872</v>
      </c>
      <c r="W81" s="67"/>
      <c r="X81" s="81" t="n">
        <f aca="false">'High SIPA income'!M76</f>
        <v>351703.95355509</v>
      </c>
      <c r="Y81" s="9"/>
      <c r="Z81" s="9" t="n">
        <f aca="false">R81+V81-N81-L81-F81</f>
        <v>801521.16121114</v>
      </c>
      <c r="AA81" s="9"/>
      <c r="AB81" s="9" t="n">
        <f aca="false">T81-P81-D81</f>
        <v>-54764454.6071516</v>
      </c>
      <c r="AC81" s="50"/>
      <c r="AD81" s="9"/>
      <c r="AE81" s="9"/>
      <c r="AF81" s="9"/>
      <c r="AG81" s="9" t="n">
        <f aca="false">BF81/100*$AG$37</f>
        <v>5830071135.96323</v>
      </c>
      <c r="AH81" s="39" t="n">
        <f aca="false">(AG81-AG80)/AG80</f>
        <v>0.00874658749671874</v>
      </c>
      <c r="AI81" s="39" t="n">
        <f aca="false">(AG81-AG77)/AG77</f>
        <v>0.0263466157678214</v>
      </c>
      <c r="AJ81" s="39" t="n">
        <f aca="false">AB81/AG81</f>
        <v>-0.00939344535083507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13830350</v>
      </c>
      <c r="AX81" s="7"/>
      <c r="AY81" s="39" t="n">
        <f aca="false">(AW81-AW80)/AW80</f>
        <v>0.00558554826183156</v>
      </c>
      <c r="AZ81" s="12" t="n">
        <f aca="false">workers_and_wage_high!B69</f>
        <v>8052.36524046414</v>
      </c>
      <c r="BA81" s="39" t="n">
        <f aca="false">(AZ81-AZ80)/AZ80</f>
        <v>0.00314348116910691</v>
      </c>
      <c r="BB81" s="38"/>
      <c r="BC81" s="38"/>
      <c r="BD81" s="38"/>
      <c r="BE81" s="38"/>
      <c r="BF81" s="7" t="n">
        <f aca="false">BF80*(1+AY81)*(1+BA81)*(1-BE81)</f>
        <v>125.054653241028</v>
      </c>
      <c r="BG81" s="7"/>
      <c r="BH81" s="7"/>
      <c r="BI81" s="39" t="n">
        <f aca="false">T88/AG88</f>
        <v>0.0205977850089912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161672961.925542</v>
      </c>
      <c r="E82" s="6"/>
      <c r="F82" s="80" t="n">
        <f aca="false">'High pensions'!I82</f>
        <v>29385974.5891961</v>
      </c>
      <c r="G82" s="80" t="n">
        <f aca="false">'High pensions'!K82</f>
        <v>3402597.94077769</v>
      </c>
      <c r="H82" s="80" t="n">
        <f aca="false">'High pensions'!V82</f>
        <v>18720089.9414624</v>
      </c>
      <c r="I82" s="80" t="n">
        <f aca="false">'High pensions'!M82</f>
        <v>105234.987859103</v>
      </c>
      <c r="J82" s="80" t="n">
        <f aca="false">'High pensions'!W82</f>
        <v>578971.853859659</v>
      </c>
      <c r="K82" s="6"/>
      <c r="L82" s="80" t="n">
        <f aca="false">'High pensions'!N82</f>
        <v>5319948.35874444</v>
      </c>
      <c r="M82" s="8"/>
      <c r="N82" s="80" t="n">
        <f aca="false">'High pensions'!L82</f>
        <v>1318975.21432271</v>
      </c>
      <c r="O82" s="6"/>
      <c r="P82" s="80" t="n">
        <f aca="false">'High pensions'!X82</f>
        <v>34861849.7920956</v>
      </c>
      <c r="Q82" s="8"/>
      <c r="R82" s="80" t="n">
        <f aca="false">'High SIPA income'!G77</f>
        <v>31313329.001184</v>
      </c>
      <c r="S82" s="8"/>
      <c r="T82" s="80" t="n">
        <f aca="false">'High SIPA income'!J77</f>
        <v>119729227.415484</v>
      </c>
      <c r="U82" s="6"/>
      <c r="V82" s="80" t="n">
        <f aca="false">'High SIPA income'!F77</f>
        <v>137387.991011061</v>
      </c>
      <c r="W82" s="8"/>
      <c r="X82" s="80" t="n">
        <f aca="false">'High SIPA income'!M77</f>
        <v>345079.023362872</v>
      </c>
      <c r="Y82" s="6"/>
      <c r="Z82" s="6" t="n">
        <f aca="false">R82+V82-N82-L82-F82</f>
        <v>-4574181.17006815</v>
      </c>
      <c r="AA82" s="6"/>
      <c r="AB82" s="6" t="n">
        <f aca="false">T82-P82-D82</f>
        <v>-76805584.3021533</v>
      </c>
      <c r="AC82" s="50"/>
      <c r="AD82" s="6"/>
      <c r="AE82" s="6"/>
      <c r="AF82" s="6"/>
      <c r="AG82" s="6" t="n">
        <f aca="false">BF82/100*$AG$37</f>
        <v>5866879166.82256</v>
      </c>
      <c r="AH82" s="61" t="n">
        <f aca="false">(AG82-AG81)/AG81</f>
        <v>0.00631347885830544</v>
      </c>
      <c r="AI82" s="61"/>
      <c r="AJ82" s="61" t="n">
        <f aca="false">AB82/AG82</f>
        <v>-0.0130913867693905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0.0060905607061289</v>
      </c>
      <c r="AV82" s="5"/>
      <c r="AW82" s="5" t="n">
        <f aca="false">workers_and_wage_high!C70</f>
        <v>13845376</v>
      </c>
      <c r="AX82" s="5"/>
      <c r="AY82" s="61" t="n">
        <f aca="false">(AW82-AW81)/AW81</f>
        <v>0.0010864511744099</v>
      </c>
      <c r="AZ82" s="11" t="n">
        <f aca="false">workers_and_wage_high!B70</f>
        <v>8094.40949746449</v>
      </c>
      <c r="BA82" s="61" t="n">
        <f aca="false">(AZ82-AZ81)/AZ81</f>
        <v>0.00522135493669231</v>
      </c>
      <c r="BB82" s="66"/>
      <c r="BC82" s="66"/>
      <c r="BD82" s="66"/>
      <c r="BE82" s="66"/>
      <c r="BF82" s="5" t="n">
        <f aca="false">BF81*(1+AY82)*(1+BA82)*(1-BE82)</f>
        <v>125.844183150398</v>
      </c>
      <c r="BG82" s="5"/>
      <c r="BH82" s="5"/>
      <c r="BI82" s="61" t="n">
        <f aca="false">T89/AG89</f>
        <v>0.0235252649816603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162279465.829706</v>
      </c>
      <c r="E83" s="9"/>
      <c r="F83" s="81" t="n">
        <f aca="false">'High pensions'!I83</f>
        <v>29496213.853101</v>
      </c>
      <c r="G83" s="81" t="n">
        <f aca="false">'High pensions'!K83</f>
        <v>3466560.15837552</v>
      </c>
      <c r="H83" s="81" t="n">
        <f aca="false">'High pensions'!V83</f>
        <v>19071991.1907805</v>
      </c>
      <c r="I83" s="81" t="n">
        <f aca="false">'High pensions'!M83</f>
        <v>107213.200774501</v>
      </c>
      <c r="J83" s="81" t="n">
        <f aca="false">'High pensions'!W83</f>
        <v>589855.397653004</v>
      </c>
      <c r="K83" s="9"/>
      <c r="L83" s="81" t="n">
        <f aca="false">'High pensions'!N83</f>
        <v>4345719.0811971</v>
      </c>
      <c r="M83" s="67"/>
      <c r="N83" s="81" t="n">
        <f aca="false">'High pensions'!L83</f>
        <v>1323413.23633919</v>
      </c>
      <c r="O83" s="9"/>
      <c r="P83" s="81" t="n">
        <f aca="false">'High pensions'!X83</f>
        <v>29830986.1273178</v>
      </c>
      <c r="Q83" s="67"/>
      <c r="R83" s="81" t="n">
        <f aca="false">'High SIPA income'!G78</f>
        <v>36008563.8910044</v>
      </c>
      <c r="S83" s="67"/>
      <c r="T83" s="81" t="n">
        <f aca="false">'High SIPA income'!J78</f>
        <v>137681864.960702</v>
      </c>
      <c r="U83" s="9"/>
      <c r="V83" s="81" t="n">
        <f aca="false">'High SIPA income'!F78</f>
        <v>142135.475590377</v>
      </c>
      <c r="W83" s="67"/>
      <c r="X83" s="81" t="n">
        <f aca="false">'High SIPA income'!M78</f>
        <v>357003.335888331</v>
      </c>
      <c r="Y83" s="9"/>
      <c r="Z83" s="9" t="n">
        <f aca="false">R83+V83-N83-L83-F83</f>
        <v>985353.19595743</v>
      </c>
      <c r="AA83" s="9"/>
      <c r="AB83" s="9" t="n">
        <f aca="false">T83-P83-D83</f>
        <v>-54428586.9963214</v>
      </c>
      <c r="AC83" s="50"/>
      <c r="AD83" s="9"/>
      <c r="AE83" s="9"/>
      <c r="AF83" s="9"/>
      <c r="AG83" s="9" t="n">
        <f aca="false">BF83/100*$AG$37</f>
        <v>5897383129.74322</v>
      </c>
      <c r="AH83" s="39" t="n">
        <f aca="false">(AG83-AG82)/AG82</f>
        <v>0.00519935080530804</v>
      </c>
      <c r="AI83" s="39"/>
      <c r="AJ83" s="39" t="n">
        <f aca="false">AB83/AG83</f>
        <v>-0.00922927776589806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13859257</v>
      </c>
      <c r="AX83" s="7"/>
      <c r="AY83" s="39" t="n">
        <f aca="false">(AW83-AW82)/AW82</f>
        <v>0.00100257298898925</v>
      </c>
      <c r="AZ83" s="12" t="n">
        <f aca="false">workers_and_wage_high!B71</f>
        <v>8128.34591194714</v>
      </c>
      <c r="BA83" s="39" t="n">
        <f aca="false">(AZ83-AZ82)/AZ82</f>
        <v>0.00419257445441616</v>
      </c>
      <c r="BB83" s="38"/>
      <c r="BC83" s="38"/>
      <c r="BD83" s="38"/>
      <c r="BE83" s="38"/>
      <c r="BF83" s="7" t="n">
        <f aca="false">BF82*(1+AY83)*(1+BA83)*(1-BE83)</f>
        <v>126.498491205405</v>
      </c>
      <c r="BG83" s="7"/>
      <c r="BH83" s="7"/>
      <c r="BI83" s="39" t="n">
        <f aca="false">T90/AG90</f>
        <v>0.0205823238487018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162553558.683632</v>
      </c>
      <c r="E84" s="9"/>
      <c r="F84" s="81" t="n">
        <f aca="false">'High pensions'!I84</f>
        <v>29546033.4738009</v>
      </c>
      <c r="G84" s="81" t="n">
        <f aca="false">'High pensions'!K84</f>
        <v>3616896.94313776</v>
      </c>
      <c r="H84" s="81" t="n">
        <f aca="false">'High pensions'!V84</f>
        <v>19899099.8240197</v>
      </c>
      <c r="I84" s="81" t="n">
        <f aca="false">'High pensions'!M84</f>
        <v>111862.792055808</v>
      </c>
      <c r="J84" s="81" t="n">
        <f aca="false">'High pensions'!W84</f>
        <v>615436.077031544</v>
      </c>
      <c r="K84" s="9"/>
      <c r="L84" s="81" t="n">
        <f aca="false">'High pensions'!N84</f>
        <v>4356260.35585015</v>
      </c>
      <c r="M84" s="67"/>
      <c r="N84" s="81" t="n">
        <f aca="false">'High pensions'!L84</f>
        <v>1327709.64437901</v>
      </c>
      <c r="O84" s="9"/>
      <c r="P84" s="81" t="n">
        <f aca="false">'High pensions'!X84</f>
        <v>29909322.4209934</v>
      </c>
      <c r="Q84" s="67"/>
      <c r="R84" s="81" t="n">
        <f aca="false">'High SIPA income'!G79</f>
        <v>31692322.7365744</v>
      </c>
      <c r="S84" s="67"/>
      <c r="T84" s="81" t="n">
        <f aca="false">'High SIPA income'!J79</f>
        <v>121178342.810781</v>
      </c>
      <c r="U84" s="9"/>
      <c r="V84" s="81" t="n">
        <f aca="false">'High SIPA income'!F79</f>
        <v>140952.42090842</v>
      </c>
      <c r="W84" s="67"/>
      <c r="X84" s="81" t="n">
        <f aca="false">'High SIPA income'!M79</f>
        <v>354031.843611385</v>
      </c>
      <c r="Y84" s="9"/>
      <c r="Z84" s="9" t="n">
        <f aca="false">R84+V84-N84-L84-F84</f>
        <v>-3396728.3165472</v>
      </c>
      <c r="AA84" s="9"/>
      <c r="AB84" s="9" t="n">
        <f aca="false">T84-P84-D84</f>
        <v>-71284538.2938445</v>
      </c>
      <c r="AC84" s="50"/>
      <c r="AD84" s="9"/>
      <c r="AE84" s="9"/>
      <c r="AF84" s="9"/>
      <c r="AG84" s="9" t="n">
        <f aca="false">BF84/100*$AG$37</f>
        <v>5920623609.46055</v>
      </c>
      <c r="AH84" s="39" t="n">
        <f aca="false">(AG84-AG83)/AG83</f>
        <v>0.00394081225622185</v>
      </c>
      <c r="AI84" s="39"/>
      <c r="AJ84" s="39" t="n">
        <f aca="false">AB84/AG84</f>
        <v>-0.0120400388533294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13895667</v>
      </c>
      <c r="AX84" s="7"/>
      <c r="AY84" s="39" t="n">
        <f aca="false">(AW84-AW83)/AW83</f>
        <v>0.00262712496059493</v>
      </c>
      <c r="AZ84" s="12" t="n">
        <f aca="false">workers_and_wage_high!B72</f>
        <v>8138.99603749547</v>
      </c>
      <c r="BA84" s="39" t="n">
        <f aca="false">(AZ84-AZ83)/AZ83</f>
        <v>0.00131024511797322</v>
      </c>
      <c r="BB84" s="38"/>
      <c r="BC84" s="38"/>
      <c r="BD84" s="38"/>
      <c r="BE84" s="38"/>
      <c r="BF84" s="7" t="n">
        <f aca="false">BF83*(1+AY84)*(1+BA84)*(1-BE84)</f>
        <v>126.996998009941</v>
      </c>
      <c r="BG84" s="7"/>
      <c r="BH84" s="7"/>
      <c r="BI84" s="39" t="n">
        <f aca="false">T91/AG91</f>
        <v>0.02364870482435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163343837.866614</v>
      </c>
      <c r="E85" s="9"/>
      <c r="F85" s="81" t="n">
        <f aca="false">'High pensions'!I85</f>
        <v>29689676.0700203</v>
      </c>
      <c r="G85" s="81" t="n">
        <f aca="false">'High pensions'!K85</f>
        <v>3743435.18550571</v>
      </c>
      <c r="H85" s="81" t="n">
        <f aca="false">'High pensions'!V85</f>
        <v>20595275.8987108</v>
      </c>
      <c r="I85" s="81" t="n">
        <f aca="false">'High pensions'!M85</f>
        <v>115776.345943476</v>
      </c>
      <c r="J85" s="81" t="n">
        <f aca="false">'High pensions'!W85</f>
        <v>636967.295836418</v>
      </c>
      <c r="K85" s="9"/>
      <c r="L85" s="81" t="n">
        <f aca="false">'High pensions'!N85</f>
        <v>4291628.19048433</v>
      </c>
      <c r="M85" s="67"/>
      <c r="N85" s="81" t="n">
        <f aca="false">'High pensions'!L85</f>
        <v>1335695.95155189</v>
      </c>
      <c r="O85" s="9"/>
      <c r="P85" s="81" t="n">
        <f aca="false">'High pensions'!X85</f>
        <v>29617884.1133854</v>
      </c>
      <c r="Q85" s="67"/>
      <c r="R85" s="81" t="n">
        <f aca="false">'High SIPA income'!G80</f>
        <v>36564081.8131917</v>
      </c>
      <c r="S85" s="67"/>
      <c r="T85" s="81" t="n">
        <f aca="false">'High SIPA income'!J80</f>
        <v>139805935.883868</v>
      </c>
      <c r="U85" s="9"/>
      <c r="V85" s="81" t="n">
        <f aca="false">'High SIPA income'!F80</f>
        <v>141480.190136811</v>
      </c>
      <c r="W85" s="67"/>
      <c r="X85" s="81" t="n">
        <f aca="false">'High SIPA income'!M80</f>
        <v>355357.447753012</v>
      </c>
      <c r="Y85" s="9"/>
      <c r="Z85" s="9" t="n">
        <f aca="false">R85+V85-N85-L85-F85</f>
        <v>1388561.79127198</v>
      </c>
      <c r="AA85" s="9"/>
      <c r="AB85" s="9" t="n">
        <f aca="false">T85-P85-D85</f>
        <v>-53155786.0961308</v>
      </c>
      <c r="AC85" s="50"/>
      <c r="AD85" s="9"/>
      <c r="AE85" s="9"/>
      <c r="AF85" s="9"/>
      <c r="AG85" s="9" t="n">
        <f aca="false">BF85/100*$AG$37</f>
        <v>5973368082.30406</v>
      </c>
      <c r="AH85" s="39" t="n">
        <f aca="false">(AG85-AG84)/AG84</f>
        <v>0.00890860090468027</v>
      </c>
      <c r="AI85" s="39" t="n">
        <f aca="false">(AG85-AG81)/AG81</f>
        <v>0.0245789361740179</v>
      </c>
      <c r="AJ85" s="39" t="n">
        <f aca="false">AB85/AG85</f>
        <v>-0.00889879635135886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13956468</v>
      </c>
      <c r="AX85" s="7"/>
      <c r="AY85" s="39" t="n">
        <f aca="false">(AW85-AW84)/AW84</f>
        <v>0.00437553663311016</v>
      </c>
      <c r="AZ85" s="12" t="n">
        <f aca="false">workers_and_wage_high!B73</f>
        <v>8175.72989928156</v>
      </c>
      <c r="BA85" s="39" t="n">
        <f aca="false">(AZ85-AZ84)/AZ84</f>
        <v>0.00451331609167394</v>
      </c>
      <c r="BB85" s="38"/>
      <c r="BC85" s="38"/>
      <c r="BD85" s="38"/>
      <c r="BE85" s="38"/>
      <c r="BF85" s="7" t="n">
        <f aca="false">BF84*(1+AY85)*(1+BA85)*(1-BE85)</f>
        <v>128.128363581304</v>
      </c>
      <c r="BG85" s="7"/>
      <c r="BH85" s="7"/>
      <c r="BI85" s="39" t="n">
        <f aca="false">T92/AG92</f>
        <v>0.02070147780519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163944652.732098</v>
      </c>
      <c r="E86" s="6"/>
      <c r="F86" s="80" t="n">
        <f aca="false">'High pensions'!I86</f>
        <v>29798881.2838028</v>
      </c>
      <c r="G86" s="80" t="n">
        <f aca="false">'High pensions'!K86</f>
        <v>3795849.69837598</v>
      </c>
      <c r="H86" s="80" t="n">
        <f aca="false">'High pensions'!V86</f>
        <v>20883645.0837416</v>
      </c>
      <c r="I86" s="80" t="n">
        <f aca="false">'High pensions'!M86</f>
        <v>117397.413351834</v>
      </c>
      <c r="J86" s="80" t="n">
        <f aca="false">'High pensions'!W86</f>
        <v>645885.930424997</v>
      </c>
      <c r="K86" s="6"/>
      <c r="L86" s="80" t="n">
        <f aca="false">'High pensions'!N86</f>
        <v>5254906.68980999</v>
      </c>
      <c r="M86" s="8"/>
      <c r="N86" s="80" t="n">
        <f aca="false">'High pensions'!L86</f>
        <v>1341063.66133968</v>
      </c>
      <c r="O86" s="6"/>
      <c r="P86" s="80" t="n">
        <f aca="false">'High pensions'!X86</f>
        <v>34645872.3811416</v>
      </c>
      <c r="Q86" s="8"/>
      <c r="R86" s="80" t="n">
        <f aca="false">'High SIPA income'!G81</f>
        <v>32035562.2398629</v>
      </c>
      <c r="S86" s="8"/>
      <c r="T86" s="80" t="n">
        <f aca="false">'High SIPA income'!J81</f>
        <v>122490748.800756</v>
      </c>
      <c r="U86" s="6"/>
      <c r="V86" s="80" t="n">
        <f aca="false">'High SIPA income'!F81</f>
        <v>139826.021827397</v>
      </c>
      <c r="W86" s="8"/>
      <c r="X86" s="80" t="n">
        <f aca="false">'High SIPA income'!M81</f>
        <v>351202.65386972</v>
      </c>
      <c r="Y86" s="6"/>
      <c r="Z86" s="6" t="n">
        <f aca="false">R86+V86-N86-L86-F86</f>
        <v>-4219463.37326219</v>
      </c>
      <c r="AA86" s="6"/>
      <c r="AB86" s="6" t="n">
        <f aca="false">T86-P86-D86</f>
        <v>-76099776.3124838</v>
      </c>
      <c r="AC86" s="50"/>
      <c r="AD86" s="6"/>
      <c r="AE86" s="6"/>
      <c r="AF86" s="6"/>
      <c r="AG86" s="6" t="n">
        <f aca="false">BF86/100*$AG$37</f>
        <v>5981018440.17106</v>
      </c>
      <c r="AH86" s="61" t="n">
        <f aca="false">(AG86-AG85)/AG85</f>
        <v>0.00128074442451811</v>
      </c>
      <c r="AI86" s="61"/>
      <c r="AJ86" s="61" t="n">
        <f aca="false">AB86/AG86</f>
        <v>-0.0127235481839289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0.00546836576561006</v>
      </c>
      <c r="AV86" s="5"/>
      <c r="AW86" s="5" t="n">
        <f aca="false">workers_and_wage_high!C74</f>
        <v>13894531</v>
      </c>
      <c r="AX86" s="5"/>
      <c r="AY86" s="61" t="n">
        <f aca="false">(AW86-AW85)/AW85</f>
        <v>-0.00443787067043037</v>
      </c>
      <c r="AZ86" s="11" t="n">
        <f aca="false">workers_and_wage_high!B74</f>
        <v>8222.69216415371</v>
      </c>
      <c r="BA86" s="61" t="n">
        <f aca="false">(AZ86-AZ85)/AZ85</f>
        <v>0.00574410669758951</v>
      </c>
      <c r="BB86" s="66"/>
      <c r="BC86" s="66"/>
      <c r="BD86" s="66"/>
      <c r="BE86" s="66"/>
      <c r="BF86" s="5" t="n">
        <f aca="false">BF85*(1+AY86)*(1+BA86)*(1-BE86)</f>
        <v>128.292463268583</v>
      </c>
      <c r="BG86" s="5"/>
      <c r="BH86" s="5"/>
      <c r="BI86" s="61" t="n">
        <f aca="false">T93/AG93</f>
        <v>0.0236415680904602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164304469.177816</v>
      </c>
      <c r="E87" s="9"/>
      <c r="F87" s="81" t="n">
        <f aca="false">'High pensions'!I87</f>
        <v>29864282.1820404</v>
      </c>
      <c r="G87" s="81" t="n">
        <f aca="false">'High pensions'!K87</f>
        <v>3916332.6796681</v>
      </c>
      <c r="H87" s="81" t="n">
        <f aca="false">'High pensions'!V87</f>
        <v>21546506.8985843</v>
      </c>
      <c r="I87" s="81" t="n">
        <f aca="false">'High pensions'!M87</f>
        <v>121123.691123755</v>
      </c>
      <c r="J87" s="81" t="n">
        <f aca="false">'High pensions'!W87</f>
        <v>666386.811296419</v>
      </c>
      <c r="K87" s="9"/>
      <c r="L87" s="81" t="n">
        <f aca="false">'High pensions'!N87</f>
        <v>4286046.13092172</v>
      </c>
      <c r="M87" s="67"/>
      <c r="N87" s="81" t="n">
        <f aca="false">'High pensions'!L87</f>
        <v>1345653.02037807</v>
      </c>
      <c r="O87" s="9"/>
      <c r="P87" s="81" t="n">
        <f aca="false">'High pensions'!X87</f>
        <v>29643699.6346504</v>
      </c>
      <c r="Q87" s="67"/>
      <c r="R87" s="81" t="n">
        <f aca="false">'High SIPA income'!G82</f>
        <v>37065273.7151153</v>
      </c>
      <c r="S87" s="67"/>
      <c r="T87" s="81" t="n">
        <f aca="false">'High SIPA income'!J82</f>
        <v>141722286.560027</v>
      </c>
      <c r="U87" s="9"/>
      <c r="V87" s="81" t="n">
        <f aca="false">'High SIPA income'!F82</f>
        <v>138556.67132487</v>
      </c>
      <c r="W87" s="67"/>
      <c r="X87" s="81" t="n">
        <f aca="false">'High SIPA income'!M82</f>
        <v>348014.411371277</v>
      </c>
      <c r="Y87" s="9"/>
      <c r="Z87" s="9" t="n">
        <f aca="false">R87+V87-N87-L87-F87</f>
        <v>1707849.05309996</v>
      </c>
      <c r="AA87" s="9"/>
      <c r="AB87" s="9" t="n">
        <f aca="false">T87-P87-D87</f>
        <v>-52225882.2524396</v>
      </c>
      <c r="AC87" s="50"/>
      <c r="AD87" s="9"/>
      <c r="AE87" s="9"/>
      <c r="AF87" s="9"/>
      <c r="AG87" s="9" t="n">
        <f aca="false">BF87/100*$AG$37</f>
        <v>6017045044.21477</v>
      </c>
      <c r="AH87" s="39" t="n">
        <f aca="false">(AG87-AG86)/AG86</f>
        <v>0.0060234898795381</v>
      </c>
      <c r="AI87" s="39"/>
      <c r="AJ87" s="39" t="n">
        <f aca="false">AB87/AG87</f>
        <v>-0.00867965618815726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13878726</v>
      </c>
      <c r="AX87" s="7"/>
      <c r="AY87" s="39" t="n">
        <f aca="false">(AW87-AW86)/AW86</f>
        <v>-0.00113749791194823</v>
      </c>
      <c r="AZ87" s="12" t="n">
        <f aca="false">workers_and_wage_high!B75</f>
        <v>8281.64181746192</v>
      </c>
      <c r="BA87" s="39" t="n">
        <f aca="false">(AZ87-AZ86)/AZ86</f>
        <v>0.00716914267631139</v>
      </c>
      <c r="BB87" s="38"/>
      <c r="BC87" s="38"/>
      <c r="BD87" s="38"/>
      <c r="BE87" s="38"/>
      <c r="BF87" s="7" t="n">
        <f aca="false">BF86*(1+AY87)*(1+BA87)*(1-BE87)</f>
        <v>129.065231622702</v>
      </c>
      <c r="BG87" s="7"/>
      <c r="BH87" s="7"/>
      <c r="BI87" s="39" t="n">
        <f aca="false">T94/AG94</f>
        <v>0.0206986036076538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164731198.992992</v>
      </c>
      <c r="E88" s="9"/>
      <c r="F88" s="81" t="n">
        <f aca="false">'High pensions'!I88</f>
        <v>29941845.3772454</v>
      </c>
      <c r="G88" s="81" t="n">
        <f aca="false">'High pensions'!K88</f>
        <v>4052152.77567749</v>
      </c>
      <c r="H88" s="81" t="n">
        <f aca="false">'High pensions'!V88</f>
        <v>22293748.993421</v>
      </c>
      <c r="I88" s="81" t="n">
        <f aca="false">'High pensions'!M88</f>
        <v>125324.31264982</v>
      </c>
      <c r="J88" s="81" t="n">
        <f aca="false">'High pensions'!W88</f>
        <v>689497.391549108</v>
      </c>
      <c r="K88" s="9"/>
      <c r="L88" s="81" t="n">
        <f aca="false">'High pensions'!N88</f>
        <v>4356532.50548921</v>
      </c>
      <c r="M88" s="67"/>
      <c r="N88" s="81" t="n">
        <f aca="false">'High pensions'!L88</f>
        <v>1350593.04679387</v>
      </c>
      <c r="O88" s="9"/>
      <c r="P88" s="81" t="n">
        <f aca="false">'High pensions'!X88</f>
        <v>30036632.3351556</v>
      </c>
      <c r="Q88" s="67"/>
      <c r="R88" s="81" t="n">
        <f aca="false">'High SIPA income'!G83</f>
        <v>32608098.7204153</v>
      </c>
      <c r="S88" s="67"/>
      <c r="T88" s="81" t="n">
        <f aca="false">'High SIPA income'!J83</f>
        <v>124679891.656858</v>
      </c>
      <c r="U88" s="9"/>
      <c r="V88" s="81" t="n">
        <f aca="false">'High SIPA income'!F83</f>
        <v>139068.899767224</v>
      </c>
      <c r="W88" s="67"/>
      <c r="X88" s="81" t="n">
        <f aca="false">'High SIPA income'!M83</f>
        <v>349300.981538913</v>
      </c>
      <c r="Y88" s="9"/>
      <c r="Z88" s="9" t="n">
        <f aca="false">R88+V88-N88-L88-F88</f>
        <v>-2901803.309346</v>
      </c>
      <c r="AA88" s="9"/>
      <c r="AB88" s="9" t="n">
        <f aca="false">T88-P88-D88</f>
        <v>-70087939.6712899</v>
      </c>
      <c r="AC88" s="50"/>
      <c r="AD88" s="9"/>
      <c r="AE88" s="9"/>
      <c r="AF88" s="9"/>
      <c r="AG88" s="9" t="n">
        <f aca="false">BF88/100*$AG$37</f>
        <v>6053072774.69074</v>
      </c>
      <c r="AH88" s="39" t="n">
        <f aca="false">(AG88-AG87)/AG87</f>
        <v>0.00598761189441517</v>
      </c>
      <c r="AI88" s="39"/>
      <c r="AJ88" s="39" t="n">
        <f aca="false">AB88/AG88</f>
        <v>-0.0115789025310159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13959065</v>
      </c>
      <c r="AX88" s="7"/>
      <c r="AY88" s="39" t="n">
        <f aca="false">(AW88-AW87)/AW87</f>
        <v>0.0057886437126866</v>
      </c>
      <c r="AZ88" s="12" t="n">
        <f aca="false">workers_and_wage_high!B76</f>
        <v>8283.28011714292</v>
      </c>
      <c r="BA88" s="39" t="n">
        <f aca="false">(AZ88-AZ87)/AZ87</f>
        <v>0.000197823054547533</v>
      </c>
      <c r="BB88" s="38"/>
      <c r="BC88" s="38"/>
      <c r="BD88" s="38"/>
      <c r="BE88" s="38"/>
      <c r="BF88" s="7" t="n">
        <f aca="false">BF87*(1+AY88)*(1+BA88)*(1-BE88)</f>
        <v>129.838024138722</v>
      </c>
      <c r="BG88" s="7"/>
      <c r="BH88" s="7"/>
      <c r="BI88" s="39" t="n">
        <f aca="false">T95/AG95</f>
        <v>0.0237742273556884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164606804.794625</v>
      </c>
      <c r="E89" s="9"/>
      <c r="F89" s="81" t="n">
        <f aca="false">'High pensions'!I89</f>
        <v>29919235.25921</v>
      </c>
      <c r="G89" s="81" t="n">
        <f aca="false">'High pensions'!K89</f>
        <v>4168806.0474315</v>
      </c>
      <c r="H89" s="81" t="n">
        <f aca="false">'High pensions'!V89</f>
        <v>22935540.8763321</v>
      </c>
      <c r="I89" s="81" t="n">
        <f aca="false">'High pensions'!M89</f>
        <v>128932.145796851</v>
      </c>
      <c r="J89" s="81" t="n">
        <f aca="false">'High pensions'!W89</f>
        <v>709346.6250412</v>
      </c>
      <c r="K89" s="9"/>
      <c r="L89" s="81" t="n">
        <f aca="false">'High pensions'!N89</f>
        <v>4266167.36254892</v>
      </c>
      <c r="M89" s="67"/>
      <c r="N89" s="81" t="n">
        <f aca="false">'High pensions'!L89</f>
        <v>1350478.00693694</v>
      </c>
      <c r="O89" s="9"/>
      <c r="P89" s="81" t="n">
        <f aca="false">'High pensions'!X89</f>
        <v>29567094.26351</v>
      </c>
      <c r="Q89" s="67"/>
      <c r="R89" s="81" t="n">
        <f aca="false">'High SIPA income'!G84</f>
        <v>37562157.40894</v>
      </c>
      <c r="S89" s="67"/>
      <c r="T89" s="81" t="n">
        <f aca="false">'High SIPA income'!J84</f>
        <v>143622164.429121</v>
      </c>
      <c r="U89" s="9"/>
      <c r="V89" s="81" t="n">
        <f aca="false">'High SIPA income'!F84</f>
        <v>140713.825115394</v>
      </c>
      <c r="W89" s="67"/>
      <c r="X89" s="81" t="n">
        <f aca="false">'High SIPA income'!M84</f>
        <v>353432.559768378</v>
      </c>
      <c r="Y89" s="9"/>
      <c r="Z89" s="9" t="n">
        <f aca="false">R89+V89-N89-L89-F89</f>
        <v>2166990.60535952</v>
      </c>
      <c r="AA89" s="9"/>
      <c r="AB89" s="9" t="n">
        <f aca="false">T89-P89-D89</f>
        <v>-50551734.6290141</v>
      </c>
      <c r="AC89" s="50"/>
      <c r="AD89" s="9"/>
      <c r="AE89" s="9"/>
      <c r="AF89" s="9"/>
      <c r="AG89" s="9" t="n">
        <f aca="false">BF89/100*$AG$37</f>
        <v>6105017926.09285</v>
      </c>
      <c r="AH89" s="39" t="n">
        <f aca="false">(AG89-AG88)/AG88</f>
        <v>0.00858161686396885</v>
      </c>
      <c r="AI89" s="39" t="n">
        <f aca="false">(AG89-AG85)/AG85</f>
        <v>0.0220394661729962</v>
      </c>
      <c r="AJ89" s="39" t="n">
        <f aca="false">AB89/AG89</f>
        <v>-0.00828035809902473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14041834</v>
      </c>
      <c r="AX89" s="7"/>
      <c r="AY89" s="39" t="n">
        <f aca="false">(AW89-AW88)/AW88</f>
        <v>0.00592940859577629</v>
      </c>
      <c r="AZ89" s="12" t="n">
        <f aca="false">workers_and_wage_high!B77</f>
        <v>8305.11960590496</v>
      </c>
      <c r="BA89" s="39" t="n">
        <f aca="false">(AZ89-AZ88)/AZ88</f>
        <v>0.00263657493809129</v>
      </c>
      <c r="BB89" s="38"/>
      <c r="BC89" s="38"/>
      <c r="BD89" s="38"/>
      <c r="BE89" s="38"/>
      <c r="BF89" s="7" t="n">
        <f aca="false">BF88*(1+AY89)*(1+BA89)*(1-BE89)</f>
        <v>130.952244316255</v>
      </c>
      <c r="BG89" s="7"/>
      <c r="BH89" s="7"/>
      <c r="BI89" s="39" t="n">
        <f aca="false">T96/AG96</f>
        <v>0.0208393685868697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165777756.543729</v>
      </c>
      <c r="E90" s="6"/>
      <c r="F90" s="80" t="n">
        <f aca="false">'High pensions'!I90</f>
        <v>30132069.6004292</v>
      </c>
      <c r="G90" s="80" t="n">
        <f aca="false">'High pensions'!K90</f>
        <v>4230293.63645027</v>
      </c>
      <c r="H90" s="80" t="n">
        <f aca="false">'High pensions'!V90</f>
        <v>23273827.4493416</v>
      </c>
      <c r="I90" s="80" t="n">
        <f aca="false">'High pensions'!M90</f>
        <v>130833.823807741</v>
      </c>
      <c r="J90" s="80" t="n">
        <f aca="false">'High pensions'!W90</f>
        <v>719809.096371392</v>
      </c>
      <c r="K90" s="6"/>
      <c r="L90" s="80" t="n">
        <f aca="false">'High pensions'!N90</f>
        <v>5171010.55058855</v>
      </c>
      <c r="M90" s="8"/>
      <c r="N90" s="80" t="n">
        <f aca="false">'High pensions'!L90</f>
        <v>1360407.89445958</v>
      </c>
      <c r="O90" s="6"/>
      <c r="P90" s="80" t="n">
        <f aca="false">'High pensions'!X90</f>
        <v>34316961.1790502</v>
      </c>
      <c r="Q90" s="8"/>
      <c r="R90" s="80" t="n">
        <f aca="false">'High SIPA income'!G85</f>
        <v>33099995.491718</v>
      </c>
      <c r="S90" s="8"/>
      <c r="T90" s="80" t="n">
        <f aca="false">'High SIPA income'!J85</f>
        <v>126560701.595463</v>
      </c>
      <c r="U90" s="6"/>
      <c r="V90" s="80" t="n">
        <f aca="false">'High SIPA income'!F85</f>
        <v>144901.424614145</v>
      </c>
      <c r="W90" s="8"/>
      <c r="X90" s="80" t="n">
        <f aca="false">'High SIPA income'!M85</f>
        <v>363950.602390805</v>
      </c>
      <c r="Y90" s="6"/>
      <c r="Z90" s="6" t="n">
        <f aca="false">R90+V90-N90-L90-F90</f>
        <v>-3418591.12914517</v>
      </c>
      <c r="AA90" s="6"/>
      <c r="AB90" s="6" t="n">
        <f aca="false">T90-P90-D90</f>
        <v>-73534016.1273167</v>
      </c>
      <c r="AC90" s="50"/>
      <c r="AD90" s="6"/>
      <c r="AE90" s="6"/>
      <c r="AF90" s="6"/>
      <c r="AG90" s="6" t="n">
        <f aca="false">BF90/100*$AG$37</f>
        <v>6148999623.45339</v>
      </c>
      <c r="AH90" s="61" t="n">
        <f aca="false">(AG90-AG89)/AG89</f>
        <v>0.00720418807822999</v>
      </c>
      <c r="AI90" s="61"/>
      <c r="AJ90" s="61" t="n">
        <f aca="false">AB90/AG90</f>
        <v>-0.01195869582539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0.00643373244197047</v>
      </c>
      <c r="AV90" s="5"/>
      <c r="AW90" s="5" t="n">
        <f aca="false">workers_and_wage_high!C78</f>
        <v>14075696</v>
      </c>
      <c r="AX90" s="5"/>
      <c r="AY90" s="61" t="n">
        <f aca="false">(AW90-AW89)/AW89</f>
        <v>0.00241150835425059</v>
      </c>
      <c r="AZ90" s="11" t="n">
        <f aca="false">workers_and_wage_high!B78</f>
        <v>8344.82762801835</v>
      </c>
      <c r="BA90" s="61" t="n">
        <f aca="false">(AZ90-AZ89)/AZ89</f>
        <v>0.00478114994095388</v>
      </c>
      <c r="BB90" s="66"/>
      <c r="BC90" s="66"/>
      <c r="BD90" s="66"/>
      <c r="BE90" s="66"/>
      <c r="BF90" s="5" t="n">
        <f aca="false">BF89*(1+AY90)*(1+BA90)*(1-BE90)</f>
        <v>131.895648913576</v>
      </c>
      <c r="BG90" s="5"/>
      <c r="BH90" s="5"/>
      <c r="BI90" s="61" t="n">
        <f aca="false">T97/AG97</f>
        <v>0.0239570277487685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165881612.229414</v>
      </c>
      <c r="E91" s="9"/>
      <c r="F91" s="81" t="n">
        <f aca="false">'High pensions'!I91</f>
        <v>30150946.6006655</v>
      </c>
      <c r="G91" s="81" t="n">
        <f aca="false">'High pensions'!K91</f>
        <v>4365824.77055535</v>
      </c>
      <c r="H91" s="81" t="n">
        <f aca="false">'High pensions'!V91</f>
        <v>24019479.7610384</v>
      </c>
      <c r="I91" s="81" t="n">
        <f aca="false">'High pensions'!M91</f>
        <v>135025.508367691</v>
      </c>
      <c r="J91" s="81" t="n">
        <f aca="false">'High pensions'!W91</f>
        <v>742870.508073352</v>
      </c>
      <c r="K91" s="9"/>
      <c r="L91" s="81" t="n">
        <f aca="false">'High pensions'!N91</f>
        <v>4243573.9196524</v>
      </c>
      <c r="M91" s="67"/>
      <c r="N91" s="81" t="n">
        <f aca="false">'High pensions'!L91</f>
        <v>1361909.51124404</v>
      </c>
      <c r="O91" s="9"/>
      <c r="P91" s="81" t="n">
        <f aca="false">'High pensions'!X91</f>
        <v>29512749.5447738</v>
      </c>
      <c r="Q91" s="67"/>
      <c r="R91" s="81" t="n">
        <f aca="false">'High SIPA income'!G86</f>
        <v>38426635.5613689</v>
      </c>
      <c r="S91" s="67"/>
      <c r="T91" s="81" t="n">
        <f aca="false">'High SIPA income'!J86</f>
        <v>146927571.570723</v>
      </c>
      <c r="U91" s="9"/>
      <c r="V91" s="81" t="n">
        <f aca="false">'High SIPA income'!F86</f>
        <v>140560.355524645</v>
      </c>
      <c r="W91" s="67"/>
      <c r="X91" s="81" t="n">
        <f aca="false">'High SIPA income'!M86</f>
        <v>353047.088402928</v>
      </c>
      <c r="Y91" s="9"/>
      <c r="Z91" s="9" t="n">
        <f aca="false">R91+V91-N91-L91-F91</f>
        <v>2810765.88533167</v>
      </c>
      <c r="AA91" s="9"/>
      <c r="AB91" s="9" t="n">
        <f aca="false">T91-P91-D91</f>
        <v>-48466790.2034643</v>
      </c>
      <c r="AC91" s="50"/>
      <c r="AD91" s="9"/>
      <c r="AE91" s="9"/>
      <c r="AF91" s="9"/>
      <c r="AG91" s="9" t="n">
        <f aca="false">BF91/100*$AG$37</f>
        <v>6212922553.77295</v>
      </c>
      <c r="AH91" s="39" t="n">
        <f aca="false">(AG91-AG90)/AG90</f>
        <v>0.0103956633979531</v>
      </c>
      <c r="AI91" s="39"/>
      <c r="AJ91" s="39" t="n">
        <f aca="false">AB91/AG91</f>
        <v>-0.00780096480907067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14108237</v>
      </c>
      <c r="AX91" s="7"/>
      <c r="AY91" s="39" t="n">
        <f aca="false">(AW91-AW90)/AW90</f>
        <v>0.00231185726091271</v>
      </c>
      <c r="AZ91" s="12" t="n">
        <f aca="false">workers_and_wage_high!B79</f>
        <v>8412.13000332524</v>
      </c>
      <c r="BA91" s="39" t="n">
        <f aca="false">(AZ91-AZ90)/AZ90</f>
        <v>0.00806516063686154</v>
      </c>
      <c r="BB91" s="38"/>
      <c r="BC91" s="38"/>
      <c r="BD91" s="38"/>
      <c r="BE91" s="38"/>
      <c r="BF91" s="7" t="n">
        <f aca="false">BF90*(1+AY91)*(1+BA91)*(1-BE91)</f>
        <v>133.266791683336</v>
      </c>
      <c r="BG91" s="7"/>
      <c r="BH91" s="7"/>
      <c r="BI91" s="39" t="n">
        <f aca="false">T98/AG98</f>
        <v>0.020888974966289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166566102.664845</v>
      </c>
      <c r="E92" s="9"/>
      <c r="F92" s="81" t="n">
        <f aca="false">'High pensions'!I92</f>
        <v>30275360.8397724</v>
      </c>
      <c r="G92" s="81" t="n">
        <f aca="false">'High pensions'!K92</f>
        <v>4436200.59851406</v>
      </c>
      <c r="H92" s="81" t="n">
        <f aca="false">'High pensions'!V92</f>
        <v>24406666.802241</v>
      </c>
      <c r="I92" s="81" t="n">
        <f aca="false">'High pensions'!M92</f>
        <v>137202.080366415</v>
      </c>
      <c r="J92" s="81" t="n">
        <f aca="false">'High pensions'!W92</f>
        <v>754845.365017768</v>
      </c>
      <c r="K92" s="9"/>
      <c r="L92" s="81" t="n">
        <f aca="false">'High pensions'!N92</f>
        <v>4181460.15559046</v>
      </c>
      <c r="M92" s="67"/>
      <c r="N92" s="81" t="n">
        <f aca="false">'High pensions'!L92</f>
        <v>1368519.66409349</v>
      </c>
      <c r="O92" s="9"/>
      <c r="P92" s="81" t="n">
        <f aca="false">'High pensions'!X92</f>
        <v>29226808.0384473</v>
      </c>
      <c r="Q92" s="67"/>
      <c r="R92" s="81" t="n">
        <f aca="false">'High SIPA income'!G87</f>
        <v>33831722.4315977</v>
      </c>
      <c r="S92" s="67"/>
      <c r="T92" s="81" t="n">
        <f aca="false">'High SIPA income'!J87</f>
        <v>129358522.970111</v>
      </c>
      <c r="U92" s="9"/>
      <c r="V92" s="81" t="n">
        <f aca="false">'High SIPA income'!F87</f>
        <v>141577.247819117</v>
      </c>
      <c r="W92" s="67"/>
      <c r="X92" s="81" t="n">
        <f aca="false">'High SIPA income'!M87</f>
        <v>355601.228668459</v>
      </c>
      <c r="Y92" s="9"/>
      <c r="Z92" s="9" t="n">
        <f aca="false">R92+V92-N92-L92-F92</f>
        <v>-1852040.98003948</v>
      </c>
      <c r="AA92" s="9"/>
      <c r="AB92" s="9" t="n">
        <f aca="false">T92-P92-D92</f>
        <v>-66434387.7331814</v>
      </c>
      <c r="AC92" s="50"/>
      <c r="AD92" s="9"/>
      <c r="AE92" s="9"/>
      <c r="AF92" s="9"/>
      <c r="AG92" s="9" t="n">
        <f aca="false">BF92/100*$AG$37</f>
        <v>6248757899.67418</v>
      </c>
      <c r="AH92" s="39" t="n">
        <f aca="false">(AG92-AG91)/AG91</f>
        <v>0.00576787262211471</v>
      </c>
      <c r="AI92" s="39"/>
      <c r="AJ92" s="39" t="n">
        <f aca="false">AB92/AG92</f>
        <v>-0.0106316149224865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14121234</v>
      </c>
      <c r="AX92" s="7"/>
      <c r="AY92" s="39" t="n">
        <f aca="false">(AW92-AW91)/AW91</f>
        <v>0.000921234878603188</v>
      </c>
      <c r="AZ92" s="12" t="n">
        <f aca="false">workers_and_wage_high!B80</f>
        <v>8452.86302542202</v>
      </c>
      <c r="BA92" s="39" t="n">
        <f aca="false">(AZ92-AZ91)/AZ91</f>
        <v>0.00484217696120657</v>
      </c>
      <c r="BB92" s="38"/>
      <c r="BC92" s="38"/>
      <c r="BD92" s="38"/>
      <c r="BE92" s="38"/>
      <c r="BF92" s="7" t="n">
        <f aca="false">BF91*(1+AY92)*(1+BA92)*(1-BE92)</f>
        <v>134.035457562523</v>
      </c>
      <c r="BG92" s="7"/>
      <c r="BH92" s="7"/>
      <c r="BI92" s="39" t="n">
        <f aca="false">T99/AG99</f>
        <v>0.0239867251026423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167054325.527934</v>
      </c>
      <c r="E93" s="9"/>
      <c r="F93" s="81" t="n">
        <f aca="false">'High pensions'!I93</f>
        <v>30364101.1243426</v>
      </c>
      <c r="G93" s="81" t="n">
        <f aca="false">'High pensions'!K93</f>
        <v>4515788.91002945</v>
      </c>
      <c r="H93" s="81" t="n">
        <f aca="false">'High pensions'!V93</f>
        <v>24844538.2098504</v>
      </c>
      <c r="I93" s="81" t="n">
        <f aca="false">'High pensions'!M93</f>
        <v>139663.574536993</v>
      </c>
      <c r="J93" s="81" t="n">
        <f aca="false">'High pensions'!W93</f>
        <v>768387.779686095</v>
      </c>
      <c r="K93" s="9"/>
      <c r="L93" s="81" t="n">
        <f aca="false">'High pensions'!N93</f>
        <v>4232464.83629694</v>
      </c>
      <c r="M93" s="67"/>
      <c r="N93" s="81" t="n">
        <f aca="false">'High pensions'!L93</f>
        <v>1373283.01161274</v>
      </c>
      <c r="O93" s="9"/>
      <c r="P93" s="81" t="n">
        <f aca="false">'High pensions'!X93</f>
        <v>29517678.1017354</v>
      </c>
      <c r="Q93" s="67"/>
      <c r="R93" s="81" t="n">
        <f aca="false">'High SIPA income'!G88</f>
        <v>38728072.9860581</v>
      </c>
      <c r="S93" s="67"/>
      <c r="T93" s="81" t="n">
        <f aca="false">'High SIPA income'!J88</f>
        <v>148080143.690117</v>
      </c>
      <c r="U93" s="9"/>
      <c r="V93" s="81" t="n">
        <f aca="false">'High SIPA income'!F88</f>
        <v>148825.705907903</v>
      </c>
      <c r="W93" s="67"/>
      <c r="X93" s="81" t="n">
        <f aca="false">'High SIPA income'!M88</f>
        <v>373807.265599034</v>
      </c>
      <c r="Y93" s="9"/>
      <c r="Z93" s="9" t="n">
        <f aca="false">R93+V93-N93-L93-F93</f>
        <v>2907049.71971369</v>
      </c>
      <c r="AA93" s="9"/>
      <c r="AB93" s="9" t="n">
        <f aca="false">T93-P93-D93</f>
        <v>-48491859.9395527</v>
      </c>
      <c r="AC93" s="50"/>
      <c r="AD93" s="9"/>
      <c r="AE93" s="9"/>
      <c r="AF93" s="9"/>
      <c r="AG93" s="9" t="n">
        <f aca="false">BF93/100*$AG$37</f>
        <v>6263549994.80215</v>
      </c>
      <c r="AH93" s="39" t="n">
        <f aca="false">(AG93-AG92)/AG92</f>
        <v>0.00236720566958406</v>
      </c>
      <c r="AI93" s="39" t="n">
        <f aca="false">(AG93-AG89)/AG89</f>
        <v>0.0259675025738626</v>
      </c>
      <c r="AJ93" s="39" t="n">
        <f aca="false">AB93/AG93</f>
        <v>-0.00774191312910315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14151866</v>
      </c>
      <c r="AX93" s="7"/>
      <c r="AY93" s="39" t="n">
        <f aca="false">(AW93-AW92)/AW92</f>
        <v>0.0021692155232326</v>
      </c>
      <c r="AZ93" s="12" t="n">
        <f aca="false">workers_and_wage_high!B81</f>
        <v>8454.532986504</v>
      </c>
      <c r="BA93" s="39" t="n">
        <f aca="false">(AZ93-AZ92)/AZ92</f>
        <v>0.00019756159267769</v>
      </c>
      <c r="BB93" s="38"/>
      <c r="BC93" s="38"/>
      <c r="BD93" s="38"/>
      <c r="BE93" s="38"/>
      <c r="BF93" s="7" t="n">
        <f aca="false">BF92*(1+AY93)*(1+BA93)*(1-BE93)</f>
        <v>134.35274705759</v>
      </c>
      <c r="BG93" s="7"/>
      <c r="BH93" s="7"/>
      <c r="BI93" s="39" t="n">
        <f aca="false">T100/AG100</f>
        <v>0.021005057707923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167520403.252108</v>
      </c>
      <c r="E94" s="6"/>
      <c r="F94" s="80" t="n">
        <f aca="false">'High pensions'!I94</f>
        <v>30448816.2677782</v>
      </c>
      <c r="G94" s="80" t="n">
        <f aca="false">'High pensions'!K94</f>
        <v>4665867.55187227</v>
      </c>
      <c r="H94" s="80" t="n">
        <f aca="false">'High pensions'!V94</f>
        <v>25670226.6169115</v>
      </c>
      <c r="I94" s="80" t="n">
        <f aca="false">'High pensions'!M94</f>
        <v>144305.182016669</v>
      </c>
      <c r="J94" s="80" t="n">
        <f aca="false">'High pensions'!W94</f>
        <v>793924.53454366</v>
      </c>
      <c r="K94" s="6"/>
      <c r="L94" s="80" t="n">
        <f aca="false">'High pensions'!N94</f>
        <v>5234010.72115544</v>
      </c>
      <c r="M94" s="8"/>
      <c r="N94" s="80" t="n">
        <f aca="false">'High pensions'!L94</f>
        <v>1377666.64484209</v>
      </c>
      <c r="O94" s="6"/>
      <c r="P94" s="80" t="n">
        <f aca="false">'High pensions'!X94</f>
        <v>34738821.916062</v>
      </c>
      <c r="Q94" s="8"/>
      <c r="R94" s="80" t="n">
        <f aca="false">'High SIPA income'!G89</f>
        <v>34143158.9636916</v>
      </c>
      <c r="S94" s="8"/>
      <c r="T94" s="80" t="n">
        <f aca="false">'High SIPA income'!J89</f>
        <v>130549327.543306</v>
      </c>
      <c r="U94" s="6"/>
      <c r="V94" s="80" t="n">
        <f aca="false">'High SIPA income'!F89</f>
        <v>146385.2454262</v>
      </c>
      <c r="W94" s="8"/>
      <c r="X94" s="80" t="n">
        <f aca="false">'High SIPA income'!M89</f>
        <v>367677.532473275</v>
      </c>
      <c r="Y94" s="6"/>
      <c r="Z94" s="6" t="n">
        <f aca="false">R94+V94-N94-L94-F94</f>
        <v>-2770949.42465794</v>
      </c>
      <c r="AA94" s="6"/>
      <c r="AB94" s="6" t="n">
        <f aca="false">T94-P94-D94</f>
        <v>-71709897.6248646</v>
      </c>
      <c r="AC94" s="50"/>
      <c r="AD94" s="6"/>
      <c r="AE94" s="6"/>
      <c r="AF94" s="6"/>
      <c r="AG94" s="6" t="n">
        <f aca="false">BF94/100*$AG$37</f>
        <v>6307156270.92024</v>
      </c>
      <c r="AH94" s="61" t="n">
        <f aca="false">(AG94-AG93)/AG93</f>
        <v>0.00696191076215162</v>
      </c>
      <c r="AI94" s="61"/>
      <c r="AJ94" s="61" t="n">
        <f aca="false">AB94/AG94</f>
        <v>-0.0113696085120786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0.00831130222429041</v>
      </c>
      <c r="AV94" s="5"/>
      <c r="AW94" s="5" t="n">
        <f aca="false">workers_and_wage_high!C82</f>
        <v>14179744</v>
      </c>
      <c r="AX94" s="5"/>
      <c r="AY94" s="61" t="n">
        <f aca="false">(AW94-AW93)/AW93</f>
        <v>0.00196991690000456</v>
      </c>
      <c r="AZ94" s="11" t="n">
        <f aca="false">workers_and_wage_high!B82</f>
        <v>8496.65498644042</v>
      </c>
      <c r="BA94" s="61" t="n">
        <f aca="false">(AZ94-AZ93)/AZ93</f>
        <v>0.0049821793827825</v>
      </c>
      <c r="BB94" s="66"/>
      <c r="BC94" s="66"/>
      <c r="BD94" s="66"/>
      <c r="BE94" s="66"/>
      <c r="BF94" s="5" t="n">
        <f aca="false">BF93*(1+AY94)*(1+BA94)*(1-BE94)</f>
        <v>135.288098893255</v>
      </c>
      <c r="BG94" s="5"/>
      <c r="BH94" s="5"/>
      <c r="BI94" s="61" t="n">
        <f aca="false">T101/AG101</f>
        <v>0.0240453810418361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167576164.304554</v>
      </c>
      <c r="E95" s="9"/>
      <c r="F95" s="81" t="n">
        <f aca="false">'High pensions'!I95</f>
        <v>30458951.4991163</v>
      </c>
      <c r="G95" s="81" t="n">
        <f aca="false">'High pensions'!K95</f>
        <v>4783593.8292618</v>
      </c>
      <c r="H95" s="81" t="n">
        <f aca="false">'High pensions'!V95</f>
        <v>26317921.8602414</v>
      </c>
      <c r="I95" s="81" t="n">
        <f aca="false">'High pensions'!M95</f>
        <v>147946.200905004</v>
      </c>
      <c r="J95" s="81" t="n">
        <f aca="false">'High pensions'!W95</f>
        <v>813956.346193029</v>
      </c>
      <c r="K95" s="9"/>
      <c r="L95" s="81" t="n">
        <f aca="false">'High pensions'!N95</f>
        <v>4292781.89854481</v>
      </c>
      <c r="M95" s="67"/>
      <c r="N95" s="81" t="n">
        <f aca="false">'High pensions'!L95</f>
        <v>1379325.28522274</v>
      </c>
      <c r="O95" s="9"/>
      <c r="P95" s="81" t="n">
        <f aca="false">'High pensions'!X95</f>
        <v>29863906.4311182</v>
      </c>
      <c r="Q95" s="67"/>
      <c r="R95" s="81" t="n">
        <f aca="false">'High SIPA income'!G90</f>
        <v>39475662.8500804</v>
      </c>
      <c r="S95" s="67"/>
      <c r="T95" s="81" t="n">
        <f aca="false">'High SIPA income'!J90</f>
        <v>150938618.33009</v>
      </c>
      <c r="U95" s="9"/>
      <c r="V95" s="81" t="n">
        <f aca="false">'High SIPA income'!F90</f>
        <v>142171.692986041</v>
      </c>
      <c r="W95" s="67"/>
      <c r="X95" s="81" t="n">
        <f aca="false">'High SIPA income'!M90</f>
        <v>357094.303544473</v>
      </c>
      <c r="Y95" s="9"/>
      <c r="Z95" s="9" t="n">
        <f aca="false">R95+V95-N95-L95-F95</f>
        <v>3486775.86018267</v>
      </c>
      <c r="AA95" s="9"/>
      <c r="AB95" s="9" t="n">
        <f aca="false">T95-P95-D95</f>
        <v>-46501452.4055812</v>
      </c>
      <c r="AC95" s="50"/>
      <c r="AD95" s="9"/>
      <c r="AE95" s="9"/>
      <c r="AF95" s="9"/>
      <c r="AG95" s="9" t="n">
        <f aca="false">BF95/100*$AG$37</f>
        <v>6348833805.27509</v>
      </c>
      <c r="AH95" s="39" t="n">
        <f aca="false">(AG95-AG94)/AG94</f>
        <v>0.00660797553835921</v>
      </c>
      <c r="AI95" s="39"/>
      <c r="AJ95" s="39" t="n">
        <f aca="false">AB95/AG95</f>
        <v>-0.00732440851845017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14198930</v>
      </c>
      <c r="AX95" s="7"/>
      <c r="AY95" s="39" t="n">
        <f aca="false">(AW95-AW94)/AW94</f>
        <v>0.0013530568675993</v>
      </c>
      <c r="AZ95" s="12" t="n">
        <f aca="false">workers_and_wage_high!B83</f>
        <v>8541.24388605083</v>
      </c>
      <c r="BA95" s="39" t="n">
        <f aca="false">(AZ95-AZ94)/AZ94</f>
        <v>0.00524781807447417</v>
      </c>
      <c r="BB95" s="38"/>
      <c r="BC95" s="38"/>
      <c r="BD95" s="38"/>
      <c r="BE95" s="38"/>
      <c r="BF95" s="7" t="n">
        <f aca="false">BF94*(1+AY95)*(1+BA95)*(1-BE95)</f>
        <v>136.182079341373</v>
      </c>
      <c r="BG95" s="7"/>
      <c r="BH95" s="7"/>
      <c r="BI95" s="39" t="n">
        <f aca="false">T102/AG102</f>
        <v>0.0209077215550408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168698330.114649</v>
      </c>
      <c r="E96" s="9"/>
      <c r="F96" s="81" t="n">
        <f aca="false">'High pensions'!I96</f>
        <v>30662918.4184304</v>
      </c>
      <c r="G96" s="81" t="n">
        <f aca="false">'High pensions'!K96</f>
        <v>4881942.68503644</v>
      </c>
      <c r="H96" s="81" t="n">
        <f aca="false">'High pensions'!V96</f>
        <v>26859008.2471097</v>
      </c>
      <c r="I96" s="81" t="n">
        <f aca="false">'High pensions'!M96</f>
        <v>150987.918093911</v>
      </c>
      <c r="J96" s="81" t="n">
        <f aca="false">'High pensions'!W96</f>
        <v>830690.976714739</v>
      </c>
      <c r="K96" s="9"/>
      <c r="L96" s="81" t="n">
        <f aca="false">'High pensions'!N96</f>
        <v>4266554.11620556</v>
      </c>
      <c r="M96" s="67"/>
      <c r="N96" s="81" t="n">
        <f aca="false">'High pensions'!L96</f>
        <v>1389560.71123216</v>
      </c>
      <c r="O96" s="9"/>
      <c r="P96" s="81" t="n">
        <f aca="false">'High pensions'!X96</f>
        <v>29784122.6378431</v>
      </c>
      <c r="Q96" s="67"/>
      <c r="R96" s="81" t="n">
        <f aca="false">'High SIPA income'!G91</f>
        <v>35029554.2786079</v>
      </c>
      <c r="S96" s="67"/>
      <c r="T96" s="81" t="n">
        <f aca="false">'High SIPA income'!J91</f>
        <v>133938536.855277</v>
      </c>
      <c r="U96" s="9"/>
      <c r="V96" s="81" t="n">
        <f aca="false">'High SIPA income'!F91</f>
        <v>140989.198308123</v>
      </c>
      <c r="W96" s="67"/>
      <c r="X96" s="81" t="n">
        <f aca="false">'High SIPA income'!M91</f>
        <v>354124.217836218</v>
      </c>
      <c r="Y96" s="9"/>
      <c r="Z96" s="9" t="n">
        <f aca="false">R96+V96-N96-L96-F96</f>
        <v>-1148489.76895208</v>
      </c>
      <c r="AA96" s="9"/>
      <c r="AB96" s="9" t="n">
        <f aca="false">T96-P96-D96</f>
        <v>-64543915.8972155</v>
      </c>
      <c r="AC96" s="50"/>
      <c r="AD96" s="9"/>
      <c r="AE96" s="9"/>
      <c r="AF96" s="9"/>
      <c r="AG96" s="9" t="n">
        <f aca="false">BF96/100*$AG$37</f>
        <v>6427187863.05586</v>
      </c>
      <c r="AH96" s="39" t="n">
        <f aca="false">(AG96-AG95)/AG95</f>
        <v>0.0123414882455539</v>
      </c>
      <c r="AI96" s="39"/>
      <c r="AJ96" s="39" t="n">
        <f aca="false">AB96/AG96</f>
        <v>-0.0100423260176073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14257280</v>
      </c>
      <c r="AX96" s="7"/>
      <c r="AY96" s="39" t="n">
        <f aca="false">(AW96-AW95)/AW95</f>
        <v>0.00410946458641602</v>
      </c>
      <c r="AZ96" s="12" t="n">
        <f aca="false">workers_and_wage_high!B84</f>
        <v>8611.26784681232</v>
      </c>
      <c r="BA96" s="39" t="n">
        <f aca="false">(AZ96-AZ95)/AZ95</f>
        <v>0.00819833290041622</v>
      </c>
      <c r="BB96" s="38"/>
      <c r="BC96" s="38"/>
      <c r="BD96" s="38"/>
      <c r="BE96" s="38"/>
      <c r="BF96" s="7" t="n">
        <f aca="false">BF95*(1+AY96)*(1+BA96)*(1-BE96)</f>
        <v>137.86276887282</v>
      </c>
      <c r="BG96" s="7"/>
      <c r="BH96" s="7"/>
      <c r="BI96" s="39" t="n">
        <f aca="false">T103/AG103</f>
        <v>0.0239707206469001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168844811.272522</v>
      </c>
      <c r="E97" s="9"/>
      <c r="F97" s="81" t="n">
        <f aca="false">'High pensions'!I97</f>
        <v>30689543.1028041</v>
      </c>
      <c r="G97" s="81" t="n">
        <f aca="false">'High pensions'!K97</f>
        <v>4939812.60690697</v>
      </c>
      <c r="H97" s="81" t="n">
        <f aca="false">'High pensions'!V97</f>
        <v>27177391.4828541</v>
      </c>
      <c r="I97" s="81" t="n">
        <f aca="false">'High pensions'!M97</f>
        <v>152777.709491968</v>
      </c>
      <c r="J97" s="81" t="n">
        <f aca="false">'High pensions'!W97</f>
        <v>840537.880913012</v>
      </c>
      <c r="K97" s="9"/>
      <c r="L97" s="81" t="n">
        <f aca="false">'High pensions'!N97</f>
        <v>4252449.5881452</v>
      </c>
      <c r="M97" s="67"/>
      <c r="N97" s="81" t="n">
        <f aca="false">'High pensions'!L97</f>
        <v>1391228.59760473</v>
      </c>
      <c r="O97" s="9"/>
      <c r="P97" s="81" t="n">
        <f aca="false">'High pensions'!X97</f>
        <v>29720110.3934036</v>
      </c>
      <c r="Q97" s="67"/>
      <c r="R97" s="81" t="n">
        <f aca="false">'High SIPA income'!G92</f>
        <v>40565460.6811584</v>
      </c>
      <c r="S97" s="67"/>
      <c r="T97" s="81" t="n">
        <f aca="false">'High SIPA income'!J92</f>
        <v>155105554.791848</v>
      </c>
      <c r="U97" s="9"/>
      <c r="V97" s="81" t="n">
        <f aca="false">'High SIPA income'!F92</f>
        <v>140949.189796167</v>
      </c>
      <c r="W97" s="67"/>
      <c r="X97" s="81" t="n">
        <f aca="false">'High SIPA income'!M92</f>
        <v>354023.727988959</v>
      </c>
      <c r="Y97" s="9"/>
      <c r="Z97" s="9" t="n">
        <f aca="false">R97+V97-N97-L97-F97</f>
        <v>4373188.58240054</v>
      </c>
      <c r="AA97" s="9"/>
      <c r="AB97" s="9" t="n">
        <f aca="false">T97-P97-D97</f>
        <v>-43459366.8740776</v>
      </c>
      <c r="AC97" s="50"/>
      <c r="AD97" s="9"/>
      <c r="AE97" s="9"/>
      <c r="AF97" s="9"/>
      <c r="AG97" s="9" t="n">
        <f aca="false">BF97/100*$AG$37</f>
        <v>6474323794.18689</v>
      </c>
      <c r="AH97" s="39" t="n">
        <f aca="false">(AG97-AG96)/AG96</f>
        <v>0.00733383435109687</v>
      </c>
      <c r="AI97" s="39" t="n">
        <f aca="false">(AG97-AG93)/AG93</f>
        <v>0.0336508528805006</v>
      </c>
      <c r="AJ97" s="39" t="n">
        <f aca="false">AB97/AG97</f>
        <v>-0.00671257234818846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14249034</v>
      </c>
      <c r="AX97" s="7"/>
      <c r="AY97" s="39" t="n">
        <f aca="false">(AW97-AW96)/AW96</f>
        <v>-0.000578371190016609</v>
      </c>
      <c r="AZ97" s="12" t="n">
        <f aca="false">workers_and_wage_high!B85</f>
        <v>8679.44139760358</v>
      </c>
      <c r="BA97" s="39" t="n">
        <f aca="false">(AZ97-AZ96)/AZ96</f>
        <v>0.00791678438111692</v>
      </c>
      <c r="BB97" s="38"/>
      <c r="BC97" s="38"/>
      <c r="BD97" s="38"/>
      <c r="BE97" s="38"/>
      <c r="BF97" s="7" t="n">
        <f aca="false">BF96*(1+AY97)*(1+BA97)*(1-BE97)</f>
        <v>138.873831582917</v>
      </c>
      <c r="BG97" s="7"/>
      <c r="BH97" s="7"/>
      <c r="BI97" s="39" t="n">
        <f aca="false">T104/AG104</f>
        <v>0.0209361519146039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168966492.008752</v>
      </c>
      <c r="E98" s="6"/>
      <c r="F98" s="80" t="n">
        <f aca="false">'High pensions'!I98</f>
        <v>30711660.0169763</v>
      </c>
      <c r="G98" s="80" t="n">
        <f aca="false">'High pensions'!K98</f>
        <v>5070245.05939181</v>
      </c>
      <c r="H98" s="80" t="n">
        <f aca="false">'High pensions'!V98</f>
        <v>27894992.3526305</v>
      </c>
      <c r="I98" s="80" t="n">
        <f aca="false">'High pensions'!M98</f>
        <v>156811.702867789</v>
      </c>
      <c r="J98" s="80" t="n">
        <f aca="false">'High pensions'!W98</f>
        <v>862731.722246312</v>
      </c>
      <c r="K98" s="6"/>
      <c r="L98" s="80" t="n">
        <f aca="false">'High pensions'!N98</f>
        <v>5242267.89783926</v>
      </c>
      <c r="M98" s="8"/>
      <c r="N98" s="80" t="n">
        <f aca="false">'High pensions'!L98</f>
        <v>1392244.20169237</v>
      </c>
      <c r="O98" s="6"/>
      <c r="P98" s="80" t="n">
        <f aca="false">'High pensions'!X98</f>
        <v>34861869.8618429</v>
      </c>
      <c r="Q98" s="8"/>
      <c r="R98" s="80" t="n">
        <f aca="false">'High SIPA income'!G93</f>
        <v>35567314.7738362</v>
      </c>
      <c r="S98" s="8"/>
      <c r="T98" s="80" t="n">
        <f aca="false">'High SIPA income'!J93</f>
        <v>135994710.717399</v>
      </c>
      <c r="U98" s="6"/>
      <c r="V98" s="80" t="n">
        <f aca="false">'High SIPA income'!F93</f>
        <v>143821.42909956</v>
      </c>
      <c r="W98" s="8"/>
      <c r="X98" s="80" t="n">
        <f aca="false">'High SIPA income'!M93</f>
        <v>361237.965029515</v>
      </c>
      <c r="Y98" s="6"/>
      <c r="Z98" s="6" t="n">
        <f aca="false">R98+V98-N98-L98-F98</f>
        <v>-1635035.91357215</v>
      </c>
      <c r="AA98" s="6"/>
      <c r="AB98" s="6" t="n">
        <f aca="false">T98-P98-D98</f>
        <v>-67833651.1531966</v>
      </c>
      <c r="AC98" s="50"/>
      <c r="AD98" s="6"/>
      <c r="AE98" s="6"/>
      <c r="AF98" s="6"/>
      <c r="AG98" s="6" t="n">
        <f aca="false">BF98/100*$AG$37</f>
        <v>6510358260.12857</v>
      </c>
      <c r="AH98" s="61" t="n">
        <f aca="false">(AG98-AG97)/AG97</f>
        <v>0.0055657497349803</v>
      </c>
      <c r="AI98" s="61"/>
      <c r="AJ98" s="61" t="n">
        <f aca="false">AB98/AG98</f>
        <v>-0.0104193422915956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0.00618284274211106</v>
      </c>
      <c r="AV98" s="5"/>
      <c r="AW98" s="5" t="n">
        <f aca="false">workers_and_wage_high!C86</f>
        <v>14302445</v>
      </c>
      <c r="AX98" s="5"/>
      <c r="AY98" s="61" t="n">
        <f aca="false">(AW98-AW97)/AW97</f>
        <v>0.00374839445256429</v>
      </c>
      <c r="AZ98" s="11" t="n">
        <f aca="false">workers_and_wage_high!B86</f>
        <v>8695.15612129283</v>
      </c>
      <c r="BA98" s="61" t="n">
        <f aca="false">(AZ98-AZ97)/AZ97</f>
        <v>0.00181056855727986</v>
      </c>
      <c r="BB98" s="66"/>
      <c r="BC98" s="66"/>
      <c r="BD98" s="66"/>
      <c r="BE98" s="66"/>
      <c r="BF98" s="5" t="n">
        <f aca="false">BF97*(1+AY98)*(1+BA98)*(1-BE98)</f>
        <v>139.646768574245</v>
      </c>
      <c r="BG98" s="5"/>
      <c r="BH98" s="5"/>
      <c r="BI98" s="61" t="n">
        <f aca="false">T105/AG105</f>
        <v>0.0239577815314475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169199259.925802</v>
      </c>
      <c r="E99" s="9"/>
      <c r="F99" s="81" t="n">
        <f aca="false">'High pensions'!I99</f>
        <v>30753968.3412262</v>
      </c>
      <c r="G99" s="81" t="n">
        <f aca="false">'High pensions'!K99</f>
        <v>5118459.12927253</v>
      </c>
      <c r="H99" s="81" t="n">
        <f aca="false">'High pensions'!V99</f>
        <v>28160251.9396638</v>
      </c>
      <c r="I99" s="81" t="n">
        <f aca="false">'High pensions'!M99</f>
        <v>158302.859668221</v>
      </c>
      <c r="J99" s="81" t="n">
        <f aca="false">'High pensions'!W99</f>
        <v>870935.626999905</v>
      </c>
      <c r="K99" s="9"/>
      <c r="L99" s="81" t="n">
        <f aca="false">'High pensions'!N99</f>
        <v>4249451.07170723</v>
      </c>
      <c r="M99" s="67"/>
      <c r="N99" s="81" t="n">
        <f aca="false">'High pensions'!L99</f>
        <v>1393956.55006282</v>
      </c>
      <c r="O99" s="9"/>
      <c r="P99" s="81" t="n">
        <f aca="false">'High pensions'!X99</f>
        <v>29719559.466901</v>
      </c>
      <c r="Q99" s="67"/>
      <c r="R99" s="81" t="n">
        <f aca="false">'High SIPA income'!G94</f>
        <v>41227420.9517915</v>
      </c>
      <c r="S99" s="67"/>
      <c r="T99" s="81" t="n">
        <f aca="false">'High SIPA income'!J94</f>
        <v>157636617.259835</v>
      </c>
      <c r="U99" s="9"/>
      <c r="V99" s="81" t="n">
        <f aca="false">'High SIPA income'!F94</f>
        <v>146966.738790859</v>
      </c>
      <c r="W99" s="67"/>
      <c r="X99" s="81" t="n">
        <f aca="false">'High SIPA income'!M94</f>
        <v>369138.07615611</v>
      </c>
      <c r="Y99" s="9"/>
      <c r="Z99" s="9" t="n">
        <f aca="false">R99+V99-N99-L99-F99</f>
        <v>4977011.72758609</v>
      </c>
      <c r="AA99" s="9"/>
      <c r="AB99" s="9" t="n">
        <f aca="false">T99-P99-D99</f>
        <v>-41282202.1328674</v>
      </c>
      <c r="AC99" s="50"/>
      <c r="AD99" s="9"/>
      <c r="AE99" s="9"/>
      <c r="AF99" s="9"/>
      <c r="AG99" s="9" t="n">
        <f aca="false">BF99/100*$AG$37</f>
        <v>6571827399.75081</v>
      </c>
      <c r="AH99" s="39" t="n">
        <f aca="false">(AG99-AG98)/AG98</f>
        <v>0.00944174455017245</v>
      </c>
      <c r="AI99" s="39"/>
      <c r="AJ99" s="39" t="n">
        <f aca="false">AB99/AG99</f>
        <v>-0.00628169299370716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14388102</v>
      </c>
      <c r="AX99" s="7"/>
      <c r="AY99" s="39" t="n">
        <f aca="false">(AW99-AW98)/AW98</f>
        <v>0.00598897601074502</v>
      </c>
      <c r="AZ99" s="12" t="n">
        <f aca="false">workers_and_wage_high!B87</f>
        <v>8724.99975001734</v>
      </c>
      <c r="BA99" s="39" t="n">
        <f aca="false">(AZ99-AZ98)/AZ98</f>
        <v>0.00343221309752269</v>
      </c>
      <c r="BB99" s="38"/>
      <c r="BC99" s="38"/>
      <c r="BD99" s="38"/>
      <c r="BE99" s="38"/>
      <c r="BF99" s="7" t="n">
        <f aca="false">BF98*(1+AY99)*(1+BA99)*(1-BE99)</f>
        <v>140.96527769038</v>
      </c>
      <c r="BG99" s="7"/>
      <c r="BH99" s="7"/>
      <c r="BI99" s="39" t="n">
        <f aca="false">T106/AG106</f>
        <v>0.0210109290282097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169478777.574649</v>
      </c>
      <c r="E100" s="9"/>
      <c r="F100" s="81" t="n">
        <f aca="false">'High pensions'!I100</f>
        <v>30804773.9826174</v>
      </c>
      <c r="G100" s="81" t="n">
        <f aca="false">'High pensions'!K100</f>
        <v>5203723.83631497</v>
      </c>
      <c r="H100" s="81" t="n">
        <f aca="false">'High pensions'!V100</f>
        <v>28629353.2006556</v>
      </c>
      <c r="I100" s="81" t="n">
        <f aca="false">'High pensions'!M100</f>
        <v>160939.91246335</v>
      </c>
      <c r="J100" s="81" t="n">
        <f aca="false">'High pensions'!W100</f>
        <v>885443.913422342</v>
      </c>
      <c r="K100" s="9"/>
      <c r="L100" s="81" t="n">
        <f aca="false">'High pensions'!N100</f>
        <v>4241699.47922127</v>
      </c>
      <c r="M100" s="67"/>
      <c r="N100" s="81" t="n">
        <f aca="false">'High pensions'!L100</f>
        <v>1396269.09728948</v>
      </c>
      <c r="O100" s="9"/>
      <c r="P100" s="81" t="n">
        <f aca="false">'High pensions'!X100</f>
        <v>29692059.3691712</v>
      </c>
      <c r="Q100" s="67"/>
      <c r="R100" s="81" t="n">
        <f aca="false">'High SIPA income'!G95</f>
        <v>36364690.4305047</v>
      </c>
      <c r="S100" s="67"/>
      <c r="T100" s="81" t="n">
        <f aca="false">'High SIPA income'!J95</f>
        <v>139043545.650575</v>
      </c>
      <c r="U100" s="9"/>
      <c r="V100" s="81" t="n">
        <f aca="false">'High SIPA income'!F95</f>
        <v>148737.680250855</v>
      </c>
      <c r="W100" s="67"/>
      <c r="X100" s="81" t="n">
        <f aca="false">'High SIPA income'!M95</f>
        <v>373586.17052703</v>
      </c>
      <c r="Y100" s="9"/>
      <c r="Z100" s="9" t="n">
        <f aca="false">R100+V100-N100-L100-F100</f>
        <v>70685.5516274162</v>
      </c>
      <c r="AA100" s="9"/>
      <c r="AB100" s="9" t="n">
        <f aca="false">T100-P100-D100</f>
        <v>-60127291.2932451</v>
      </c>
      <c r="AC100" s="50"/>
      <c r="AD100" s="9"/>
      <c r="AE100" s="9"/>
      <c r="AF100" s="9"/>
      <c r="AG100" s="9" t="n">
        <f aca="false">BF100/100*$AG$37</f>
        <v>6619526953.17414</v>
      </c>
      <c r="AH100" s="39" t="n">
        <f aca="false">(AG100-AG99)/AG99</f>
        <v>0.00725818718628333</v>
      </c>
      <c r="AI100" s="39"/>
      <c r="AJ100" s="39" t="n">
        <f aca="false">AB100/AG100</f>
        <v>-0.00908332146973333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14401162</v>
      </c>
      <c r="AX100" s="7"/>
      <c r="AY100" s="39" t="n">
        <f aca="false">(AW100-AW99)/AW99</f>
        <v>0.000907694426964724</v>
      </c>
      <c r="AZ100" s="12" t="n">
        <f aca="false">workers_and_wage_high!B88</f>
        <v>8780.35754978854</v>
      </c>
      <c r="BA100" s="39" t="n">
        <f aca="false">(AZ100-AZ99)/AZ99</f>
        <v>0.00634473367991693</v>
      </c>
      <c r="BB100" s="38"/>
      <c r="BC100" s="38"/>
      <c r="BD100" s="38"/>
      <c r="BE100" s="38"/>
      <c r="BF100" s="7" t="n">
        <f aca="false">BF99*(1+AY100)*(1+BA100)*(1-BE100)</f>
        <v>141.988430062623</v>
      </c>
      <c r="BG100" s="7"/>
      <c r="BH100" s="7"/>
      <c r="BI100" s="39" t="n">
        <f aca="false">T107/AG107</f>
        <v>0.0240315357699447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170042006.933469</v>
      </c>
      <c r="E101" s="9"/>
      <c r="F101" s="81" t="n">
        <f aca="false">'High pensions'!I101</f>
        <v>30907147.5856558</v>
      </c>
      <c r="G101" s="81" t="n">
        <f aca="false">'High pensions'!K101</f>
        <v>5323471.80169038</v>
      </c>
      <c r="H101" s="81" t="n">
        <f aca="false">'High pensions'!V101</f>
        <v>29288171.1747894</v>
      </c>
      <c r="I101" s="81" t="n">
        <f aca="false">'High pensions'!M101</f>
        <v>164643.457784239</v>
      </c>
      <c r="J101" s="81" t="n">
        <f aca="false">'High pensions'!W101</f>
        <v>905819.727055345</v>
      </c>
      <c r="K101" s="9"/>
      <c r="L101" s="81" t="n">
        <f aca="false">'High pensions'!N101</f>
        <v>4202350.21041261</v>
      </c>
      <c r="M101" s="67"/>
      <c r="N101" s="81" t="n">
        <f aca="false">'High pensions'!L101</f>
        <v>1400991.96178814</v>
      </c>
      <c r="O101" s="9"/>
      <c r="P101" s="81" t="n">
        <f aca="false">'High pensions'!X101</f>
        <v>29513859.6332658</v>
      </c>
      <c r="Q101" s="67"/>
      <c r="R101" s="81" t="n">
        <f aca="false">'High SIPA income'!G96</f>
        <v>41730846.7299642</v>
      </c>
      <c r="S101" s="67"/>
      <c r="T101" s="81" t="n">
        <f aca="false">'High SIPA income'!J96</f>
        <v>159561509.355447</v>
      </c>
      <c r="U101" s="9"/>
      <c r="V101" s="81" t="n">
        <f aca="false">'High SIPA income'!F96</f>
        <v>142766.678184951</v>
      </c>
      <c r="W101" s="67"/>
      <c r="X101" s="81" t="n">
        <f aca="false">'High SIPA income'!M96</f>
        <v>358588.734825142</v>
      </c>
      <c r="Y101" s="9"/>
      <c r="Z101" s="9" t="n">
        <f aca="false">R101+V101-N101-L101-F101</f>
        <v>5363123.65029259</v>
      </c>
      <c r="AA101" s="9"/>
      <c r="AB101" s="9" t="n">
        <f aca="false">T101-P101-D101</f>
        <v>-39994357.2112886</v>
      </c>
      <c r="AC101" s="50"/>
      <c r="AD101" s="9"/>
      <c r="AE101" s="9"/>
      <c r="AF101" s="9"/>
      <c r="AG101" s="9" t="n">
        <f aca="false">BF101/100*$AG$37</f>
        <v>6635848651.25775</v>
      </c>
      <c r="AH101" s="39" t="n">
        <f aca="false">(AG101-AG100)/AG100</f>
        <v>0.00246568949700815</v>
      </c>
      <c r="AI101" s="39" t="n">
        <f aca="false">(AG101-AG97)/AG97</f>
        <v>0.024948529329948</v>
      </c>
      <c r="AJ101" s="39" t="n">
        <f aca="false">AB101/AG101</f>
        <v>-0.00602701467636821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14456974</v>
      </c>
      <c r="AX101" s="7"/>
      <c r="AY101" s="39" t="n">
        <f aca="false">(AW101-AW100)/AW100</f>
        <v>0.00387552060035155</v>
      </c>
      <c r="AZ101" s="12" t="n">
        <f aca="false">workers_and_wage_high!B89</f>
        <v>8768.02651778493</v>
      </c>
      <c r="BA101" s="39" t="n">
        <f aca="false">(AZ101-AZ100)/AZ100</f>
        <v>-0.00140438836729527</v>
      </c>
      <c r="BB101" s="38"/>
      <c r="BC101" s="38"/>
      <c r="BD101" s="38"/>
      <c r="BE101" s="38"/>
      <c r="BF101" s="7" t="n">
        <f aca="false">BF100*(1+AY101)*(1+BA101)*(1-BE101)</f>
        <v>142.338529443325</v>
      </c>
      <c r="BG101" s="7"/>
      <c r="BH101" s="7"/>
      <c r="BI101" s="39" t="n">
        <f aca="false">T108/AG108</f>
        <v>0.0210964324163545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170553963.514679</v>
      </c>
      <c r="E102" s="6"/>
      <c r="F102" s="80" t="n">
        <f aca="false">'High pensions'!I102</f>
        <v>31000201.754436</v>
      </c>
      <c r="G102" s="80" t="n">
        <f aca="false">'High pensions'!K102</f>
        <v>5379790.19293307</v>
      </c>
      <c r="H102" s="80" t="n">
        <f aca="false">'High pensions'!V102</f>
        <v>29598018.3467948</v>
      </c>
      <c r="I102" s="80" t="n">
        <f aca="false">'High pensions'!M102</f>
        <v>166385.26369896</v>
      </c>
      <c r="J102" s="80" t="n">
        <f aca="false">'High pensions'!W102</f>
        <v>915402.629282308</v>
      </c>
      <c r="K102" s="6"/>
      <c r="L102" s="80" t="n">
        <f aca="false">'High pensions'!N102</f>
        <v>5157833.87189552</v>
      </c>
      <c r="M102" s="8"/>
      <c r="N102" s="80" t="n">
        <f aca="false">'High pensions'!L102</f>
        <v>1407154.03475092</v>
      </c>
      <c r="O102" s="6"/>
      <c r="P102" s="80" t="n">
        <f aca="false">'High pensions'!X102</f>
        <v>34505770.8022146</v>
      </c>
      <c r="Q102" s="8"/>
      <c r="R102" s="80" t="n">
        <f aca="false">'High SIPA income'!G97</f>
        <v>36359843.8874829</v>
      </c>
      <c r="S102" s="8"/>
      <c r="T102" s="80" t="n">
        <f aca="false">'High SIPA income'!J97</f>
        <v>139025014.473272</v>
      </c>
      <c r="U102" s="6"/>
      <c r="V102" s="80" t="n">
        <f aca="false">'High SIPA income'!F97</f>
        <v>151231.484130407</v>
      </c>
      <c r="W102" s="8"/>
      <c r="X102" s="80" t="n">
        <f aca="false">'High SIPA income'!M97</f>
        <v>379849.886888856</v>
      </c>
      <c r="Y102" s="6"/>
      <c r="Z102" s="6" t="n">
        <f aca="false">R102+V102-N102-L102-F102</f>
        <v>-1054114.28946914</v>
      </c>
      <c r="AA102" s="6"/>
      <c r="AB102" s="6" t="n">
        <f aca="false">T102-P102-D102</f>
        <v>-66034719.8436219</v>
      </c>
      <c r="AC102" s="50"/>
      <c r="AD102" s="6"/>
      <c r="AE102" s="6"/>
      <c r="AF102" s="6"/>
      <c r="AG102" s="6" t="n">
        <f aca="false">BF102/100*$AG$37</f>
        <v>6649457909.95355</v>
      </c>
      <c r="AH102" s="61" t="n">
        <f aca="false">(AG102-AG101)/AG101</f>
        <v>0.00205086936291403</v>
      </c>
      <c r="AI102" s="61"/>
      <c r="AJ102" s="61" t="n">
        <f aca="false">AB102/AG102</f>
        <v>-0.00993084259466848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0.00462974453779194</v>
      </c>
      <c r="AV102" s="5"/>
      <c r="AW102" s="5" t="n">
        <f aca="false">workers_and_wage_high!C90</f>
        <v>14460544</v>
      </c>
      <c r="AX102" s="5"/>
      <c r="AY102" s="61" t="n">
        <f aca="false">(AW102-AW101)/AW101</f>
        <v>0.00024693964310927</v>
      </c>
      <c r="AZ102" s="11" t="n">
        <f aca="false">workers_and_wage_high!B90</f>
        <v>8783.83951654812</v>
      </c>
      <c r="BA102" s="61" t="n">
        <f aca="false">(AZ102-AZ101)/AZ101</f>
        <v>0.00180348436801867</v>
      </c>
      <c r="BB102" s="66"/>
      <c r="BC102" s="66"/>
      <c r="BD102" s="66"/>
      <c r="BE102" s="66"/>
      <c r="BF102" s="5" t="n">
        <f aca="false">BF101*(1+AY102)*(1+BA102)*(1-BE102)</f>
        <v>142.630447172523</v>
      </c>
      <c r="BG102" s="5"/>
      <c r="BH102" s="5"/>
      <c r="BI102" s="61" t="n">
        <f aca="false">T109/AG109</f>
        <v>0.024170099650436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170891124.112166</v>
      </c>
      <c r="E103" s="9"/>
      <c r="F103" s="81" t="n">
        <f aca="false">'High pensions'!I103</f>
        <v>31061484.6840749</v>
      </c>
      <c r="G103" s="81" t="n">
        <f aca="false">'High pensions'!K103</f>
        <v>5470739.31707028</v>
      </c>
      <c r="H103" s="81" t="n">
        <f aca="false">'High pensions'!V103</f>
        <v>30098393.5934679</v>
      </c>
      <c r="I103" s="81" t="n">
        <f aca="false">'High pensions'!M103</f>
        <v>169198.12320836</v>
      </c>
      <c r="J103" s="81" t="n">
        <f aca="false">'High pensions'!W103</f>
        <v>930878.152375299</v>
      </c>
      <c r="K103" s="9"/>
      <c r="L103" s="81" t="n">
        <f aca="false">'High pensions'!N103</f>
        <v>4208152.78496437</v>
      </c>
      <c r="M103" s="67"/>
      <c r="N103" s="81" t="n">
        <f aca="false">'High pensions'!L103</f>
        <v>1408885.12946233</v>
      </c>
      <c r="O103" s="9"/>
      <c r="P103" s="81" t="n">
        <f aca="false">'High pensions'!X103</f>
        <v>29587395.0998815</v>
      </c>
      <c r="Q103" s="67"/>
      <c r="R103" s="81" t="n">
        <f aca="false">'High SIPA income'!G98</f>
        <v>41904970.4606347</v>
      </c>
      <c r="S103" s="67"/>
      <c r="T103" s="81" t="n">
        <f aca="false">'High SIPA income'!J98</f>
        <v>160227286.531265</v>
      </c>
      <c r="U103" s="9"/>
      <c r="V103" s="81" t="n">
        <f aca="false">'High SIPA income'!F98</f>
        <v>153422.059129773</v>
      </c>
      <c r="W103" s="67"/>
      <c r="X103" s="81" t="n">
        <f aca="false">'High SIPA income'!M98</f>
        <v>385351.979726967</v>
      </c>
      <c r="Y103" s="9"/>
      <c r="Z103" s="9" t="n">
        <f aca="false">R103+V103-N103-L103-F103</f>
        <v>5379869.92126288</v>
      </c>
      <c r="AA103" s="9"/>
      <c r="AB103" s="9" t="n">
        <f aca="false">T103-P103-D103</f>
        <v>-40251232.680782</v>
      </c>
      <c r="AC103" s="50"/>
      <c r="AD103" s="9"/>
      <c r="AE103" s="9"/>
      <c r="AF103" s="9"/>
      <c r="AG103" s="9" t="n">
        <f aca="false">BF103/100*$AG$37</f>
        <v>6684291594.37833</v>
      </c>
      <c r="AH103" s="39" t="n">
        <f aca="false">(AG103-AG102)/AG102</f>
        <v>0.00523857506829819</v>
      </c>
      <c r="AI103" s="39"/>
      <c r="AJ103" s="39" t="n">
        <f aca="false">AB103/AG103</f>
        <v>-0.00602176492638867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14525759</v>
      </c>
      <c r="AX103" s="7"/>
      <c r="AY103" s="39" t="n">
        <f aca="false">(AW103-AW102)/AW102</f>
        <v>0.00450985799704354</v>
      </c>
      <c r="AZ103" s="12" t="n">
        <f aca="false">workers_and_wage_high!B91</f>
        <v>8790.21171265542</v>
      </c>
      <c r="BA103" s="39" t="n">
        <f aca="false">(AZ103-AZ102)/AZ102</f>
        <v>0.000725445415446426</v>
      </c>
      <c r="BB103" s="38"/>
      <c r="BC103" s="38"/>
      <c r="BD103" s="38"/>
      <c r="BE103" s="38"/>
      <c r="BF103" s="7" t="n">
        <f aca="false">BF102*(1+AY103)*(1+BA103)*(1-BE103)</f>
        <v>143.377627477061</v>
      </c>
      <c r="BG103" s="7"/>
      <c r="BH103" s="7"/>
      <c r="BI103" s="39" t="n">
        <f aca="false">T110/AG110</f>
        <v>0.0211434442985658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170958157.260246</v>
      </c>
      <c r="E104" s="9"/>
      <c r="F104" s="81" t="n">
        <f aca="false">'High pensions'!I104</f>
        <v>31073668.752225</v>
      </c>
      <c r="G104" s="81" t="n">
        <f aca="false">'High pensions'!K104</f>
        <v>5583686.24883807</v>
      </c>
      <c r="H104" s="81" t="n">
        <f aca="false">'High pensions'!V104</f>
        <v>30719794.2873218</v>
      </c>
      <c r="I104" s="81" t="n">
        <f aca="false">'High pensions'!M104</f>
        <v>172691.327283653</v>
      </c>
      <c r="J104" s="81" t="n">
        <f aca="false">'High pensions'!W104</f>
        <v>950096.730535736</v>
      </c>
      <c r="K104" s="9"/>
      <c r="L104" s="81" t="n">
        <f aca="false">'High pensions'!N104</f>
        <v>4171590.65772712</v>
      </c>
      <c r="M104" s="67"/>
      <c r="N104" s="81" t="n">
        <f aca="false">'High pensions'!L104</f>
        <v>1409236.21256894</v>
      </c>
      <c r="O104" s="9"/>
      <c r="P104" s="81" t="n">
        <f aca="false">'High pensions'!X104</f>
        <v>29399605.6035047</v>
      </c>
      <c r="Q104" s="67"/>
      <c r="R104" s="81" t="n">
        <f aca="false">'High SIPA income'!G99</f>
        <v>36822331.6499098</v>
      </c>
      <c r="S104" s="67"/>
      <c r="T104" s="81" t="n">
        <f aca="false">'High SIPA income'!J99</f>
        <v>140793376.517512</v>
      </c>
      <c r="U104" s="9"/>
      <c r="V104" s="81" t="n">
        <f aca="false">'High SIPA income'!F99</f>
        <v>157956.994192936</v>
      </c>
      <c r="W104" s="67"/>
      <c r="X104" s="81" t="n">
        <f aca="false">'High SIPA income'!M99</f>
        <v>396742.429147573</v>
      </c>
      <c r="Y104" s="9"/>
      <c r="Z104" s="9" t="n">
        <f aca="false">R104+V104-N104-L104-F104</f>
        <v>325793.021581676</v>
      </c>
      <c r="AA104" s="9"/>
      <c r="AB104" s="9" t="n">
        <f aca="false">T104-P104-D104</f>
        <v>-59564386.3462386</v>
      </c>
      <c r="AC104" s="50"/>
      <c r="AD104" s="9"/>
      <c r="AE104" s="9"/>
      <c r="AF104" s="9"/>
      <c r="AG104" s="9" t="n">
        <f aca="false">BF104/100*$AG$37</f>
        <v>6724892764.04717</v>
      </c>
      <c r="AH104" s="39" t="n">
        <f aca="false">(AG104-AG103)/AG103</f>
        <v>0.00607411706918829</v>
      </c>
      <c r="AI104" s="39"/>
      <c r="AJ104" s="39" t="n">
        <f aca="false">AB104/AG104</f>
        <v>-0.00885729905831116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14556892</v>
      </c>
      <c r="AX104" s="7"/>
      <c r="AY104" s="39" t="n">
        <f aca="false">(AW104-AW103)/AW103</f>
        <v>0.00214329592002731</v>
      </c>
      <c r="AZ104" s="12" t="n">
        <f aca="false">workers_and_wage_high!B92</f>
        <v>8824.6905643789</v>
      </c>
      <c r="BA104" s="39" t="n">
        <f aca="false">(AZ104-AZ103)/AZ103</f>
        <v>0.0039224142546923</v>
      </c>
      <c r="BB104" s="38"/>
      <c r="BC104" s="38"/>
      <c r="BD104" s="38"/>
      <c r="BE104" s="38"/>
      <c r="BF104" s="7" t="n">
        <f aca="false">BF103*(1+AY104)*(1+BA104)*(1-BE104)</f>
        <v>144.248519971459</v>
      </c>
      <c r="BG104" s="7"/>
      <c r="BH104" s="7"/>
      <c r="BI104" s="39" t="n">
        <f aca="false">T111/AG111</f>
        <v>0.0242553407531385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171925614.062013</v>
      </c>
      <c r="E105" s="9"/>
      <c r="F105" s="81" t="n">
        <f aca="false">'High pensions'!I105</f>
        <v>31249515.47795</v>
      </c>
      <c r="G105" s="81" t="n">
        <f aca="false">'High pensions'!K105</f>
        <v>5705696.89395127</v>
      </c>
      <c r="H105" s="81" t="n">
        <f aca="false">'High pensions'!V105</f>
        <v>31391060.8577744</v>
      </c>
      <c r="I105" s="81" t="n">
        <f aca="false">'High pensions'!M105</f>
        <v>176464.852390245</v>
      </c>
      <c r="J105" s="81" t="n">
        <f aca="false">'High pensions'!W105</f>
        <v>970857.552302297</v>
      </c>
      <c r="K105" s="9"/>
      <c r="L105" s="81" t="n">
        <f aca="false">'High pensions'!N105</f>
        <v>4183871.50890021</v>
      </c>
      <c r="M105" s="67"/>
      <c r="N105" s="81" t="n">
        <f aca="false">'High pensions'!L105</f>
        <v>1418167.72555899</v>
      </c>
      <c r="O105" s="9"/>
      <c r="P105" s="81" t="n">
        <f aca="false">'High pensions'!X105</f>
        <v>29512469.5478715</v>
      </c>
      <c r="Q105" s="67"/>
      <c r="R105" s="81" t="n">
        <f aca="false">'High SIPA income'!G100</f>
        <v>42353981.4443767</v>
      </c>
      <c r="S105" s="67"/>
      <c r="T105" s="81" t="n">
        <f aca="false">'High SIPA income'!J100</f>
        <v>161944118.944148</v>
      </c>
      <c r="U105" s="9"/>
      <c r="V105" s="81" t="n">
        <f aca="false">'High SIPA income'!F100</f>
        <v>154989.583180939</v>
      </c>
      <c r="W105" s="67"/>
      <c r="X105" s="81" t="n">
        <f aca="false">'High SIPA income'!M100</f>
        <v>389289.14821377</v>
      </c>
      <c r="Y105" s="9"/>
      <c r="Z105" s="9" t="n">
        <f aca="false">R105+V105-N105-L105-F105</f>
        <v>5657416.31514841</v>
      </c>
      <c r="AA105" s="9"/>
      <c r="AB105" s="9" t="n">
        <f aca="false">T105-P105-D105</f>
        <v>-39493964.6657368</v>
      </c>
      <c r="AC105" s="50"/>
      <c r="AD105" s="9"/>
      <c r="AE105" s="9"/>
      <c r="AF105" s="9"/>
      <c r="AG105" s="9" t="n">
        <f aca="false">BF105/100*$AG$37</f>
        <v>6759562388.17756</v>
      </c>
      <c r="AH105" s="39" t="n">
        <f aca="false">(AG105-AG104)/AG104</f>
        <v>0.00515541665076726</v>
      </c>
      <c r="AI105" s="39" t="n">
        <f aca="false">(AG105-AG101)/AG101</f>
        <v>0.0186432426990886</v>
      </c>
      <c r="AJ105" s="39" t="n">
        <f aca="false">AB105/AG105</f>
        <v>-0.00584268069406557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14565394</v>
      </c>
      <c r="AX105" s="7"/>
      <c r="AY105" s="39" t="n">
        <f aca="false">(AW105-AW104)/AW104</f>
        <v>0.00058405324433265</v>
      </c>
      <c r="AZ105" s="12" t="n">
        <f aca="false">workers_and_wage_high!B93</f>
        <v>8865.00788443643</v>
      </c>
      <c r="BA105" s="39" t="n">
        <f aca="false">(AZ105-AZ104)/AZ104</f>
        <v>0.00456869504527119</v>
      </c>
      <c r="BB105" s="38"/>
      <c r="BC105" s="38"/>
      <c r="BD105" s="38"/>
      <c r="BE105" s="38"/>
      <c r="BF105" s="7" t="n">
        <f aca="false">BF104*(1+AY105)*(1+BA105)*(1-BE105)</f>
        <v>144.992181193169</v>
      </c>
      <c r="BG105" s="7"/>
      <c r="BH105" s="7"/>
      <c r="BI105" s="39" t="n">
        <f aca="false">T112/AG112</f>
        <v>0.0212026538154783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172405919.859918</v>
      </c>
      <c r="E106" s="6"/>
      <c r="F106" s="80" t="n">
        <f aca="false">'High pensions'!I106</f>
        <v>31336816.742207</v>
      </c>
      <c r="G106" s="80" t="n">
        <f aca="false">'High pensions'!K106</f>
        <v>5803989.8553277</v>
      </c>
      <c r="H106" s="80" t="n">
        <f aca="false">'High pensions'!V106</f>
        <v>31931839.7301554</v>
      </c>
      <c r="I106" s="80" t="n">
        <f aca="false">'High pensions'!M106</f>
        <v>179504.840886425</v>
      </c>
      <c r="J106" s="80" t="n">
        <f aca="false">'High pensions'!W106</f>
        <v>987582.672066669</v>
      </c>
      <c r="K106" s="6"/>
      <c r="L106" s="80" t="n">
        <f aca="false">'High pensions'!N106</f>
        <v>5143052.2667116</v>
      </c>
      <c r="M106" s="8"/>
      <c r="N106" s="80" t="n">
        <f aca="false">'High pensions'!L106</f>
        <v>1422591.64390232</v>
      </c>
      <c r="O106" s="6"/>
      <c r="P106" s="80" t="n">
        <f aca="false">'High pensions'!X106</f>
        <v>34514002.1533664</v>
      </c>
      <c r="Q106" s="8"/>
      <c r="R106" s="80" t="n">
        <f aca="false">'High SIPA income'!G101</f>
        <v>37386153.5402051</v>
      </c>
      <c r="S106" s="8"/>
      <c r="T106" s="80" t="n">
        <f aca="false">'High SIPA income'!J101</f>
        <v>142949198.382458</v>
      </c>
      <c r="U106" s="6"/>
      <c r="V106" s="80" t="n">
        <f aca="false">'High SIPA income'!F101</f>
        <v>152637.441027332</v>
      </c>
      <c r="W106" s="8"/>
      <c r="X106" s="80" t="n">
        <f aca="false">'High SIPA income'!M101</f>
        <v>383381.245265311</v>
      </c>
      <c r="Y106" s="6"/>
      <c r="Z106" s="6" t="n">
        <f aca="false">R106+V106-N106-L106-F106</f>
        <v>-363669.671588477</v>
      </c>
      <c r="AA106" s="6"/>
      <c r="AB106" s="6" t="n">
        <f aca="false">T106-P106-D106</f>
        <v>-63970723.6308261</v>
      </c>
      <c r="AC106" s="50"/>
      <c r="AD106" s="6"/>
      <c r="AE106" s="6"/>
      <c r="AF106" s="6"/>
      <c r="AG106" s="6" t="n">
        <f aca="false">BF106/100*$AG$37</f>
        <v>6803563906.695</v>
      </c>
      <c r="AH106" s="61" t="n">
        <f aca="false">(AG106-AG105)/AG105</f>
        <v>0.00650952176939599</v>
      </c>
      <c r="AI106" s="61"/>
      <c r="AJ106" s="61" t="n">
        <f aca="false">AB106/AG106</f>
        <v>-0.00940253145382763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0.00356160402709232</v>
      </c>
      <c r="AV106" s="5"/>
      <c r="AW106" s="5" t="n">
        <f aca="false">workers_and_wage_high!C94</f>
        <v>14647527</v>
      </c>
      <c r="AX106" s="5"/>
      <c r="AY106" s="61" t="n">
        <f aca="false">(AW106-AW105)/AW105</f>
        <v>0.00563891371561936</v>
      </c>
      <c r="AZ106" s="11" t="n">
        <f aca="false">workers_and_wage_high!B94</f>
        <v>8872.68255489291</v>
      </c>
      <c r="BA106" s="61" t="n">
        <f aca="false">(AZ106-AZ105)/AZ105</f>
        <v>0.000865726297881243</v>
      </c>
      <c r="BB106" s="66"/>
      <c r="BC106" s="66"/>
      <c r="BD106" s="66"/>
      <c r="BE106" s="66"/>
      <c r="BF106" s="5" t="n">
        <f aca="false">BF105*(1+AY106)*(1+BA106)*(1-BE106)</f>
        <v>145.936010953038</v>
      </c>
      <c r="BG106" s="5"/>
      <c r="BH106" s="5"/>
      <c r="BI106" s="61" t="n">
        <f aca="false">T113/AG113</f>
        <v>0.0243544684939232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173634808.534836</v>
      </c>
      <c r="E107" s="9"/>
      <c r="F107" s="81" t="n">
        <f aca="false">'High pensions'!I107</f>
        <v>31560181.8055052</v>
      </c>
      <c r="G107" s="81" t="n">
        <f aca="false">'High pensions'!K107</f>
        <v>5831864.39645324</v>
      </c>
      <c r="H107" s="81" t="n">
        <f aca="false">'High pensions'!V107</f>
        <v>32085197.2311089</v>
      </c>
      <c r="I107" s="81" t="n">
        <f aca="false">'High pensions'!M107</f>
        <v>180366.94009649</v>
      </c>
      <c r="J107" s="81" t="n">
        <f aca="false">'High pensions'!W107</f>
        <v>992325.687560057</v>
      </c>
      <c r="K107" s="9"/>
      <c r="L107" s="81" t="n">
        <f aca="false">'High pensions'!N107</f>
        <v>4176246.01157049</v>
      </c>
      <c r="M107" s="67"/>
      <c r="N107" s="81" t="n">
        <f aca="false">'High pensions'!L107</f>
        <v>1432852.65113901</v>
      </c>
      <c r="O107" s="9"/>
      <c r="P107" s="81" t="n">
        <f aca="false">'High pensions'!X107</f>
        <v>29553692.9337653</v>
      </c>
      <c r="Q107" s="67"/>
      <c r="R107" s="81" t="n">
        <f aca="false">'High SIPA income'!G102</f>
        <v>43043833.2902104</v>
      </c>
      <c r="S107" s="67"/>
      <c r="T107" s="81" t="n">
        <f aca="false">'High SIPA income'!J102</f>
        <v>164581827.267325</v>
      </c>
      <c r="U107" s="9"/>
      <c r="V107" s="81" t="n">
        <f aca="false">'High SIPA income'!F102</f>
        <v>152656.88414116</v>
      </c>
      <c r="W107" s="67"/>
      <c r="X107" s="81" t="n">
        <f aca="false">'High SIPA income'!M102</f>
        <v>383430.080761641</v>
      </c>
      <c r="Y107" s="9"/>
      <c r="Z107" s="9" t="n">
        <f aca="false">R107+V107-N107-L107-F107</f>
        <v>6027209.70613689</v>
      </c>
      <c r="AA107" s="9"/>
      <c r="AB107" s="9" t="n">
        <f aca="false">T107-P107-D107</f>
        <v>-38606674.2012762</v>
      </c>
      <c r="AC107" s="50"/>
      <c r="AD107" s="9"/>
      <c r="AE107" s="9"/>
      <c r="AF107" s="9"/>
      <c r="AG107" s="9" t="n">
        <f aca="false">BF107/100*$AG$37</f>
        <v>6848577171.38333</v>
      </c>
      <c r="AH107" s="39" t="n">
        <f aca="false">(AG107-AG106)/AG106</f>
        <v>0.00661613020846877</v>
      </c>
      <c r="AI107" s="39"/>
      <c r="AJ107" s="39" t="n">
        <f aca="false">AB107/AG107</f>
        <v>-0.0056371817437633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14656028</v>
      </c>
      <c r="AX107" s="7"/>
      <c r="AY107" s="39" t="n">
        <f aca="false">(AW107-AW106)/AW106</f>
        <v>0.000580371007337962</v>
      </c>
      <c r="AZ107" s="12" t="n">
        <f aca="false">workers_and_wage_high!B95</f>
        <v>8926.20486746386</v>
      </c>
      <c r="BA107" s="39" t="n">
        <f aca="false">(AZ107-AZ106)/AZ106</f>
        <v>0.00603225825333195</v>
      </c>
      <c r="BB107" s="38"/>
      <c r="BC107" s="38"/>
      <c r="BD107" s="38"/>
      <c r="BE107" s="38"/>
      <c r="BF107" s="7" t="n">
        <f aca="false">BF106*(1+AY107)*(1+BA107)*(1-BE107)</f>
        <v>146.901542603607</v>
      </c>
      <c r="BG107" s="7"/>
      <c r="BH107" s="7"/>
      <c r="BI107" s="39" t="n">
        <f aca="false">T114/AG114</f>
        <v>0.0212894811529346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174187460.393309</v>
      </c>
      <c r="E108" s="9"/>
      <c r="F108" s="81" t="n">
        <f aca="false">'High pensions'!I108</f>
        <v>31660632.8226471</v>
      </c>
      <c r="G108" s="81" t="n">
        <f aca="false">'High pensions'!K108</f>
        <v>5899082.0024899</v>
      </c>
      <c r="H108" s="81" t="n">
        <f aca="false">'High pensions'!V108</f>
        <v>32455008.6671225</v>
      </c>
      <c r="I108" s="81" t="n">
        <f aca="false">'High pensions'!M108</f>
        <v>182445.835128553</v>
      </c>
      <c r="J108" s="81" t="n">
        <f aca="false">'High pensions'!W108</f>
        <v>1003763.15465327</v>
      </c>
      <c r="K108" s="9"/>
      <c r="L108" s="81" t="n">
        <f aca="false">'High pensions'!N108</f>
        <v>4162016.02385853</v>
      </c>
      <c r="M108" s="67"/>
      <c r="N108" s="81" t="n">
        <f aca="false">'High pensions'!L108</f>
        <v>1437343.8865783</v>
      </c>
      <c r="O108" s="9"/>
      <c r="P108" s="81" t="n">
        <f aca="false">'High pensions'!X108</f>
        <v>29504562.9121396</v>
      </c>
      <c r="Q108" s="67"/>
      <c r="R108" s="81" t="n">
        <f aca="false">'High SIPA income'!G103</f>
        <v>37764946.2864381</v>
      </c>
      <c r="S108" s="67"/>
      <c r="T108" s="81" t="n">
        <f aca="false">'High SIPA income'!J103</f>
        <v>144397545.278291</v>
      </c>
      <c r="U108" s="9"/>
      <c r="V108" s="81" t="n">
        <f aca="false">'High SIPA income'!F103</f>
        <v>151828.569310145</v>
      </c>
      <c r="W108" s="67"/>
      <c r="X108" s="81" t="n">
        <f aca="false">'High SIPA income'!M103</f>
        <v>381349.592715922</v>
      </c>
      <c r="Y108" s="9"/>
      <c r="Z108" s="9" t="n">
        <f aca="false">R108+V108-N108-L108-F108</f>
        <v>656782.122664303</v>
      </c>
      <c r="AA108" s="9"/>
      <c r="AB108" s="9" t="n">
        <f aca="false">T108-P108-D108</f>
        <v>-59294478.027158</v>
      </c>
      <c r="AC108" s="50"/>
      <c r="AD108" s="9"/>
      <c r="AE108" s="9"/>
      <c r="AF108" s="9"/>
      <c r="AG108" s="9" t="n">
        <f aca="false">BF108/100*$AG$37</f>
        <v>6844642849.0132</v>
      </c>
      <c r="AH108" s="39" t="n">
        <f aca="false">(AG108-AG107)/AG107</f>
        <v>-0.000574472955721657</v>
      </c>
      <c r="AI108" s="39"/>
      <c r="AJ108" s="39" t="n">
        <f aca="false">AB108/AG108</f>
        <v>-0.00866290313974623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14653659</v>
      </c>
      <c r="AX108" s="7"/>
      <c r="AY108" s="39" t="n">
        <f aca="false">(AW108-AW107)/AW107</f>
        <v>-0.000161639975032799</v>
      </c>
      <c r="AZ108" s="12" t="n">
        <f aca="false">workers_and_wage_high!B96</f>
        <v>8922.51923995745</v>
      </c>
      <c r="BA108" s="39" t="n">
        <f aca="false">(AZ108-AZ107)/AZ107</f>
        <v>-0.000412899721789402</v>
      </c>
      <c r="BB108" s="38"/>
      <c r="BC108" s="38"/>
      <c r="BD108" s="38"/>
      <c r="BE108" s="38"/>
      <c r="BF108" s="7" t="n">
        <f aca="false">BF107*(1+AY108)*(1+BA108)*(1-BE108)</f>
        <v>146.817151640228</v>
      </c>
      <c r="BG108" s="7"/>
      <c r="BH108" s="7"/>
      <c r="BI108" s="39" t="n">
        <f aca="false">T115/AG115</f>
        <v>0.0244293795120332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175015212.219744</v>
      </c>
      <c r="E109" s="9"/>
      <c r="F109" s="81" t="n">
        <f aca="false">'High pensions'!I109</f>
        <v>31811086.5153861</v>
      </c>
      <c r="G109" s="81" t="n">
        <f aca="false">'High pensions'!K109</f>
        <v>5998174.59163608</v>
      </c>
      <c r="H109" s="81" t="n">
        <f aca="false">'High pensions'!V109</f>
        <v>33000186.8555642</v>
      </c>
      <c r="I109" s="81" t="n">
        <f aca="false">'High pensions'!M109</f>
        <v>185510.554380498</v>
      </c>
      <c r="J109" s="81" t="n">
        <f aca="false">'High pensions'!W109</f>
        <v>1020624.3357391</v>
      </c>
      <c r="K109" s="9"/>
      <c r="L109" s="81" t="n">
        <f aca="false">'High pensions'!N109</f>
        <v>4228663.47701655</v>
      </c>
      <c r="M109" s="67"/>
      <c r="N109" s="81" t="n">
        <f aca="false">'High pensions'!L109</f>
        <v>1444758.39547508</v>
      </c>
      <c r="O109" s="9"/>
      <c r="P109" s="81" t="n">
        <f aca="false">'High pensions'!X109</f>
        <v>29891189.3037216</v>
      </c>
      <c r="Q109" s="67"/>
      <c r="R109" s="81" t="n">
        <f aca="false">'High SIPA income'!G104</f>
        <v>43340498.5147588</v>
      </c>
      <c r="S109" s="67"/>
      <c r="T109" s="81" t="n">
        <f aca="false">'High SIPA income'!J104</f>
        <v>165716152.465865</v>
      </c>
      <c r="U109" s="9"/>
      <c r="V109" s="81" t="n">
        <f aca="false">'High SIPA income'!F104</f>
        <v>149368.875805091</v>
      </c>
      <c r="W109" s="67"/>
      <c r="X109" s="81" t="n">
        <f aca="false">'High SIPA income'!M104</f>
        <v>375171.551780542</v>
      </c>
      <c r="Y109" s="9"/>
      <c r="Z109" s="9" t="n">
        <f aca="false">R109+V109-N109-L109-F109</f>
        <v>6005359.00268611</v>
      </c>
      <c r="AA109" s="9"/>
      <c r="AB109" s="9" t="n">
        <f aca="false">T109-P109-D109</f>
        <v>-39190249.0575998</v>
      </c>
      <c r="AC109" s="50"/>
      <c r="AD109" s="9"/>
      <c r="AE109" s="9"/>
      <c r="AF109" s="9"/>
      <c r="AG109" s="9" t="n">
        <f aca="false">BF109/100*$AG$37</f>
        <v>6856246141.41282</v>
      </c>
      <c r="AH109" s="39" t="n">
        <f aca="false">(AG109-AG108)/AG108</f>
        <v>0.00169523708622619</v>
      </c>
      <c r="AI109" s="39" t="n">
        <f aca="false">(AG109-AG105)/AG105</f>
        <v>0.0143032562883585</v>
      </c>
      <c r="AJ109" s="39" t="n">
        <f aca="false">AB109/AG109</f>
        <v>-0.00571599214049281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14661525</v>
      </c>
      <c r="AX109" s="7"/>
      <c r="AY109" s="39" t="n">
        <f aca="false">(AW109-AW108)/AW108</f>
        <v>0.000536794257325082</v>
      </c>
      <c r="AZ109" s="12" t="n">
        <f aca="false">workers_and_wage_high!B97</f>
        <v>8932.84992293541</v>
      </c>
      <c r="BA109" s="39" t="n">
        <f aca="false">(AZ109-AZ108)/AZ108</f>
        <v>0.00115782131706678</v>
      </c>
      <c r="BB109" s="38"/>
      <c r="BC109" s="38"/>
      <c r="BD109" s="38"/>
      <c r="BE109" s="38"/>
      <c r="BF109" s="7" t="n">
        <f aca="false">BF108*(1+AY109)*(1+BA109)*(1-BE109)</f>
        <v>147.066041520583</v>
      </c>
      <c r="BG109" s="7"/>
      <c r="BH109" s="7"/>
      <c r="BI109" s="39" t="n">
        <f aca="false">T116/AG116</f>
        <v>0.0213665822526714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175988808.456891</v>
      </c>
      <c r="E110" s="6"/>
      <c r="F110" s="80" t="n">
        <f aca="false">'High pensions'!I110</f>
        <v>31988049.1561653</v>
      </c>
      <c r="G110" s="80" t="n">
        <f aca="false">'High pensions'!K110</f>
        <v>6109262.69197195</v>
      </c>
      <c r="H110" s="80" t="n">
        <f aca="false">'High pensions'!V110</f>
        <v>33611360.8073237</v>
      </c>
      <c r="I110" s="80" t="n">
        <f aca="false">'High pensions'!M110</f>
        <v>188946.268823873</v>
      </c>
      <c r="J110" s="80" t="n">
        <f aca="false">'High pensions'!W110</f>
        <v>1039526.62290691</v>
      </c>
      <c r="K110" s="6"/>
      <c r="L110" s="80" t="n">
        <f aca="false">'High pensions'!N110</f>
        <v>5098003.58517015</v>
      </c>
      <c r="M110" s="8"/>
      <c r="N110" s="80" t="n">
        <f aca="false">'High pensions'!L110</f>
        <v>1452712.87436719</v>
      </c>
      <c r="O110" s="6"/>
      <c r="P110" s="80" t="n">
        <f aca="false">'High pensions'!X110</f>
        <v>34445962.4535133</v>
      </c>
      <c r="Q110" s="8"/>
      <c r="R110" s="80" t="n">
        <f aca="false">'High SIPA income'!G105</f>
        <v>38138901.9059595</v>
      </c>
      <c r="S110" s="8"/>
      <c r="T110" s="80" t="n">
        <f aca="false">'High SIPA income'!J105</f>
        <v>145827397.000901</v>
      </c>
      <c r="U110" s="6"/>
      <c r="V110" s="80" t="n">
        <f aca="false">'High SIPA income'!F105</f>
        <v>151706.862708967</v>
      </c>
      <c r="W110" s="8"/>
      <c r="X110" s="80" t="n">
        <f aca="false">'High SIPA income'!M105</f>
        <v>381043.90082275</v>
      </c>
      <c r="Y110" s="6"/>
      <c r="Z110" s="6" t="n">
        <f aca="false">R110+V110-N110-L110-F110</f>
        <v>-248156.84703419</v>
      </c>
      <c r="AA110" s="6"/>
      <c r="AB110" s="6" t="n">
        <f aca="false">T110-P110-D110</f>
        <v>-64607373.9095034</v>
      </c>
      <c r="AC110" s="50"/>
      <c r="AD110" s="6"/>
      <c r="AE110" s="6"/>
      <c r="AF110" s="6"/>
      <c r="AG110" s="6" t="n">
        <f aca="false">BF110/100*$AG$37</f>
        <v>6897050212.90178</v>
      </c>
      <c r="AH110" s="61" t="n">
        <f aca="false">(AG110-AG109)/AG109</f>
        <v>0.00595137202594025</v>
      </c>
      <c r="AI110" s="61"/>
      <c r="AJ110" s="61" t="n">
        <f aca="false">AB110/AG110</f>
        <v>-0.00936739213361784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0.00933446752638736</v>
      </c>
      <c r="AV110" s="5"/>
      <c r="AW110" s="5" t="n">
        <f aca="false">workers_and_wage_high!C98</f>
        <v>14665990</v>
      </c>
      <c r="AX110" s="5"/>
      <c r="AY110" s="61" t="n">
        <f aca="false">(AW110-AW109)/AW109</f>
        <v>0.000304538579718003</v>
      </c>
      <c r="AZ110" s="11" t="n">
        <f aca="false">workers_and_wage_high!B98</f>
        <v>8983.27688169593</v>
      </c>
      <c r="BA110" s="61" t="n">
        <f aca="false">(AZ110-AZ109)/AZ109</f>
        <v>0.00564511429113377</v>
      </c>
      <c r="BB110" s="66"/>
      <c r="BC110" s="66"/>
      <c r="BD110" s="66"/>
      <c r="BE110" s="66"/>
      <c r="BF110" s="5" t="n">
        <f aca="false">BF109*(1+AY110)*(1+BA110)*(1-BE110)</f>
        <v>147.941286246054</v>
      </c>
      <c r="BG110" s="5"/>
      <c r="BH110" s="5"/>
      <c r="BI110" s="61" t="n">
        <f aca="false">T117/AG117</f>
        <v>0.024492289282617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176272757.853876</v>
      </c>
      <c r="E111" s="9"/>
      <c r="F111" s="81" t="n">
        <f aca="false">'High pensions'!I111</f>
        <v>32039660.3202404</v>
      </c>
      <c r="G111" s="81" t="n">
        <f aca="false">'High pensions'!K111</f>
        <v>6297467.04505306</v>
      </c>
      <c r="H111" s="81" t="n">
        <f aca="false">'High pensions'!V111</f>
        <v>34646805.6287145</v>
      </c>
      <c r="I111" s="81" t="n">
        <f aca="false">'High pensions'!M111</f>
        <v>194767.02201195</v>
      </c>
      <c r="J111" s="81" t="n">
        <f aca="false">'High pensions'!W111</f>
        <v>1071550.68954787</v>
      </c>
      <c r="K111" s="9"/>
      <c r="L111" s="81" t="n">
        <f aca="false">'High pensions'!N111</f>
        <v>4165610.5004796</v>
      </c>
      <c r="M111" s="67"/>
      <c r="N111" s="81" t="n">
        <f aca="false">'High pensions'!L111</f>
        <v>1456169.99734433</v>
      </c>
      <c r="O111" s="9"/>
      <c r="P111" s="81" t="n">
        <f aca="false">'High pensions'!X111</f>
        <v>29626790.3752478</v>
      </c>
      <c r="Q111" s="67"/>
      <c r="R111" s="81" t="n">
        <f aca="false">'High SIPA income'!G106</f>
        <v>44401080.4974653</v>
      </c>
      <c r="S111" s="67"/>
      <c r="T111" s="81" t="n">
        <f aca="false">'High SIPA income'!J106</f>
        <v>169771379.599187</v>
      </c>
      <c r="U111" s="9"/>
      <c r="V111" s="81" t="n">
        <f aca="false">'High SIPA income'!F106</f>
        <v>147590.193595109</v>
      </c>
      <c r="W111" s="67"/>
      <c r="X111" s="81" t="n">
        <f aca="false">'High SIPA income'!M106</f>
        <v>370704.014877378</v>
      </c>
      <c r="Y111" s="9"/>
      <c r="Z111" s="9" t="n">
        <f aca="false">R111+V111-N111-L111-F111</f>
        <v>6887229.87299614</v>
      </c>
      <c r="AA111" s="9"/>
      <c r="AB111" s="9" t="n">
        <f aca="false">T111-P111-D111</f>
        <v>-36128168.6299368</v>
      </c>
      <c r="AC111" s="50"/>
      <c r="AD111" s="9"/>
      <c r="AE111" s="9"/>
      <c r="AF111" s="9"/>
      <c r="AG111" s="9" t="n">
        <f aca="false">BF111/100*$AG$37</f>
        <v>6999340117.58709</v>
      </c>
      <c r="AH111" s="39" t="n">
        <f aca="false">(AG111-AG110)/AG110</f>
        <v>0.0148309641843647</v>
      </c>
      <c r="AI111" s="39"/>
      <c r="AJ111" s="39" t="n">
        <f aca="false">AB111/AG111</f>
        <v>-0.0051616535306176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14756141</v>
      </c>
      <c r="AX111" s="7"/>
      <c r="AY111" s="39" t="n">
        <f aca="false">(AW111-AW110)/AW110</f>
        <v>0.00614694268849222</v>
      </c>
      <c r="AZ111" s="12" t="n">
        <f aca="false">workers_and_wage_high!B99</f>
        <v>9060.81125190986</v>
      </c>
      <c r="BA111" s="39" t="n">
        <f aca="false">(AZ111-AZ110)/AZ110</f>
        <v>0.00863096743371128</v>
      </c>
      <c r="BB111" s="38"/>
      <c r="BC111" s="38"/>
      <c r="BD111" s="38"/>
      <c r="BE111" s="38"/>
      <c r="BF111" s="7" t="n">
        <f aca="false">BF110*(1+AY111)*(1+BA111)*(1-BE111)</f>
        <v>150.135398163758</v>
      </c>
      <c r="BG111" s="7"/>
      <c r="BH111" s="7"/>
      <c r="BI111" s="39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176782966.619609</v>
      </c>
      <c r="E112" s="9"/>
      <c r="F112" s="81" t="n">
        <f aca="false">'High pensions'!I112</f>
        <v>32132396.8028682</v>
      </c>
      <c r="G112" s="81" t="n">
        <f aca="false">'High pensions'!K112</f>
        <v>6340582.95427554</v>
      </c>
      <c r="H112" s="81" t="n">
        <f aca="false">'High pensions'!V112</f>
        <v>34884016.6400067</v>
      </c>
      <c r="I112" s="81" t="n">
        <f aca="false">'High pensions'!M112</f>
        <v>196100.503740479</v>
      </c>
      <c r="J112" s="81" t="n">
        <f aca="false">'High pensions'!W112</f>
        <v>1078887.11257752</v>
      </c>
      <c r="K112" s="9"/>
      <c r="L112" s="81" t="n">
        <f aca="false">'High pensions'!N112</f>
        <v>4124340.18391823</v>
      </c>
      <c r="M112" s="67"/>
      <c r="N112" s="81" t="n">
        <f aca="false">'High pensions'!L112</f>
        <v>1461224.46912579</v>
      </c>
      <c r="O112" s="9"/>
      <c r="P112" s="81" t="n">
        <f aca="false">'High pensions'!X112</f>
        <v>29440446.7188513</v>
      </c>
      <c r="Q112" s="67"/>
      <c r="R112" s="81" t="n">
        <f aca="false">'High SIPA income'!G107</f>
        <v>39125817.5392771</v>
      </c>
      <c r="S112" s="67"/>
      <c r="T112" s="81" t="n">
        <f aca="false">'High SIPA income'!J107</f>
        <v>149600954.462546</v>
      </c>
      <c r="U112" s="9"/>
      <c r="V112" s="81" t="n">
        <f aca="false">'High SIPA income'!F107</f>
        <v>152238.499816511</v>
      </c>
      <c r="W112" s="67"/>
      <c r="X112" s="81" t="n">
        <f aca="false">'High SIPA income'!M107</f>
        <v>382379.219961671</v>
      </c>
      <c r="Y112" s="9"/>
      <c r="Z112" s="9" t="n">
        <f aca="false">R112+V112-N112-L112-F112</f>
        <v>1560094.58318138</v>
      </c>
      <c r="AA112" s="9"/>
      <c r="AB112" s="9" t="n">
        <f aca="false">T112-P112-D112</f>
        <v>-56622458.875914</v>
      </c>
      <c r="AC112" s="50"/>
      <c r="AD112" s="9"/>
      <c r="AE112" s="9"/>
      <c r="AF112" s="9"/>
      <c r="AG112" s="9" t="n">
        <f aca="false">BF112/100*$AG$37</f>
        <v>7055765554.84458</v>
      </c>
      <c r="AH112" s="39" t="n">
        <f aca="false">(AG112-AG111)/AG111</f>
        <v>0.00806153670339671</v>
      </c>
      <c r="AI112" s="39"/>
      <c r="AJ112" s="39" t="n">
        <f aca="false">AB112/AG112</f>
        <v>-0.00802499153859163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14807132</v>
      </c>
      <c r="AX112" s="7"/>
      <c r="AY112" s="39" t="n">
        <f aca="false">(AW112-AW111)/AW111</f>
        <v>0.00345557825721508</v>
      </c>
      <c r="AZ112" s="12" t="n">
        <f aca="false">workers_and_wage_high!B100</f>
        <v>9102.40125451613</v>
      </c>
      <c r="BA112" s="39" t="n">
        <f aca="false">(AZ112-AZ111)/AZ111</f>
        <v>0.00459009700676676</v>
      </c>
      <c r="BB112" s="38"/>
      <c r="BC112" s="38"/>
      <c r="BD112" s="38"/>
      <c r="BE112" s="38"/>
      <c r="BF112" s="7" t="n">
        <f aca="false">BF111*(1+AY112)*(1+BA112)*(1-BE112)</f>
        <v>151.345720186534</v>
      </c>
      <c r="BG112" s="7"/>
      <c r="BH112" s="7"/>
      <c r="BI112" s="39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177148514.589241</v>
      </c>
      <c r="E113" s="9"/>
      <c r="F113" s="81" t="n">
        <f aca="false">'High pensions'!I113</f>
        <v>32198839.4734224</v>
      </c>
      <c r="G113" s="81" t="n">
        <f aca="false">'High pensions'!K113</f>
        <v>6457485.7594017</v>
      </c>
      <c r="H113" s="81" t="n">
        <f aca="false">'High pensions'!V113</f>
        <v>35527181.3819071</v>
      </c>
      <c r="I113" s="81" t="n">
        <f aca="false">'High pensions'!M113</f>
        <v>199716.054414486</v>
      </c>
      <c r="J113" s="81" t="n">
        <f aca="false">'High pensions'!W113</f>
        <v>1098778.80562599</v>
      </c>
      <c r="K113" s="9"/>
      <c r="L113" s="81" t="n">
        <f aca="false">'High pensions'!N113</f>
        <v>4058761.1290951</v>
      </c>
      <c r="M113" s="67"/>
      <c r="N113" s="81" t="n">
        <f aca="false">'High pensions'!L113</f>
        <v>1464070.87353933</v>
      </c>
      <c r="O113" s="9"/>
      <c r="P113" s="81" t="n">
        <f aca="false">'High pensions'!X113</f>
        <v>29115816.7688826</v>
      </c>
      <c r="Q113" s="67"/>
      <c r="R113" s="81" t="n">
        <f aca="false">'High SIPA income'!G108</f>
        <v>45323681.2280891</v>
      </c>
      <c r="S113" s="67"/>
      <c r="T113" s="81" t="n">
        <f aca="false">'High SIPA income'!J108</f>
        <v>173299023.456101</v>
      </c>
      <c r="U113" s="9"/>
      <c r="V113" s="81" t="n">
        <f aca="false">'High SIPA income'!F108</f>
        <v>148520.398520549</v>
      </c>
      <c r="W113" s="67"/>
      <c r="X113" s="81" t="n">
        <f aca="false">'High SIPA income'!M108</f>
        <v>373040.421464562</v>
      </c>
      <c r="Y113" s="9"/>
      <c r="Z113" s="9" t="n">
        <f aca="false">R113+V113-N113-L113-F113</f>
        <v>7750530.15055283</v>
      </c>
      <c r="AA113" s="9"/>
      <c r="AB113" s="9" t="n">
        <f aca="false">T113-P113-D113</f>
        <v>-32965307.9020223</v>
      </c>
      <c r="AC113" s="50"/>
      <c r="AD113" s="9"/>
      <c r="AE113" s="9"/>
      <c r="AF113" s="9"/>
      <c r="AG113" s="9" t="n">
        <f aca="false">BF113/100*$AG$37</f>
        <v>7115697207.65376</v>
      </c>
      <c r="AH113" s="39" t="n">
        <f aca="false">(AG113-AG112)/AG112</f>
        <v>0.00849399719184776</v>
      </c>
      <c r="AI113" s="39" t="n">
        <f aca="false">(AG113-AG109)/AG109</f>
        <v>0.0378415624074261</v>
      </c>
      <c r="AJ113" s="39" t="n">
        <f aca="false">AB113/AG113</f>
        <v>-0.0046327586658078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14832761</v>
      </c>
      <c r="AX113" s="7"/>
      <c r="AY113" s="39" t="n">
        <f aca="false">(AW113-AW112)/AW112</f>
        <v>0.00173085510414846</v>
      </c>
      <c r="AZ113" s="12" t="n">
        <f aca="false">workers_and_wage_high!B101</f>
        <v>9163.85571876655</v>
      </c>
      <c r="BA113" s="39" t="n">
        <f aca="false">(AZ113-AZ112)/AZ112</f>
        <v>0.00675145629511046</v>
      </c>
      <c r="BB113" s="38"/>
      <c r="BC113" s="38"/>
      <c r="BD113" s="38"/>
      <c r="BE113" s="38"/>
      <c r="BF113" s="7" t="n">
        <f aca="false">BF112*(1+AY113)*(1+BA113)*(1-BE113)</f>
        <v>152.631250308797</v>
      </c>
      <c r="BG113" s="7"/>
      <c r="BH113" s="7"/>
      <c r="BI113" s="39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177052254.861226</v>
      </c>
      <c r="E114" s="6"/>
      <c r="F114" s="80" t="n">
        <f aca="false">'High pensions'!I114</f>
        <v>32181343.1284077</v>
      </c>
      <c r="G114" s="80" t="n">
        <f aca="false">'High pensions'!K114</f>
        <v>6573795.94713341</v>
      </c>
      <c r="H114" s="80" t="n">
        <f aca="false">'High pensions'!V114</f>
        <v>36167085.7177536</v>
      </c>
      <c r="I114" s="80" t="n">
        <f aca="false">'High pensions'!M114</f>
        <v>203313.276715466</v>
      </c>
      <c r="J114" s="80" t="n">
        <f aca="false">'High pensions'!W114</f>
        <v>1118569.66137382</v>
      </c>
      <c r="K114" s="6"/>
      <c r="L114" s="80" t="n">
        <f aca="false">'High pensions'!N114</f>
        <v>5104635.1068176</v>
      </c>
      <c r="M114" s="8"/>
      <c r="N114" s="80" t="n">
        <f aca="false">'High pensions'!L114</f>
        <v>1464956.16564766</v>
      </c>
      <c r="O114" s="6"/>
      <c r="P114" s="80" t="n">
        <f aca="false">'High pensions'!X114</f>
        <v>34547732.427137</v>
      </c>
      <c r="Q114" s="8"/>
      <c r="R114" s="80" t="n">
        <f aca="false">'High SIPA income'!G109</f>
        <v>39727383.8436944</v>
      </c>
      <c r="S114" s="8"/>
      <c r="T114" s="80" t="n">
        <f aca="false">'High SIPA income'!J109</f>
        <v>151901095.36626</v>
      </c>
      <c r="U114" s="6"/>
      <c r="V114" s="80" t="n">
        <f aca="false">'High SIPA income'!F109</f>
        <v>151098.139682726</v>
      </c>
      <c r="W114" s="8"/>
      <c r="X114" s="80" t="n">
        <f aca="false">'High SIPA income'!M109</f>
        <v>379514.964080552</v>
      </c>
      <c r="Y114" s="6"/>
      <c r="Z114" s="6" t="n">
        <f aca="false">R114+V114-N114-L114-F114</f>
        <v>1127547.58250415</v>
      </c>
      <c r="AA114" s="6"/>
      <c r="AB114" s="6" t="n">
        <f aca="false">T114-P114-D114</f>
        <v>-59698891.9221036</v>
      </c>
      <c r="AC114" s="50"/>
      <c r="AD114" s="6"/>
      <c r="AE114" s="6"/>
      <c r="AF114" s="6"/>
      <c r="AG114" s="6" t="n">
        <f aca="false">BF114/100*$AG$37</f>
        <v>7135030406.56871</v>
      </c>
      <c r="AH114" s="61" t="n">
        <f aca="false">(AG114-AG113)/AG113</f>
        <v>0.00271697886387671</v>
      </c>
      <c r="AI114" s="61"/>
      <c r="AJ114" s="61" t="n">
        <f aca="false">AB114/AG114</f>
        <v>-0.00836701296565507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0.0038515241355578</v>
      </c>
      <c r="AV114" s="5"/>
      <c r="AW114" s="5" t="n">
        <f aca="false">workers_and_wage_high!C102</f>
        <v>14823832</v>
      </c>
      <c r="AX114" s="5"/>
      <c r="AY114" s="61" t="n">
        <f aca="false">(AW114-AW113)/AW113</f>
        <v>-0.000601978283072181</v>
      </c>
      <c r="AZ114" s="11" t="n">
        <f aca="false">workers_and_wage_high!B102</f>
        <v>9194.28848306116</v>
      </c>
      <c r="BA114" s="61" t="n">
        <f aca="false">(AZ114-AZ113)/AZ113</f>
        <v>0.00332095629051484</v>
      </c>
      <c r="BB114" s="66"/>
      <c r="BC114" s="66"/>
      <c r="BD114" s="66"/>
      <c r="BE114" s="66"/>
      <c r="BF114" s="5" t="n">
        <f aca="false">BF113*(1+AY114)*(1+BA114)*(1-BE114)</f>
        <v>153.045946189853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177196729.317962</v>
      </c>
      <c r="E115" s="9"/>
      <c r="F115" s="81" t="n">
        <f aca="false">'High pensions'!I115</f>
        <v>32207603.071096</v>
      </c>
      <c r="G115" s="81" t="n">
        <f aca="false">'High pensions'!K115</f>
        <v>6688525.95407701</v>
      </c>
      <c r="H115" s="81" t="n">
        <f aca="false">'High pensions'!V115</f>
        <v>36798296.3651326</v>
      </c>
      <c r="I115" s="81" t="n">
        <f aca="false">'High pensions'!M115</f>
        <v>206861.627445681</v>
      </c>
      <c r="J115" s="81" t="n">
        <f aca="false">'High pensions'!W115</f>
        <v>1138091.64015874</v>
      </c>
      <c r="K115" s="9"/>
      <c r="L115" s="81" t="n">
        <f aca="false">'High pensions'!N115</f>
        <v>4215964.069133</v>
      </c>
      <c r="M115" s="67"/>
      <c r="N115" s="81" t="n">
        <f aca="false">'High pensions'!L115</f>
        <v>1466982.16812478</v>
      </c>
      <c r="O115" s="9"/>
      <c r="P115" s="81" t="n">
        <f aca="false">'High pensions'!X115</f>
        <v>29947560.655889</v>
      </c>
      <c r="Q115" s="67"/>
      <c r="R115" s="81" t="n">
        <f aca="false">'High SIPA income'!G110</f>
        <v>45772734.2427885</v>
      </c>
      <c r="S115" s="67"/>
      <c r="T115" s="81" t="n">
        <f aca="false">'High SIPA income'!J110</f>
        <v>175016016.577992</v>
      </c>
      <c r="U115" s="9"/>
      <c r="V115" s="81" t="n">
        <f aca="false">'High SIPA income'!F110</f>
        <v>147200.854478539</v>
      </c>
      <c r="W115" s="67"/>
      <c r="X115" s="81" t="n">
        <f aca="false">'High SIPA income'!M110</f>
        <v>369726.107266138</v>
      </c>
      <c r="Y115" s="9"/>
      <c r="Z115" s="9" t="n">
        <f aca="false">R115+V115-N115-L115-F115</f>
        <v>8029385.78891326</v>
      </c>
      <c r="AA115" s="9"/>
      <c r="AB115" s="9" t="n">
        <f aca="false">T115-P115-D115</f>
        <v>-32128273.3958583</v>
      </c>
      <c r="AC115" s="50"/>
      <c r="AD115" s="9"/>
      <c r="AE115" s="9"/>
      <c r="AF115" s="9"/>
      <c r="AG115" s="9" t="n">
        <f aca="false">BF115/100*$AG$37</f>
        <v>7164161353.00468</v>
      </c>
      <c r="AH115" s="39" t="n">
        <f aca="false">(AG115-AG114)/AG114</f>
        <v>0.00408280620768672</v>
      </c>
      <c r="AI115" s="39"/>
      <c r="AJ115" s="39" t="n">
        <f aca="false">AB115/AG115</f>
        <v>-0.00448458260678113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14861671</v>
      </c>
      <c r="AX115" s="7"/>
      <c r="AY115" s="39" t="n">
        <f aca="false">(AW115-AW114)/AW114</f>
        <v>0.00255257884735877</v>
      </c>
      <c r="AZ115" s="12" t="n">
        <f aca="false">workers_and_wage_high!B103</f>
        <v>9208.32201316459</v>
      </c>
      <c r="BA115" s="39" t="n">
        <f aca="false">(AZ115-AZ114)/AZ114</f>
        <v>0.00152633127938986</v>
      </c>
      <c r="BB115" s="38"/>
      <c r="BC115" s="38"/>
      <c r="BD115" s="38"/>
      <c r="BE115" s="38"/>
      <c r="BF115" s="7" t="n">
        <f aca="false">BF114*(1+AY115)*(1+BA115)*(1-BE115)</f>
        <v>153.670803129018</v>
      </c>
      <c r="BG115" s="7"/>
      <c r="BH115" s="7"/>
      <c r="BI115" s="39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177913533.286065</v>
      </c>
      <c r="E116" s="9"/>
      <c r="F116" s="81" t="n">
        <f aca="false">'High pensions'!I116</f>
        <v>32337890.6772686</v>
      </c>
      <c r="G116" s="81" t="n">
        <f aca="false">'High pensions'!K116</f>
        <v>6784632.63498105</v>
      </c>
      <c r="H116" s="81" t="n">
        <f aca="false">'High pensions'!V116</f>
        <v>37327046.9674114</v>
      </c>
      <c r="I116" s="81" t="n">
        <f aca="false">'High pensions'!M116</f>
        <v>209833.999020032</v>
      </c>
      <c r="J116" s="81" t="n">
        <f aca="false">'High pensions'!W116</f>
        <v>1154444.75156942</v>
      </c>
      <c r="K116" s="9"/>
      <c r="L116" s="81" t="n">
        <f aca="false">'High pensions'!N116</f>
        <v>4240673.71717084</v>
      </c>
      <c r="M116" s="67"/>
      <c r="N116" s="81" t="n">
        <f aca="false">'High pensions'!L116</f>
        <v>1473183.01711303</v>
      </c>
      <c r="O116" s="9"/>
      <c r="P116" s="81" t="n">
        <f aca="false">'High pensions'!X116</f>
        <v>30109894.3786092</v>
      </c>
      <c r="Q116" s="67"/>
      <c r="R116" s="81" t="n">
        <f aca="false">'High SIPA income'!G111</f>
        <v>40204141.9030092</v>
      </c>
      <c r="S116" s="67"/>
      <c r="T116" s="81" t="n">
        <f aca="false">'High SIPA income'!J111</f>
        <v>153724021.127481</v>
      </c>
      <c r="U116" s="9"/>
      <c r="V116" s="81" t="n">
        <f aca="false">'High SIPA income'!F111</f>
        <v>151139.257723031</v>
      </c>
      <c r="W116" s="67"/>
      <c r="X116" s="81" t="n">
        <f aca="false">'High SIPA income'!M111</f>
        <v>379618.240743138</v>
      </c>
      <c r="Y116" s="9"/>
      <c r="Z116" s="9" t="n">
        <f aca="false">R116+V116-N116-L116-F116</f>
        <v>2303533.74917969</v>
      </c>
      <c r="AA116" s="9"/>
      <c r="AB116" s="9" t="n">
        <f aca="false">T116-P116-D116</f>
        <v>-54299406.5371928</v>
      </c>
      <c r="AC116" s="50"/>
      <c r="AD116" s="9"/>
      <c r="AE116" s="9"/>
      <c r="AF116" s="9"/>
      <c r="AG116" s="9" t="n">
        <f aca="false">BF116/100*$AG$37</f>
        <v>7194600395.59027</v>
      </c>
      <c r="AH116" s="39" t="n">
        <f aca="false">(AG116-AG115)/AG115</f>
        <v>0.00424879355527388</v>
      </c>
      <c r="AI116" s="39"/>
      <c r="AJ116" s="39" t="n">
        <f aca="false">AB116/AG116</f>
        <v>-0.00754724425980269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14865481</v>
      </c>
      <c r="AX116" s="7"/>
      <c r="AY116" s="39" t="n">
        <f aca="false">(AW116-AW115)/AW115</f>
        <v>0.000256364173315369</v>
      </c>
      <c r="AZ116" s="12" t="n">
        <f aca="false">workers_and_wage_high!B104</f>
        <v>9245.07616608046</v>
      </c>
      <c r="BA116" s="39" t="n">
        <f aca="false">(AZ116-AZ115)/AZ115</f>
        <v>0.0039914061284263</v>
      </c>
      <c r="BB116" s="38"/>
      <c r="BC116" s="38"/>
      <c r="BD116" s="38"/>
      <c r="BE116" s="38"/>
      <c r="BF116" s="7" t="n">
        <f aca="false">BF115*(1+AY116)*(1+BA116)*(1-BE116)</f>
        <v>154.323718646986</v>
      </c>
      <c r="BG116" s="7"/>
      <c r="BH116" s="7"/>
      <c r="BI116" s="39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179246835.218467</v>
      </c>
      <c r="E117" s="9"/>
      <c r="F117" s="81" t="n">
        <f aca="false">'High pensions'!I117</f>
        <v>32580234.0860776</v>
      </c>
      <c r="G117" s="81" t="n">
        <f aca="false">'High pensions'!K117</f>
        <v>6963799.06173658</v>
      </c>
      <c r="H117" s="81" t="n">
        <f aca="false">'High pensions'!V117</f>
        <v>38312767.7847782</v>
      </c>
      <c r="I117" s="81" t="n">
        <f aca="false">'High pensions'!M117</f>
        <v>215375.228713502</v>
      </c>
      <c r="J117" s="81" t="n">
        <f aca="false">'High pensions'!W117</f>
        <v>1184930.96241582</v>
      </c>
      <c r="K117" s="9"/>
      <c r="L117" s="81" t="n">
        <f aca="false">'High pensions'!N117</f>
        <v>4213420.83685863</v>
      </c>
      <c r="M117" s="67"/>
      <c r="N117" s="81" t="n">
        <f aca="false">'High pensions'!L117</f>
        <v>1485379.31902443</v>
      </c>
      <c r="O117" s="9"/>
      <c r="P117" s="81" t="n">
        <f aca="false">'High pensions'!X117</f>
        <v>30035579.5077401</v>
      </c>
      <c r="Q117" s="67"/>
      <c r="R117" s="81" t="n">
        <f aca="false">'High SIPA income'!G112</f>
        <v>46286405.2327631</v>
      </c>
      <c r="S117" s="67"/>
      <c r="T117" s="81" t="n">
        <f aca="false">'High SIPA income'!J112</f>
        <v>176980082.128898</v>
      </c>
      <c r="U117" s="9"/>
      <c r="V117" s="81" t="n">
        <f aca="false">'High SIPA income'!F112</f>
        <v>151844.810070834</v>
      </c>
      <c r="W117" s="67"/>
      <c r="X117" s="81" t="n">
        <f aca="false">'High SIPA income'!M112</f>
        <v>381390.384824434</v>
      </c>
      <c r="Y117" s="9"/>
      <c r="Z117" s="9" t="n">
        <f aca="false">R117+V117-N117-L117-F117</f>
        <v>8159215.80087327</v>
      </c>
      <c r="AA117" s="9"/>
      <c r="AB117" s="9" t="n">
        <f aca="false">T117-P117-D117</f>
        <v>-32302332.5973085</v>
      </c>
      <c r="AC117" s="50"/>
      <c r="AD117" s="9"/>
      <c r="AE117" s="9"/>
      <c r="AF117" s="9"/>
      <c r="AG117" s="9" t="n">
        <f aca="false">BF117/100*$AG$37</f>
        <v>7225950995.70815</v>
      </c>
      <c r="AH117" s="39" t="n">
        <f aca="false">(AG117-AG116)/AG116</f>
        <v>0.0043575179153939</v>
      </c>
      <c r="AI117" s="39" t="n">
        <f aca="false">(AG117-AG113)/AG113</f>
        <v>0.0154944462695512</v>
      </c>
      <c r="AJ117" s="39" t="n">
        <f aca="false">AB117/AG117</f>
        <v>-0.00447032267676523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14884462</v>
      </c>
      <c r="AX117" s="7"/>
      <c r="AY117" s="39" t="n">
        <f aca="false">(AW117-AW116)/AW116</f>
        <v>0.00127685071206239</v>
      </c>
      <c r="AZ117" s="12" t="n">
        <f aca="false">workers_and_wage_high!B105</f>
        <v>9273.52084940345</v>
      </c>
      <c r="BA117" s="39" t="n">
        <f aca="false">(AZ117-AZ116)/AZ116</f>
        <v>0.00307673866737323</v>
      </c>
      <c r="BB117" s="38"/>
      <c r="BC117" s="38"/>
      <c r="BD117" s="38"/>
      <c r="BE117" s="38"/>
      <c r="BF117" s="7" t="n">
        <f aca="false">BF116*(1+AY117)*(1+BA117)*(1-BE117)</f>
        <v>154.996187015761</v>
      </c>
      <c r="BG117" s="7"/>
      <c r="BH117" s="7"/>
      <c r="BI117" s="39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144.564704801121</v>
      </c>
    </row>
    <row r="119" customFormat="false" ht="12.8" hidden="false" customHeight="false" outlineLevel="0" collapsed="false">
      <c r="AI119" s="31" t="n">
        <f aca="false">AVERAGE(AI29:AI117)</f>
        <v>0.0185635341047581</v>
      </c>
      <c r="BF119" s="0" t="s">
        <v>112</v>
      </c>
    </row>
    <row r="120" customFormat="false" ht="12.8" hidden="false" customHeight="false" outlineLevel="0" collapsed="false">
      <c r="AI120" s="31" t="n">
        <f aca="false">'Central scenario'!AI119</f>
        <v>0.0130755154820047</v>
      </c>
      <c r="AJ120" s="31" t="n">
        <f aca="false">AI119-AI120</f>
        <v>0.00548801862275347</v>
      </c>
    </row>
    <row r="121" customFormat="false" ht="12.8" hidden="false" customHeight="false" outlineLevel="0" collapsed="false">
      <c r="AI121" s="31" t="n">
        <f aca="false">'Low scenario'!AI119</f>
        <v>0.00751286938548944</v>
      </c>
      <c r="AJ121" s="31" t="n">
        <f aca="false">AI120-AI121</f>
        <v>0.00556264609651523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A1:D105"/>
    </sheetView>
  </sheetViews>
  <sheetFormatPr defaultColWidth="9.06640625" defaultRowHeight="12.8" zeroHeight="false" outlineLevelRow="0" outlineLevelCol="0"/>
  <sheetData>
    <row r="1" customFormat="false" ht="12.8" hidden="false" customHeight="false" outlineLevel="0" collapsed="false">
      <c r="B1" s="0" t="s">
        <v>113</v>
      </c>
      <c r="E1" s="0" t="s">
        <v>114</v>
      </c>
      <c r="G1" s="0" t="s">
        <v>115</v>
      </c>
    </row>
    <row r="3" customFormat="false" ht="58.75" hidden="false" customHeight="true" outlineLevel="0" collapsed="false">
      <c r="B3" s="45" t="s">
        <v>116</v>
      </c>
      <c r="C3" s="45" t="s">
        <v>117</v>
      </c>
      <c r="D3" s="45" t="s">
        <v>118</v>
      </c>
      <c r="E3" s="45" t="s">
        <v>119</v>
      </c>
      <c r="F3" s="45" t="s">
        <v>120</v>
      </c>
      <c r="G3" s="45" t="s">
        <v>121</v>
      </c>
    </row>
    <row r="4" customFormat="false" ht="12.8" hidden="false" customHeight="false" outlineLevel="0" collapsed="false">
      <c r="A4" s="47"/>
      <c r="B4" s="47"/>
      <c r="C4" s="47"/>
    </row>
    <row r="5" customFormat="false" ht="12.8" hidden="false" customHeight="false" outlineLevel="0" collapsed="false">
      <c r="A5" s="47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1" t="n">
        <f aca="false">'Low scenario'!AL3</f>
        <v>-0.0196925047215125</v>
      </c>
      <c r="E5" s="31" t="n">
        <f aca="false">'Low scenario'!BO3</f>
        <v>-0.0196925047215125</v>
      </c>
      <c r="F5" s="31" t="n">
        <f aca="false">'High scenario'!AL3</f>
        <v>-0.0196925047215125</v>
      </c>
      <c r="G5" s="31" t="n">
        <f aca="false">'High scenario'!BO3</f>
        <v>-0.0196925047215125</v>
      </c>
    </row>
    <row r="6" customFormat="false" ht="12.8" hidden="false" customHeight="false" outlineLevel="0" collapsed="false">
      <c r="A6" s="47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1" t="n">
        <f aca="false">'Low scenario'!AL4</f>
        <v>-0.0328930718673194</v>
      </c>
      <c r="E6" s="31" t="n">
        <f aca="false">'Low scenario'!BO4</f>
        <v>-0.0328930718673194</v>
      </c>
      <c r="F6" s="31" t="n">
        <f aca="false">'High scenario'!AL4</f>
        <v>-0.0328930718673194</v>
      </c>
      <c r="G6" s="31" t="n">
        <f aca="false">'High scenario'!BO4</f>
        <v>-0.0328930718673194</v>
      </c>
    </row>
    <row r="7" customFormat="false" ht="12.8" hidden="false" customHeight="false" outlineLevel="0" collapsed="false">
      <c r="A7" s="47" t="n">
        <v>2016</v>
      </c>
      <c r="B7" s="52" t="n">
        <f aca="false">'Central scenario'!AL5</f>
        <v>-0.0327968849329026</v>
      </c>
      <c r="C7" s="52" t="n">
        <f aca="false">'Central scenario'!BO5</f>
        <v>-0.0328368529053518</v>
      </c>
      <c r="D7" s="31" t="n">
        <f aca="false">'Low scenario'!AL5</f>
        <v>-0.0327968849329026</v>
      </c>
      <c r="E7" s="31" t="n">
        <f aca="false">'Low scenario'!BO5</f>
        <v>-0.0328368529053518</v>
      </c>
      <c r="F7" s="31" t="n">
        <f aca="false">'High scenario'!AL5</f>
        <v>-0.0327968849329026</v>
      </c>
      <c r="G7" s="31" t="n">
        <f aca="false">'High scenario'!BO5</f>
        <v>-0.0328368529053518</v>
      </c>
    </row>
    <row r="8" customFormat="false" ht="12.8" hidden="false" customHeight="false" outlineLevel="0" collapsed="false">
      <c r="A8" s="47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1" t="n">
        <f aca="false">'Low scenario'!AL6</f>
        <v>-0.0365372181621095</v>
      </c>
      <c r="E8" s="31" t="n">
        <f aca="false">'Low scenario'!BO6</f>
        <v>-0.0370800402140634</v>
      </c>
      <c r="F8" s="31" t="n">
        <f aca="false">'High scenario'!AL6</f>
        <v>-0.0365372181621095</v>
      </c>
      <c r="G8" s="31" t="n">
        <f aca="false">'High scenario'!BO6</f>
        <v>-0.0370800402140634</v>
      </c>
    </row>
    <row r="9" customFormat="false" ht="12.8" hidden="false" customHeight="false" outlineLevel="0" collapsed="false">
      <c r="A9" s="47" t="n">
        <f aca="false">A8+1</f>
        <v>2018</v>
      </c>
      <c r="B9" s="52" t="n">
        <f aca="false">'Central scenario'!AL7</f>
        <v>-0.0364739405503579</v>
      </c>
      <c r="C9" s="52" t="n">
        <f aca="false">'Central scenario'!BO7</f>
        <v>-0.0374251146354998</v>
      </c>
      <c r="D9" s="31" t="n">
        <f aca="false">'Low scenario'!AL7</f>
        <v>-0.0364739405503579</v>
      </c>
      <c r="E9" s="31" t="n">
        <f aca="false">'Low scenario'!BO7</f>
        <v>-0.0374251146354998</v>
      </c>
      <c r="F9" s="31" t="n">
        <f aca="false">'High scenario'!AL7</f>
        <v>-0.0364739405503579</v>
      </c>
      <c r="G9" s="31" t="n">
        <f aca="false">'High scenario'!BO7</f>
        <v>-0.0374251146354998</v>
      </c>
    </row>
    <row r="10" customFormat="false" ht="12.8" hidden="false" customHeight="false" outlineLevel="0" collapsed="false">
      <c r="A10" s="47" t="n">
        <f aca="false">A9+1</f>
        <v>2019</v>
      </c>
      <c r="B10" s="52" t="n">
        <f aca="false">'Central scenario'!AL8</f>
        <v>-0.0381144041741324</v>
      </c>
      <c r="C10" s="52" t="n">
        <f aca="false">'Central scenario'!BO8</f>
        <v>-0.0389795692086536</v>
      </c>
      <c r="D10" s="31" t="n">
        <f aca="false">'Low scenario'!AL8</f>
        <v>-0.0380692254714671</v>
      </c>
      <c r="E10" s="31" t="n">
        <f aca="false">'Low scenario'!BO8</f>
        <v>-0.0389343905059882</v>
      </c>
      <c r="F10" s="31" t="n">
        <f aca="false">'High scenario'!AL8</f>
        <v>-0.0380690808139321</v>
      </c>
      <c r="G10" s="31" t="n">
        <f aca="false">'High scenario'!BO8</f>
        <v>-0.0389342458484532</v>
      </c>
    </row>
    <row r="11" customFormat="false" ht="12.8" hidden="false" customHeight="false" outlineLevel="0" collapsed="false">
      <c r="A11" s="47" t="n">
        <f aca="false">A10+1</f>
        <v>2020</v>
      </c>
      <c r="B11" s="52" t="n">
        <f aca="false">'Central scenario'!AL9</f>
        <v>-0.0515029926946884</v>
      </c>
      <c r="C11" s="52" t="n">
        <f aca="false">'Central scenario'!BO9</f>
        <v>-0.0528904422415102</v>
      </c>
      <c r="D11" s="31" t="n">
        <f aca="false">'Low scenario'!AL9</f>
        <v>-0.0506682354077673</v>
      </c>
      <c r="E11" s="31" t="n">
        <f aca="false">'Low scenario'!BO9</f>
        <v>-0.052033110523945</v>
      </c>
      <c r="F11" s="31" t="n">
        <f aca="false">'High scenario'!AL9</f>
        <v>-0.0508311433023446</v>
      </c>
      <c r="G11" s="31" t="n">
        <f aca="false">'High scenario'!BO9</f>
        <v>-0.0522200383258731</v>
      </c>
    </row>
    <row r="12" customFormat="false" ht="12.8" hidden="false" customHeight="false" outlineLevel="0" collapsed="false">
      <c r="A12" s="47" t="n">
        <f aca="false">A11+1</f>
        <v>2021</v>
      </c>
      <c r="B12" s="52" t="n">
        <f aca="false">'Central scenario'!AL10</f>
        <v>-0.0443172094897414</v>
      </c>
      <c r="C12" s="52" t="n">
        <f aca="false">'Central scenario'!BO10</f>
        <v>-0.0460626520757256</v>
      </c>
      <c r="D12" s="31" t="n">
        <f aca="false">'Low scenario'!AL10</f>
        <v>-0.0474028239954442</v>
      </c>
      <c r="E12" s="31" t="n">
        <f aca="false">'Low scenario'!BO10</f>
        <v>-0.0491395444974926</v>
      </c>
      <c r="F12" s="31" t="n">
        <f aca="false">'High scenario'!AL10</f>
        <v>-0.0406306649573128</v>
      </c>
      <c r="G12" s="31" t="n">
        <f aca="false">'High scenario'!BO10</f>
        <v>-0.0423265644392673</v>
      </c>
    </row>
    <row r="13" customFormat="false" ht="12.8" hidden="false" customHeight="false" outlineLevel="0" collapsed="false">
      <c r="A13" s="47" t="n">
        <f aca="false">A12+1</f>
        <v>2022</v>
      </c>
      <c r="B13" s="52" t="n">
        <f aca="false">'Central scenario'!AL11</f>
        <v>-0.0498873900758824</v>
      </c>
      <c r="C13" s="52" t="n">
        <f aca="false">'Central scenario'!BO11</f>
        <v>-0.0521411994829598</v>
      </c>
      <c r="D13" s="31" t="n">
        <f aca="false">'Low scenario'!AL11</f>
        <v>-0.0531946132694724</v>
      </c>
      <c r="E13" s="31" t="n">
        <f aca="false">'Low scenario'!BO11</f>
        <v>-0.0554474083669442</v>
      </c>
      <c r="F13" s="31" t="n">
        <f aca="false">'High scenario'!AL11</f>
        <v>-0.0437920467084236</v>
      </c>
      <c r="G13" s="31" t="n">
        <f aca="false">'High scenario'!BO11</f>
        <v>-0.0459951869537912</v>
      </c>
    </row>
    <row r="14" customFormat="false" ht="12.8" hidden="false" customHeight="false" outlineLevel="0" collapsed="false">
      <c r="A14" s="47" t="n">
        <f aca="false">A13+1</f>
        <v>2023</v>
      </c>
      <c r="B14" s="52" t="n">
        <f aca="false">'Central scenario'!AL12</f>
        <v>-0.0523893283978457</v>
      </c>
      <c r="C14" s="52" t="n">
        <f aca="false">'Central scenario'!BO12</f>
        <v>-0.0550099628555273</v>
      </c>
      <c r="D14" s="31" t="n">
        <f aca="false">'Low scenario'!AL12</f>
        <v>-0.0540249180063632</v>
      </c>
      <c r="E14" s="31" t="n">
        <f aca="false">'Low scenario'!BO12</f>
        <v>-0.0564931620927865</v>
      </c>
      <c r="F14" s="31" t="n">
        <f aca="false">'High scenario'!AL12</f>
        <v>-0.0449055331718512</v>
      </c>
      <c r="G14" s="31" t="n">
        <f aca="false">'High scenario'!BO12</f>
        <v>-0.0473840149335249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-0.0540289646694307</v>
      </c>
      <c r="C15" s="59" t="n">
        <f aca="false">'Central scenario'!BO13</f>
        <v>-0.0571480605482837</v>
      </c>
      <c r="D15" s="31" t="n">
        <f aca="false">'Low scenario'!AL13</f>
        <v>-0.0579808219666489</v>
      </c>
      <c r="E15" s="31" t="n">
        <f aca="false">'Low scenario'!BO13</f>
        <v>-0.0609769108533636</v>
      </c>
      <c r="F15" s="31" t="n">
        <f aca="false">'High scenario'!AL13</f>
        <v>-0.0453635702812331</v>
      </c>
      <c r="G15" s="31" t="n">
        <f aca="false">'High scenario'!BO13</f>
        <v>-0.048205489524078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-0.0665549052074536</v>
      </c>
      <c r="C16" s="63" t="n">
        <f aca="false">'Central scenario'!BO14</f>
        <v>-0.0719240639953304</v>
      </c>
      <c r="D16" s="31" t="n">
        <f aca="false">'Low scenario'!AL14</f>
        <v>-0.0734415203978968</v>
      </c>
      <c r="E16" s="31" t="n">
        <f aca="false">'Low scenario'!BO14</f>
        <v>-0.0785800721267384</v>
      </c>
      <c r="F16" s="31" t="n">
        <f aca="false">'High scenario'!AL14</f>
        <v>-0.0577136444789618</v>
      </c>
      <c r="G16" s="31" t="n">
        <f aca="false">'High scenario'!BO14</f>
        <v>-0.0626126064643651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-0.065934086042525</v>
      </c>
      <c r="C17" s="69" t="n">
        <f aca="false">'Central scenario'!BO15</f>
        <v>-0.0730404752586622</v>
      </c>
      <c r="D17" s="31" t="n">
        <f aca="false">'Low scenario'!AL15</f>
        <v>-0.0738155100713192</v>
      </c>
      <c r="E17" s="31" t="n">
        <f aca="false">'Low scenario'!BO15</f>
        <v>-0.0805776792117497</v>
      </c>
      <c r="F17" s="31" t="n">
        <f aca="false">'High scenario'!AL15</f>
        <v>-0.059189078557417</v>
      </c>
      <c r="G17" s="31" t="n">
        <f aca="false">'High scenario'!BO15</f>
        <v>-0.065860513975282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-0.0661439005928112</v>
      </c>
      <c r="C18" s="69" t="n">
        <f aca="false">'Central scenario'!BO16</f>
        <v>-0.0746663773737907</v>
      </c>
      <c r="D18" s="31" t="n">
        <f aca="false">'Low scenario'!AL16</f>
        <v>-0.0739714927904611</v>
      </c>
      <c r="E18" s="31" t="n">
        <f aca="false">'Low scenario'!BO16</f>
        <v>-0.082210026995614</v>
      </c>
      <c r="F18" s="31" t="n">
        <f aca="false">'High scenario'!AL16</f>
        <v>-0.0584388663933405</v>
      </c>
      <c r="G18" s="31" t="n">
        <f aca="false">'High scenario'!BO16</f>
        <v>-0.0664848202781143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-0.0640701044782401</v>
      </c>
      <c r="C19" s="69" t="n">
        <f aca="false">'Central scenario'!BO17</f>
        <v>-0.0739420433940006</v>
      </c>
      <c r="D19" s="31" t="n">
        <f aca="false">'Low scenario'!AL17</f>
        <v>-0.0742815071226575</v>
      </c>
      <c r="E19" s="31" t="n">
        <f aca="false">'Low scenario'!BO17</f>
        <v>-0.0842390529951491</v>
      </c>
      <c r="F19" s="31" t="n">
        <f aca="false">'High scenario'!AL17</f>
        <v>-0.0546422673767122</v>
      </c>
      <c r="G19" s="31" t="n">
        <f aca="false">'High scenario'!BO17</f>
        <v>-0.0639165749020235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-0.062601825010995</v>
      </c>
      <c r="C20" s="63" t="n">
        <f aca="false">'Central scenario'!BO18</f>
        <v>-0.0738164972332954</v>
      </c>
      <c r="D20" s="31" t="n">
        <f aca="false">'Low scenario'!AL18</f>
        <v>-0.0729176994797862</v>
      </c>
      <c r="E20" s="31" t="n">
        <f aca="false">'Low scenario'!BO18</f>
        <v>-0.0844347639599134</v>
      </c>
      <c r="F20" s="31" t="n">
        <f aca="false">'High scenario'!AL18</f>
        <v>-0.0505542994706767</v>
      </c>
      <c r="G20" s="31" t="n">
        <f aca="false">'High scenario'!BO18</f>
        <v>-0.0610280049977264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-0.0600713720748678</v>
      </c>
      <c r="C21" s="69" t="n">
        <f aca="false">'Central scenario'!BO19</f>
        <v>-0.0722103367485688</v>
      </c>
      <c r="D21" s="31" t="n">
        <f aca="false">'Low scenario'!AL19</f>
        <v>-0.0715036476170595</v>
      </c>
      <c r="E21" s="31" t="n">
        <f aca="false">'Low scenario'!BO19</f>
        <v>-0.0843274333613356</v>
      </c>
      <c r="F21" s="31" t="n">
        <f aca="false">'High scenario'!AL19</f>
        <v>-0.0474478953367515</v>
      </c>
      <c r="G21" s="31" t="n">
        <f aca="false">'High scenario'!BO19</f>
        <v>-0.0588599413843865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-0.0580375125661844</v>
      </c>
      <c r="C22" s="69" t="n">
        <f aca="false">'Central scenario'!BO20</f>
        <v>-0.0709801458103601</v>
      </c>
      <c r="D22" s="31" t="n">
        <f aca="false">'Low scenario'!AL20</f>
        <v>-0.0711896973651526</v>
      </c>
      <c r="E22" s="31" t="n">
        <f aca="false">'Low scenario'!BO20</f>
        <v>-0.0851743546398149</v>
      </c>
      <c r="F22" s="31" t="n">
        <f aca="false">'High scenario'!AL20</f>
        <v>-0.0456404279908441</v>
      </c>
      <c r="G22" s="31" t="n">
        <f aca="false">'High scenario'!BO20</f>
        <v>-0.0579828947871071</v>
      </c>
      <c r="H22" s="31" t="n">
        <f aca="false">B31-D31</f>
        <v>0.0181202763408378</v>
      </c>
      <c r="I22" s="31" t="n">
        <f aca="false">C31-E31</f>
        <v>0.0210995314617586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-0.0559078654009185</v>
      </c>
      <c r="C23" s="69" t="n">
        <f aca="false">'Central scenario'!BO21</f>
        <v>-0.0700409056707115</v>
      </c>
      <c r="D23" s="31" t="n">
        <f aca="false">'Low scenario'!AL21</f>
        <v>-0.0706182545421356</v>
      </c>
      <c r="E23" s="31" t="n">
        <f aca="false">'Low scenario'!BO21</f>
        <v>-0.0860583470531471</v>
      </c>
      <c r="F23" s="31" t="n">
        <f aca="false">'High scenario'!AL21</f>
        <v>-0.0432279568584501</v>
      </c>
      <c r="G23" s="31" t="n">
        <f aca="false">'High scenario'!BO21</f>
        <v>-0.0568735433026845</v>
      </c>
      <c r="H23" s="31" t="n">
        <f aca="false">B31-F31</f>
        <v>-0.0190925052046851</v>
      </c>
      <c r="I23" s="31" t="n">
        <f aca="false">C31-G31</f>
        <v>-0.0213671145385863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-0.0535036656617857</v>
      </c>
      <c r="C24" s="63" t="n">
        <f aca="false">'Central scenario'!BO22</f>
        <v>-0.0688443474125814</v>
      </c>
      <c r="D24" s="31" t="n">
        <f aca="false">'Low scenario'!AL22</f>
        <v>-0.0693667883655356</v>
      </c>
      <c r="E24" s="31" t="n">
        <f aca="false">'Low scenario'!BO22</f>
        <v>-0.0864587724266576</v>
      </c>
      <c r="F24" s="31" t="n">
        <f aca="false">'High scenario'!AL22</f>
        <v>-0.0412259883683105</v>
      </c>
      <c r="G24" s="31" t="n">
        <f aca="false">'High scenario'!BO22</f>
        <v>-0.0561903834318051</v>
      </c>
      <c r="H24" s="31" t="n">
        <f aca="false">H22-I22</f>
        <v>-0.00297925512092079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-0.0517668151570388</v>
      </c>
      <c r="C25" s="69" t="n">
        <f aca="false">'Central scenario'!BO23</f>
        <v>-0.0680627783505686</v>
      </c>
      <c r="D25" s="31" t="n">
        <f aca="false">'Low scenario'!AL23</f>
        <v>-0.0667779863990816</v>
      </c>
      <c r="E25" s="31" t="n">
        <f aca="false">'Low scenario'!BO23</f>
        <v>-0.0845456160966335</v>
      </c>
      <c r="F25" s="31" t="n">
        <f aca="false">'High scenario'!AL23</f>
        <v>-0.0381000020214571</v>
      </c>
      <c r="G25" s="31" t="n">
        <f aca="false">'High scenario'!BO23</f>
        <v>-0.0541053898762309</v>
      </c>
      <c r="H25" s="31" t="n">
        <f aca="false">H23-I23</f>
        <v>0.00227460933390126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-0.0509166485385947</v>
      </c>
      <c r="C26" s="69" t="n">
        <f aca="false">'Central scenario'!BO24</f>
        <v>-0.0683827190754257</v>
      </c>
      <c r="D26" s="31" t="n">
        <f aca="false">'Low scenario'!AL24</f>
        <v>-0.0653880949167019</v>
      </c>
      <c r="E26" s="31" t="n">
        <f aca="false">'Low scenario'!BO24</f>
        <v>-0.0844495598412987</v>
      </c>
      <c r="F26" s="31" t="n">
        <f aca="false">'High scenario'!AL24</f>
        <v>-0.0354048114970129</v>
      </c>
      <c r="G26" s="31" t="n">
        <f aca="false">'High scenario'!BO24</f>
        <v>-0.0525119073447223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-0.0500028119174655</v>
      </c>
      <c r="C27" s="69" t="n">
        <f aca="false">'Central scenario'!BO25</f>
        <v>-0.0684430282888146</v>
      </c>
      <c r="D27" s="31" t="n">
        <f aca="false">'Low scenario'!AL25</f>
        <v>-0.0645169659547828</v>
      </c>
      <c r="E27" s="31" t="n">
        <f aca="false">'Low scenario'!BO25</f>
        <v>-0.0849908342921846</v>
      </c>
      <c r="F27" s="31" t="n">
        <f aca="false">'High scenario'!AL25</f>
        <v>-0.0317778095991181</v>
      </c>
      <c r="G27" s="31" t="n">
        <f aca="false">'High scenario'!BO25</f>
        <v>-0.0496226963717865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-0.0472606904544044</v>
      </c>
      <c r="C28" s="63" t="n">
        <f aca="false">'Central scenario'!BO26</f>
        <v>-0.0667444593663678</v>
      </c>
      <c r="D28" s="31" t="n">
        <f aca="false">'Low scenario'!AL26</f>
        <v>-0.0625797745782562</v>
      </c>
      <c r="E28" s="31" t="n">
        <f aca="false">'Low scenario'!BO26</f>
        <v>-0.0844882324724953</v>
      </c>
      <c r="F28" s="31" t="n">
        <f aca="false">'High scenario'!AL26</f>
        <v>-0.0306275988517637</v>
      </c>
      <c r="G28" s="31" t="n">
        <f aca="false">'High scenario'!BO26</f>
        <v>-0.0493573391543687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-0.0467571086828028</v>
      </c>
      <c r="C29" s="69" t="n">
        <f aca="false">'Central scenario'!BO27</f>
        <v>-0.067747764168545</v>
      </c>
      <c r="D29" s="31" t="n">
        <f aca="false">'Low scenario'!AL27</f>
        <v>-0.062367935212111</v>
      </c>
      <c r="E29" s="31" t="n">
        <f aca="false">'Low scenario'!BO27</f>
        <v>-0.0858426827457381</v>
      </c>
      <c r="F29" s="31" t="n">
        <f aca="false">'High scenario'!AL27</f>
        <v>-0.0294025377683291</v>
      </c>
      <c r="G29" s="31" t="n">
        <f aca="false">'High scenario'!BO27</f>
        <v>-0.0489216225643732</v>
      </c>
      <c r="I29" s="31" t="n">
        <f aca="false">C31-E31</f>
        <v>0.0210995314617586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-0.0448827317986542</v>
      </c>
      <c r="C30" s="69" t="n">
        <f aca="false">'Central scenario'!BO28</f>
        <v>-0.0673063844376968</v>
      </c>
      <c r="D30" s="31" t="n">
        <f aca="false">'Low scenario'!AL28</f>
        <v>-0.0623189518763887</v>
      </c>
      <c r="E30" s="31" t="n">
        <f aca="false">'Low scenario'!BO28</f>
        <v>-0.0871247246965008</v>
      </c>
      <c r="F30" s="31" t="n">
        <f aca="false">'High scenario'!AL28</f>
        <v>-0.0271233155862468</v>
      </c>
      <c r="G30" s="31" t="n">
        <f aca="false">'High scenario'!BO28</f>
        <v>-0.0474965314806008</v>
      </c>
      <c r="I30" s="31" t="n">
        <f aca="false">C31-G31</f>
        <v>-0.0213671145385863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-0.0439435498000539</v>
      </c>
      <c r="C31" s="69" t="n">
        <f aca="false">'Central scenario'!BO29</f>
        <v>-0.0675555691582426</v>
      </c>
      <c r="D31" s="31" t="n">
        <f aca="false">'Low scenario'!AL29</f>
        <v>-0.0620638261408917</v>
      </c>
      <c r="E31" s="31" t="n">
        <f aca="false">'Low scenario'!BO29</f>
        <v>-0.0886551006200013</v>
      </c>
      <c r="F31" s="31" t="n">
        <f aca="false">'High scenario'!AL29</f>
        <v>-0.0248510445953688</v>
      </c>
      <c r="G31" s="31" t="n">
        <f aca="false">'High scenario'!BO29</f>
        <v>-0.0461884546196563</v>
      </c>
    </row>
    <row r="33" customFormat="false" ht="57.75" hidden="false" customHeight="false" outlineLevel="0" collapsed="false">
      <c r="B33" s="92" t="s">
        <v>122</v>
      </c>
      <c r="C33" s="45" t="s">
        <v>0</v>
      </c>
      <c r="D33" s="45" t="s">
        <v>123</v>
      </c>
      <c r="E33" s="45" t="s">
        <v>124</v>
      </c>
      <c r="F33" s="45" t="s">
        <v>125</v>
      </c>
      <c r="G33" s="45" t="s">
        <v>126</v>
      </c>
      <c r="H33" s="45" t="s">
        <v>127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1"/>
      <c r="F56" s="31"/>
      <c r="G56" s="31"/>
      <c r="H56" s="31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1"/>
      <c r="F57" s="31"/>
      <c r="G57" s="31"/>
      <c r="H57" s="31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1"/>
      <c r="F58" s="31"/>
      <c r="G58" s="31"/>
      <c r="H58" s="31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1" t="n">
        <v>-0.0376077782939136</v>
      </c>
      <c r="F59" s="31" t="n">
        <v>-0.0382000387602851</v>
      </c>
      <c r="G59" s="31" t="n">
        <v>-0.0373415222108777</v>
      </c>
      <c r="H59" s="31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1" t="n">
        <v>-0.0386403639641776</v>
      </c>
      <c r="F60" s="31" t="n">
        <v>-0.0397056041299793</v>
      </c>
      <c r="G60" s="31" t="n">
        <v>-0.0363078603080157</v>
      </c>
      <c r="H60" s="31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1" t="n">
        <v>-0.043475443742129</v>
      </c>
      <c r="F61" s="31" t="n">
        <v>-0.0450108497150175</v>
      </c>
      <c r="G61" s="31" t="n">
        <v>-0.0387666181259384</v>
      </c>
      <c r="H61" s="31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1" t="n">
        <v>-0.0474454684221555</v>
      </c>
      <c r="F62" s="31" t="n">
        <v>-0.0495102950710981</v>
      </c>
      <c r="G62" s="31" t="n">
        <v>-0.0406980206307754</v>
      </c>
      <c r="H62" s="31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1" t="n">
        <v>-0.0491760423378644</v>
      </c>
      <c r="F63" s="31" t="n">
        <v>-0.0517191664308293</v>
      </c>
      <c r="G63" s="31" t="n">
        <v>-0.0402797930914584</v>
      </c>
      <c r="H63" s="31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1" t="n">
        <v>-0.0506935587242372</v>
      </c>
      <c r="F64" s="31" t="n">
        <v>-0.0538113524625579</v>
      </c>
      <c r="G64" s="31" t="n">
        <v>-0.0399413969028234</v>
      </c>
      <c r="H64" s="31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1" t="n">
        <v>-0.0502813077901995</v>
      </c>
      <c r="F65" s="31" t="n">
        <v>-0.0538445675385018</v>
      </c>
      <c r="G65" s="31" t="n">
        <v>-0.0369823891921761</v>
      </c>
      <c r="H65" s="31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1" t="n">
        <v>-0.0491978690669384</v>
      </c>
      <c r="F66" s="31" t="n">
        <v>-0.0533503083682397</v>
      </c>
      <c r="G66" s="31" t="n">
        <v>-0.034357169997021</v>
      </c>
      <c r="H66" s="31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1" t="n">
        <v>-0.0483171619735341</v>
      </c>
      <c r="F67" s="31" t="n">
        <v>-0.0537956697994875</v>
      </c>
      <c r="G67" s="31" t="n">
        <v>-0.0314464623231193</v>
      </c>
      <c r="H67" s="31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1" t="n">
        <v>-0.0471101721898914</v>
      </c>
      <c r="F68" s="31" t="n">
        <v>-0.0539224093496101</v>
      </c>
      <c r="G68" s="31" t="n">
        <v>-0.028543145589423</v>
      </c>
      <c r="H68" s="31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1" t="n">
        <v>-0.0444999022775352</v>
      </c>
      <c r="F69" s="31" t="n">
        <v>-0.0529308403260635</v>
      </c>
      <c r="G69" s="31" t="n">
        <v>-0.0246350258213394</v>
      </c>
      <c r="H69" s="31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7"/>
      <c r="C70" s="69" t="n">
        <v>-0.0315098585025888</v>
      </c>
      <c r="D70" s="69" t="n">
        <v>-0.0410056250740558</v>
      </c>
      <c r="E70" s="31" t="n">
        <v>-0.0427561364711711</v>
      </c>
      <c r="F70" s="31" t="n">
        <v>-0.0526627103492831</v>
      </c>
      <c r="G70" s="31" t="n">
        <v>-0.0215076695017689</v>
      </c>
      <c r="H70" s="31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1" t="n">
        <v>-0.0419262211314313</v>
      </c>
      <c r="F71" s="31" t="n">
        <v>-0.0532050074663445</v>
      </c>
      <c r="G71" s="31" t="n">
        <v>-0.0177299347081778</v>
      </c>
      <c r="H71" s="31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1" t="n">
        <v>-0.0412160077772183</v>
      </c>
      <c r="F72" s="31" t="n">
        <v>-0.0537519990268602</v>
      </c>
      <c r="G72" s="31" t="n">
        <v>-0.0152009619822014</v>
      </c>
      <c r="H72" s="31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1" t="n">
        <v>-0.0390044038696693</v>
      </c>
      <c r="F73" s="31" t="n">
        <v>-0.0527439418247547</v>
      </c>
      <c r="G73" s="31" t="n">
        <v>-0.0127195302993086</v>
      </c>
      <c r="H73" s="31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1" t="n">
        <v>-0.037203827708454</v>
      </c>
      <c r="F74" s="31" t="n">
        <v>-0.0523481451309193</v>
      </c>
      <c r="G74" s="31" t="n">
        <v>-0.00997912897839578</v>
      </c>
      <c r="H74" s="31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1" t="n">
        <v>-0.0352482069847661</v>
      </c>
      <c r="F75" s="31" t="n">
        <v>-0.0516568298564333</v>
      </c>
      <c r="G75" s="31" t="n">
        <v>-0.00716633020583441</v>
      </c>
      <c r="H75" s="31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1" t="n">
        <v>-0.0345458264840886</v>
      </c>
      <c r="F76" s="31" t="n">
        <v>-0.0521983980484141</v>
      </c>
      <c r="G76" s="31" t="n">
        <v>-0.00525913285479715</v>
      </c>
      <c r="H76" s="31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1" t="n">
        <v>-0.0334258454902035</v>
      </c>
      <c r="F77" s="31" t="n">
        <v>-0.0523619318281197</v>
      </c>
      <c r="G77" s="31" t="n">
        <v>-0.0035417840712153</v>
      </c>
      <c r="H77" s="31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1" t="n">
        <v>-0.032063325189906</v>
      </c>
      <c r="F78" s="31" t="n">
        <v>-0.0522221045716853</v>
      </c>
      <c r="G78" s="31" t="n">
        <v>-0.00188583595423482</v>
      </c>
      <c r="H78" s="31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1" t="n">
        <v>-0.0306064418243413</v>
      </c>
      <c r="F79" s="31" t="n">
        <v>-0.0521689157220568</v>
      </c>
      <c r="G79" s="31" t="n">
        <v>0.00017017956259122</v>
      </c>
      <c r="H79" s="31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1" t="n">
        <v>-0.0292541441802</v>
      </c>
      <c r="F80" s="31" t="n">
        <v>-0.0521679509577505</v>
      </c>
      <c r="G80" s="31" t="n">
        <v>0.00142985621154989</v>
      </c>
      <c r="H80" s="31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1" t="n">
        <v>-0.0277373383666853</v>
      </c>
      <c r="F81" s="31" t="n">
        <v>-0.0521665053479258</v>
      </c>
      <c r="G81" s="31" t="n">
        <v>0.00227289823088215</v>
      </c>
      <c r="H81" s="31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1" t="n">
        <v>-0.0276257733975593</v>
      </c>
      <c r="F82" s="31" t="n">
        <v>-0.0533668979244751</v>
      </c>
      <c r="G82" s="31" t="n">
        <v>0.00295901714450528</v>
      </c>
      <c r="H82" s="31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1"/>
      <c r="E83" s="31"/>
      <c r="F83" s="31"/>
      <c r="G83" s="31"/>
    </row>
    <row r="84" customFormat="false" ht="12.8" hidden="false" customHeight="false" outlineLevel="0" collapsed="false">
      <c r="A84" s="68"/>
      <c r="B84" s="69"/>
      <c r="C84" s="69"/>
      <c r="D84" s="31"/>
      <c r="E84" s="31"/>
      <c r="F84" s="31"/>
      <c r="G84" s="31"/>
    </row>
    <row r="85" customFormat="false" ht="12.8" hidden="false" customHeight="false" outlineLevel="0" collapsed="false">
      <c r="A85" s="68"/>
      <c r="B85" s="69"/>
      <c r="C85" s="69"/>
      <c r="D85" s="31"/>
      <c r="E85" s="31"/>
      <c r="F85" s="31"/>
      <c r="G85" s="31"/>
    </row>
    <row r="86" customFormat="false" ht="12.8" hidden="false" customHeight="false" outlineLevel="0" collapsed="false">
      <c r="A86" s="62"/>
      <c r="B86" s="63"/>
      <c r="C86" s="63"/>
      <c r="D86" s="31"/>
      <c r="E86" s="31"/>
      <c r="F86" s="31"/>
      <c r="G86" s="31"/>
    </row>
    <row r="87" customFormat="false" ht="12.8" hidden="false" customHeight="false" outlineLevel="0" collapsed="false">
      <c r="A87" s="68"/>
      <c r="B87" s="69"/>
      <c r="C87" s="69"/>
      <c r="D87" s="31"/>
      <c r="E87" s="31"/>
      <c r="F87" s="31"/>
      <c r="G87" s="31"/>
    </row>
    <row r="88" customFormat="false" ht="12.8" hidden="false" customHeight="false" outlineLevel="0" collapsed="false">
      <c r="A88" s="68"/>
      <c r="B88" s="69"/>
      <c r="C88" s="69"/>
      <c r="D88" s="31"/>
      <c r="E88" s="31"/>
      <c r="F88" s="31"/>
      <c r="G88" s="31"/>
    </row>
    <row r="89" customFormat="false" ht="12.8" hidden="false" customHeight="false" outlineLevel="0" collapsed="false">
      <c r="A89" s="68"/>
      <c r="B89" s="69"/>
      <c r="C89" s="69"/>
      <c r="D89" s="31"/>
      <c r="E89" s="31"/>
      <c r="F89" s="31"/>
      <c r="G89" s="31"/>
    </row>
    <row r="90" customFormat="false" ht="12.8" hidden="false" customHeight="false" outlineLevel="0" collapsed="false">
      <c r="A90" s="62"/>
      <c r="B90" s="63"/>
      <c r="C90" s="63"/>
      <c r="D90" s="31"/>
      <c r="E90" s="31"/>
      <c r="F90" s="31"/>
      <c r="G90" s="31"/>
    </row>
    <row r="91" customFormat="false" ht="12.8" hidden="false" customHeight="false" outlineLevel="0" collapsed="false">
      <c r="A91" s="68"/>
      <c r="B91" s="69"/>
      <c r="C91" s="69"/>
      <c r="D91" s="31"/>
      <c r="E91" s="31"/>
      <c r="F91" s="31"/>
      <c r="G91" s="31"/>
    </row>
    <row r="92" customFormat="false" ht="12.8" hidden="false" customHeight="false" outlineLevel="0" collapsed="false">
      <c r="A92" s="68"/>
      <c r="B92" s="69"/>
      <c r="C92" s="69"/>
      <c r="D92" s="31"/>
      <c r="E92" s="31"/>
      <c r="F92" s="31"/>
      <c r="G92" s="31"/>
    </row>
    <row r="93" customFormat="false" ht="12.8" hidden="false" customHeight="false" outlineLevel="0" collapsed="false">
      <c r="A93" s="68"/>
      <c r="B93" s="69"/>
      <c r="C93" s="69"/>
      <c r="D93" s="31"/>
      <c r="E93" s="31"/>
      <c r="F93" s="31"/>
      <c r="G93" s="31"/>
    </row>
    <row r="94" customFormat="false" ht="12.8" hidden="false" customHeight="false" outlineLevel="0" collapsed="false">
      <c r="A94" s="62"/>
      <c r="B94" s="63"/>
      <c r="C94" s="63"/>
      <c r="D94" s="31"/>
      <c r="E94" s="31"/>
      <c r="F94" s="31"/>
      <c r="G94" s="31"/>
    </row>
    <row r="95" customFormat="false" ht="12.8" hidden="false" customHeight="false" outlineLevel="0" collapsed="false">
      <c r="A95" s="68"/>
      <c r="B95" s="69"/>
      <c r="C95" s="69"/>
      <c r="D95" s="31"/>
      <c r="E95" s="31"/>
      <c r="F95" s="31"/>
      <c r="G95" s="31"/>
    </row>
    <row r="96" customFormat="false" ht="12.8" hidden="false" customHeight="false" outlineLevel="0" collapsed="false">
      <c r="A96" s="68"/>
      <c r="B96" s="69"/>
      <c r="C96" s="69"/>
      <c r="D96" s="31"/>
      <c r="E96" s="31"/>
      <c r="F96" s="31"/>
      <c r="G96" s="31"/>
    </row>
    <row r="97" customFormat="false" ht="12.8" hidden="false" customHeight="false" outlineLevel="0" collapsed="false">
      <c r="A97" s="68"/>
      <c r="B97" s="69"/>
      <c r="C97" s="69"/>
      <c r="D97" s="31"/>
      <c r="E97" s="31"/>
      <c r="F97" s="31"/>
      <c r="G97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1" sqref="A1:D105 E32"/>
    </sheetView>
  </sheetViews>
  <sheetFormatPr defaultColWidth="11.55078125" defaultRowHeight="15" zeroHeight="false" outlineLevelRow="0" outlineLevelCol="0"/>
  <sheetData>
    <row r="1" customFormat="false" ht="62" hidden="false" customHeight="false" outlineLevel="0" collapsed="false">
      <c r="A1" s="95"/>
      <c r="B1" s="96" t="s">
        <v>122</v>
      </c>
      <c r="C1" s="97" t="s">
        <v>0</v>
      </c>
      <c r="D1" s="97" t="s">
        <v>123</v>
      </c>
      <c r="E1" s="97" t="s">
        <v>124</v>
      </c>
      <c r="F1" s="97" t="s">
        <v>125</v>
      </c>
      <c r="G1" s="97" t="s">
        <v>126</v>
      </c>
      <c r="H1" s="97" t="s">
        <v>127</v>
      </c>
    </row>
    <row r="2" customFormat="false" ht="15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-0.0328930718673194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-0.0327968849329026</v>
      </c>
      <c r="D26" s="101" t="n">
        <f aca="false">'Central scenario'!BO5</f>
        <v>-0.0328368529053518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-0.0365372181621095</v>
      </c>
      <c r="D27" s="101" t="n">
        <f aca="false">'Central scenario'!BO6</f>
        <v>-0.0370800402140634</v>
      </c>
      <c r="E27" s="103" t="n">
        <f aca="false">'Low scenario'!AL6</f>
        <v>-0.0365372181621095</v>
      </c>
      <c r="F27" s="103" t="n">
        <f aca="false">'Low scenario'!BO6</f>
        <v>-0.0370800402140634</v>
      </c>
      <c r="G27" s="103" t="n">
        <f aca="false">'High scenario'!AL6</f>
        <v>-0.0365372181621095</v>
      </c>
      <c r="H27" s="103" t="n">
        <f aca="false">'High scenario'!BO6</f>
        <v>-0.0370800402140634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-0.0364739405503579</v>
      </c>
      <c r="D28" s="101" t="n">
        <f aca="false">'Central scenario'!BO7</f>
        <v>-0.0374251146354998</v>
      </c>
      <c r="E28" s="103" t="n">
        <f aca="false">'Low scenario'!AL7</f>
        <v>-0.0364739405503579</v>
      </c>
      <c r="F28" s="103" t="n">
        <f aca="false">'Low scenario'!BO7</f>
        <v>-0.0374251146354998</v>
      </c>
      <c r="G28" s="103" t="n">
        <f aca="false">'High scenario'!AL7</f>
        <v>-0.0364739405503579</v>
      </c>
      <c r="H28" s="103" t="n">
        <f aca="false">'High scenario'!BO7</f>
        <v>-0.0374251146354998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-0.0381144041741324</v>
      </c>
      <c r="D29" s="101" t="n">
        <f aca="false">'Central scenario'!BO8</f>
        <v>-0.0389795692086536</v>
      </c>
      <c r="E29" s="103" t="n">
        <f aca="false">'Low scenario'!AL8</f>
        <v>-0.0380692254714671</v>
      </c>
      <c r="F29" s="103" t="n">
        <f aca="false">'Low scenario'!BO8</f>
        <v>-0.0389343905059882</v>
      </c>
      <c r="G29" s="103" t="n">
        <f aca="false">'High scenario'!AL8</f>
        <v>-0.0380690808139321</v>
      </c>
      <c r="H29" s="103" t="n">
        <f aca="false">'High scenario'!BO8</f>
        <v>-0.0389342458484532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-0.0515029926946884</v>
      </c>
      <c r="D30" s="101" t="n">
        <f aca="false">'Central scenario'!BO9</f>
        <v>-0.0528904422415102</v>
      </c>
      <c r="E30" s="103" t="n">
        <f aca="false">'Low scenario'!AL9</f>
        <v>-0.0506682354077673</v>
      </c>
      <c r="F30" s="103" t="n">
        <f aca="false">'Low scenario'!BO9</f>
        <v>-0.052033110523945</v>
      </c>
      <c r="G30" s="103" t="n">
        <f aca="false">'High scenario'!AL9</f>
        <v>-0.0508311433023446</v>
      </c>
      <c r="H30" s="103" t="n">
        <f aca="false">'High scenario'!BO9</f>
        <v>-0.0522200383258731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-0.0443172094897414</v>
      </c>
      <c r="D31" s="101" t="n">
        <f aca="false">'Central scenario'!BO10</f>
        <v>-0.0460626520757256</v>
      </c>
      <c r="E31" s="103" t="n">
        <f aca="false">'Low scenario'!AL10</f>
        <v>-0.0474028239954442</v>
      </c>
      <c r="F31" s="103" t="n">
        <f aca="false">'Low scenario'!BO10</f>
        <v>-0.0491395444974926</v>
      </c>
      <c r="G31" s="103" t="n">
        <f aca="false">'High scenario'!AL10</f>
        <v>-0.0406306649573128</v>
      </c>
      <c r="H31" s="103" t="n">
        <f aca="false">'High scenario'!BO10</f>
        <v>-0.0423265644392673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-0.0498873900758824</v>
      </c>
      <c r="D32" s="101" t="n">
        <f aca="false">'Central scenario'!BO11</f>
        <v>-0.0521411994829598</v>
      </c>
      <c r="E32" s="103" t="n">
        <f aca="false">'Low scenario'!AL11</f>
        <v>-0.0531946132694724</v>
      </c>
      <c r="F32" s="103" t="n">
        <f aca="false">'Low scenario'!BO11</f>
        <v>-0.0554474083669442</v>
      </c>
      <c r="G32" s="103" t="n">
        <f aca="false">'High scenario'!AL11</f>
        <v>-0.0437920467084236</v>
      </c>
      <c r="H32" s="103" t="n">
        <f aca="false">'High scenario'!BO11</f>
        <v>-0.0459951869537912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-0.0523893283978457</v>
      </c>
      <c r="D33" s="101" t="n">
        <f aca="false">'Central scenario'!BO12</f>
        <v>-0.0550099628555273</v>
      </c>
      <c r="E33" s="103" t="n">
        <f aca="false">'Low scenario'!AL12</f>
        <v>-0.0540249180063632</v>
      </c>
      <c r="F33" s="103" t="n">
        <f aca="false">'Low scenario'!BO12</f>
        <v>-0.0564931620927865</v>
      </c>
      <c r="G33" s="103" t="n">
        <f aca="false">'High scenario'!AL12</f>
        <v>-0.0449055331718512</v>
      </c>
      <c r="H33" s="103" t="n">
        <f aca="false">'High scenario'!BO12</f>
        <v>-0.0473840149335249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-0.0540289646694307</v>
      </c>
      <c r="D34" s="104" t="n">
        <f aca="false">'Central scenario'!BO13</f>
        <v>-0.0571480605482837</v>
      </c>
      <c r="E34" s="103" t="n">
        <f aca="false">'Low scenario'!AL13</f>
        <v>-0.0579808219666489</v>
      </c>
      <c r="F34" s="103" t="n">
        <f aca="false">'Low scenario'!BO13</f>
        <v>-0.0609769108533636</v>
      </c>
      <c r="G34" s="103" t="n">
        <f aca="false">'High scenario'!AL13</f>
        <v>-0.0453635702812331</v>
      </c>
      <c r="H34" s="103" t="n">
        <f aca="false">'High scenario'!BO13</f>
        <v>-0.048205489524078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-0.0665549052074536</v>
      </c>
      <c r="D35" s="105" t="n">
        <f aca="false">'Central scenario'!BO14</f>
        <v>-0.0719240639953304</v>
      </c>
      <c r="E35" s="103" t="n">
        <f aca="false">'Low scenario'!AL14</f>
        <v>-0.0734415203978968</v>
      </c>
      <c r="F35" s="103" t="n">
        <f aca="false">'Low scenario'!BO14</f>
        <v>-0.0785800721267384</v>
      </c>
      <c r="G35" s="103" t="n">
        <f aca="false">'High scenario'!AL14</f>
        <v>-0.0577136444789618</v>
      </c>
      <c r="H35" s="103" t="n">
        <f aca="false">'High scenario'!BO14</f>
        <v>-0.0626126064643651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-0.065934086042525</v>
      </c>
      <c r="D36" s="106" t="n">
        <f aca="false">'Central scenario'!BO15</f>
        <v>-0.0730404752586622</v>
      </c>
      <c r="E36" s="103" t="n">
        <f aca="false">'Low scenario'!AL15</f>
        <v>-0.0738155100713192</v>
      </c>
      <c r="F36" s="103" t="n">
        <f aca="false">'Low scenario'!BO15</f>
        <v>-0.0805776792117497</v>
      </c>
      <c r="G36" s="103" t="n">
        <f aca="false">'High scenario'!AL15</f>
        <v>-0.059189078557417</v>
      </c>
      <c r="H36" s="103" t="n">
        <f aca="false">'High scenario'!BO15</f>
        <v>-0.065860513975282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-0.0661439005928112</v>
      </c>
      <c r="D37" s="106" t="n">
        <f aca="false">'Central scenario'!BO16</f>
        <v>-0.0746663773737907</v>
      </c>
      <c r="E37" s="103" t="n">
        <f aca="false">'Low scenario'!AL16</f>
        <v>-0.0739714927904611</v>
      </c>
      <c r="F37" s="103" t="n">
        <f aca="false">'Low scenario'!BO16</f>
        <v>-0.082210026995614</v>
      </c>
      <c r="G37" s="103" t="n">
        <f aca="false">'High scenario'!AL16</f>
        <v>-0.0584388663933405</v>
      </c>
      <c r="H37" s="103" t="n">
        <f aca="false">'High scenario'!BO16</f>
        <v>-0.0664848202781143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-0.0640701044782401</v>
      </c>
      <c r="D38" s="106" t="n">
        <f aca="false">'Central scenario'!BO17</f>
        <v>-0.0739420433940006</v>
      </c>
      <c r="E38" s="103" t="n">
        <f aca="false">'Low scenario'!AL17</f>
        <v>-0.0742815071226575</v>
      </c>
      <c r="F38" s="103" t="n">
        <f aca="false">'Low scenario'!BO17</f>
        <v>-0.0842390529951491</v>
      </c>
      <c r="G38" s="103" t="n">
        <f aca="false">'High scenario'!AL17</f>
        <v>-0.0546422673767122</v>
      </c>
      <c r="H38" s="103" t="n">
        <f aca="false">'High scenario'!BO17</f>
        <v>-0.0639165749020235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-0.062601825010995</v>
      </c>
      <c r="D39" s="105" t="n">
        <f aca="false">'Central scenario'!BO18</f>
        <v>-0.0738164972332954</v>
      </c>
      <c r="E39" s="103" t="n">
        <f aca="false">'Low scenario'!AL18</f>
        <v>-0.0729176994797862</v>
      </c>
      <c r="F39" s="103" t="n">
        <f aca="false">'Low scenario'!BO18</f>
        <v>-0.0844347639599134</v>
      </c>
      <c r="G39" s="103" t="n">
        <f aca="false">'High scenario'!AL18</f>
        <v>-0.0505542994706767</v>
      </c>
      <c r="H39" s="103" t="n">
        <f aca="false">'High scenario'!BO18</f>
        <v>-0.0610280049977264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-0.0600713720748678</v>
      </c>
      <c r="D40" s="106" t="n">
        <f aca="false">'Central scenario'!BO19</f>
        <v>-0.0722103367485688</v>
      </c>
      <c r="E40" s="103" t="n">
        <f aca="false">'Low scenario'!AL19</f>
        <v>-0.0715036476170595</v>
      </c>
      <c r="F40" s="103" t="n">
        <f aca="false">'Low scenario'!BO19</f>
        <v>-0.0843274333613356</v>
      </c>
      <c r="G40" s="103" t="n">
        <f aca="false">'High scenario'!AL19</f>
        <v>-0.0474478953367515</v>
      </c>
      <c r="H40" s="103" t="n">
        <f aca="false">'High scenario'!BO19</f>
        <v>-0.0588599413843865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-0.0580375125661844</v>
      </c>
      <c r="D41" s="106" t="n">
        <f aca="false">'Central scenario'!BO20</f>
        <v>-0.0709801458103601</v>
      </c>
      <c r="E41" s="103" t="n">
        <f aca="false">'Low scenario'!AL20</f>
        <v>-0.0711896973651526</v>
      </c>
      <c r="F41" s="103" t="n">
        <f aca="false">'Low scenario'!BO20</f>
        <v>-0.0851743546398149</v>
      </c>
      <c r="G41" s="103" t="n">
        <f aca="false">'High scenario'!AL20</f>
        <v>-0.0456404279908441</v>
      </c>
      <c r="H41" s="103" t="n">
        <f aca="false">'High scenario'!BO20</f>
        <v>-0.0579828947871071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-0.0559078654009185</v>
      </c>
      <c r="D42" s="106" t="n">
        <f aca="false">'Central scenario'!BO21</f>
        <v>-0.0700409056707115</v>
      </c>
      <c r="E42" s="103" t="n">
        <f aca="false">'Low scenario'!AL21</f>
        <v>-0.0706182545421356</v>
      </c>
      <c r="F42" s="103" t="n">
        <f aca="false">'Low scenario'!BO21</f>
        <v>-0.0860583470531471</v>
      </c>
      <c r="G42" s="103" t="n">
        <f aca="false">'High scenario'!AL21</f>
        <v>-0.0432279568584501</v>
      </c>
      <c r="H42" s="103" t="n">
        <f aca="false">'High scenario'!BO21</f>
        <v>-0.0568735433026845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-0.0535036656617857</v>
      </c>
      <c r="D43" s="105" t="n">
        <f aca="false">'Central scenario'!BO22</f>
        <v>-0.0688443474125814</v>
      </c>
      <c r="E43" s="103" t="n">
        <f aca="false">'Low scenario'!AL22</f>
        <v>-0.0693667883655356</v>
      </c>
      <c r="F43" s="103" t="n">
        <f aca="false">'Low scenario'!BO22</f>
        <v>-0.0864587724266576</v>
      </c>
      <c r="G43" s="103" t="n">
        <f aca="false">'High scenario'!AL22</f>
        <v>-0.0412259883683105</v>
      </c>
      <c r="H43" s="103" t="n">
        <f aca="false">'High scenario'!BO22</f>
        <v>-0.0561903834318051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-0.0517668151570388</v>
      </c>
      <c r="D44" s="106" t="n">
        <f aca="false">'Central scenario'!BO23</f>
        <v>-0.0680627783505686</v>
      </c>
      <c r="E44" s="103" t="n">
        <f aca="false">'Low scenario'!AL23</f>
        <v>-0.0667779863990816</v>
      </c>
      <c r="F44" s="103" t="n">
        <f aca="false">'Low scenario'!BO23</f>
        <v>-0.0845456160966335</v>
      </c>
      <c r="G44" s="103" t="n">
        <f aca="false">'High scenario'!AL23</f>
        <v>-0.0381000020214571</v>
      </c>
      <c r="H44" s="103" t="n">
        <f aca="false">'High scenario'!BO23</f>
        <v>-0.0541053898762309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-0.0509166485385947</v>
      </c>
      <c r="D45" s="106" t="n">
        <f aca="false">'Central scenario'!BO24</f>
        <v>-0.0683827190754257</v>
      </c>
      <c r="E45" s="103" t="n">
        <f aca="false">'Low scenario'!AL24</f>
        <v>-0.0653880949167019</v>
      </c>
      <c r="F45" s="103" t="n">
        <f aca="false">'Low scenario'!BO24</f>
        <v>-0.0844495598412987</v>
      </c>
      <c r="G45" s="103" t="n">
        <f aca="false">'High scenario'!AL24</f>
        <v>-0.0354048114970129</v>
      </c>
      <c r="H45" s="103" t="n">
        <f aca="false">'High scenario'!BO24</f>
        <v>-0.0525119073447223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-0.0500028119174655</v>
      </c>
      <c r="D46" s="106" t="n">
        <f aca="false">'Central scenario'!BO25</f>
        <v>-0.0684430282888146</v>
      </c>
      <c r="E46" s="103" t="n">
        <f aca="false">'Low scenario'!AL25</f>
        <v>-0.0645169659547828</v>
      </c>
      <c r="F46" s="103" t="n">
        <f aca="false">'Low scenario'!BO25</f>
        <v>-0.0849908342921846</v>
      </c>
      <c r="G46" s="103" t="n">
        <f aca="false">'High scenario'!AL25</f>
        <v>-0.0317778095991181</v>
      </c>
      <c r="H46" s="103" t="n">
        <f aca="false">'High scenario'!BO25</f>
        <v>-0.0496226963717865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-0.0472606904544044</v>
      </c>
      <c r="D47" s="105" t="n">
        <f aca="false">'Central scenario'!BO26</f>
        <v>-0.0667444593663678</v>
      </c>
      <c r="E47" s="103" t="n">
        <f aca="false">'Low scenario'!AL26</f>
        <v>-0.0625797745782562</v>
      </c>
      <c r="F47" s="103" t="n">
        <f aca="false">'Low scenario'!BO26</f>
        <v>-0.0844882324724953</v>
      </c>
      <c r="G47" s="103" t="n">
        <f aca="false">'High scenario'!AL26</f>
        <v>-0.0306275988517637</v>
      </c>
      <c r="H47" s="103" t="n">
        <f aca="false">'High scenario'!BO26</f>
        <v>-0.0493573391543687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-0.0467571086828028</v>
      </c>
      <c r="D48" s="106" t="n">
        <f aca="false">'Central scenario'!BO27</f>
        <v>-0.067747764168545</v>
      </c>
      <c r="E48" s="103" t="n">
        <f aca="false">'Low scenario'!AL27</f>
        <v>-0.062367935212111</v>
      </c>
      <c r="F48" s="103" t="n">
        <f aca="false">'Low scenario'!BO27</f>
        <v>-0.0858426827457381</v>
      </c>
      <c r="G48" s="103" t="n">
        <f aca="false">'High scenario'!AL27</f>
        <v>-0.0294025377683291</v>
      </c>
      <c r="H48" s="103" t="n">
        <f aca="false">'High scenario'!BO27</f>
        <v>-0.0489216225643732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-0.0448827317986542</v>
      </c>
      <c r="D49" s="106" t="n">
        <f aca="false">'Central scenario'!BO28</f>
        <v>-0.0673063844376968</v>
      </c>
      <c r="E49" s="103" t="n">
        <f aca="false">'Low scenario'!AL28</f>
        <v>-0.0623189518763887</v>
      </c>
      <c r="F49" s="103" t="n">
        <f aca="false">'Low scenario'!BO28</f>
        <v>-0.0871247246965008</v>
      </c>
      <c r="G49" s="103" t="n">
        <f aca="false">'High scenario'!AL28</f>
        <v>-0.0271233155862468</v>
      </c>
      <c r="H49" s="103" t="n">
        <f aca="false">'High scenario'!BO28</f>
        <v>-0.0474965314806008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-0.0439435498000539</v>
      </c>
      <c r="D50" s="106" t="n">
        <f aca="false">'Central scenario'!BO29</f>
        <v>-0.0675555691582426</v>
      </c>
      <c r="E50" s="103" t="n">
        <f aca="false">'Low scenario'!AL29</f>
        <v>-0.0620638261408917</v>
      </c>
      <c r="F50" s="103" t="n">
        <f aca="false">'Low scenario'!BO29</f>
        <v>-0.0886551006200013</v>
      </c>
      <c r="G50" s="103" t="n">
        <f aca="false">'High scenario'!AL29</f>
        <v>-0.0248510445953688</v>
      </c>
      <c r="H50" s="103" t="n">
        <f aca="false">'High scenario'!BO29</f>
        <v>-0.0461884546196563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815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2020-07-09T20:49:21Z</dcterms:modified>
  <cp:revision>281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