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2"/>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s>
  <externalReferences>
    <externalReference r:id="rId12"/>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<sst xmlns="http://schemas.openxmlformats.org/spreadsheetml/2006/main" count="402" uniqueCount="146">
  <si>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</si>
  <si>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</si>
  <si>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</si>
  <si>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</si>
  <si>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</si>
  <si>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</si>
  <si>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</si>
  <si>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</si>
  <si>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</si>
  <si>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</si>
  <si>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</si>
  <si>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</si>
  <si>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</si>
  <si>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</si>
  <si>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</si>
  <si>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</si>
  <si>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</si>
  <si>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</si>
  <si>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</si>
  <si>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</si>
  <si>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</si>
  <si>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</si>
  <si>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</si>
  <si>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</si>
  <si>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</si>
  <si>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</si>
  <si>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</si>
  <si>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</si>
  <si>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</si>
  <si>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</si>
  <si>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</si>
  <si>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</si>
  <si>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</si>
  <si>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</si>
  <si>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</si>
  <si>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</si>
  <si>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</si>
  <si>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</si>
  <si>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</si>
  <si>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</si>
  <si>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</si>
  <si>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</si>
  <si>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</si>
  <si>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</si>
  <si>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</si>
  <si>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</si>
  <si>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</si>
  <si>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</si>
  <si>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</si>
  <si>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</si>
  <si>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</si>
  <si>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</si>
  <si>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</si>
  <si>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</si>
  <si>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</si>
  <si>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</si>
  <si>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</si>
  <si>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bínculo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</si>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</sst>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4">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_-* #,##0.00\ _€_-;\-* #,##0.00\ _€_-;_-* \-??\ _€_-;_-@_-"/>
    <numFmt numFmtId="173" formatCode="0.0000"/>
    <numFmt numFmtId="174" formatCode="0.00000"/>
    <numFmt numFmtId="175" formatCode="0.000%"/>
    <numFmt numFmtId="176" formatCode="#,##0"/>
    <numFmt numFmtId="177"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8">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3" fontId="5"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6"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7"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6"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7"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66CCFF"/>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27188061"/>
        <c:axId val="31570362"/>
      </c:lineChart>
      <c:catAx>
        <c:axId val="27188061"/>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31570362"/>
        <c:crosses val="autoZero"/>
        <c:auto val="1"/>
        <c:lblAlgn val="ctr"/>
        <c:lblOffset val="100"/>
      </c:catAx>
      <c:valAx>
        <c:axId val="31570362"/>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27188061"/>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362880</xdr:colOff>
      <xdr:row>1216</xdr:row>
      <xdr:rowOff>104040</xdr:rowOff>
    </xdr:from>
    <xdr:to>
      <xdr:col>16</xdr:col>
      <xdr:colOff>365760</xdr:colOff>
      <xdr:row>1237</xdr:row>
      <xdr:rowOff>121320</xdr:rowOff>
    </xdr:to>
    <xdr:graphicFrame>
      <xdr:nvGraphicFramePr>
        <xdr:cNvPr id="0" name=""/>
        <xdr:cNvGraphicFramePr/>
      </xdr:nvGraphicFramePr>
      <xdr:xfrm>
        <a:off x="4696560" y="233263080"/>
        <a:ext cx="10533240" cy="4017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972"/>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898" activePane="bottomLeft" state="frozen"/>
      <selection pane="topLeft" activeCell="A1" activeCellId="0" sqref="A1"/>
      <selection pane="bottomLeft" activeCell="Q943" activeCellId="0" sqref="Q943"/>
    </sheetView>
  </sheetViews>
  <sheetFormatPr defaultRowHeight="13.8"/>
  <cols>
    <col collapsed="false" hidden="false" max="2" min="1" style="0" width="8.77551020408163"/>
    <col collapsed="false" hidden="false" max="3" min="3" style="0" width="26.9285714285714"/>
    <col collapsed="false" hidden="false" max="10" min="4" style="0" width="8.77551020408163"/>
    <col collapsed="false" hidden="false" max="11" min="11" style="0" width="23.0816326530612"/>
    <col collapsed="false" hidden="false" max="12" min="12" style="0" width="8.77551020408163"/>
    <col collapsed="false" hidden="false" max="13" min="13" style="0" width="27.734693877551"/>
    <col collapsed="false" hidden="false" max="15" min="14" style="0" width="8.77551020408163"/>
    <col collapsed="false" hidden="false" max="17" min="16" style="0" width="22.0765306122449"/>
    <col collapsed="false" hidden="false" max="18" min="18" style="0" width="8.77551020408163"/>
    <col collapsed="false" hidden="false" max="19" min="19" style="0" width="22.0765306122449"/>
    <col collapsed="false" hidden="false" max="20" min="20" style="0" width="15.6581632653061"/>
    <col collapsed="false" hidden="false" max="23" min="21" style="0" width="8.77551020408163"/>
    <col collapsed="false" hidden="false" max="24" min="24" style="0" width="22.0765306122449"/>
    <col collapsed="false" hidden="false" max="1025" min="25" style="0" width="8.77551020408163"/>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0.0130837551332244</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0.0188536953242839</v>
      </c>
      <c r="R802" s="7" t="n">
        <f aca="false">P802-Q802+1</f>
        <v>0.981146304675716</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0.0238712065136928</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0.0325320802457987</v>
      </c>
      <c r="R808" s="7" t="n">
        <f aca="false">P808-Q808+1</f>
        <v>0.967467919754201</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0.0273936635743048</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0.0229150694266971</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0.0231512325116583</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0.0231971349503493</v>
      </c>
      <c r="R820" s="7" t="n">
        <f aca="false">P820-Q820+1</f>
        <v>0.976802865049651</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0.0243417389229186</v>
      </c>
      <c r="R823" s="7" t="n">
        <f aca="false">P823-Q823+1</f>
        <v>1.14894833079147</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0.0236079832259062</v>
      </c>
      <c r="R826" s="7" t="n">
        <f aca="false">P826-Q826+1</f>
        <v>0.976392016774094</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0.0207116303770585</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0.0251226401070308</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0.0260295823665901</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50.5971137337092</v>
      </c>
      <c r="Y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0.0242385697123877</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75.5301316526096</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76.8784818816678</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0.0269434925754208</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79.8488494523892</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0.0215912064904484</v>
      </c>
      <c r="R847" s="7" t="n">
        <f aca="false">P847-Q847+1</f>
        <v>1.13023294941256</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0.026194440886383</v>
      </c>
      <c r="R850" s="7" t="n">
        <f aca="false">P850-Q850+1</f>
        <v>0.973805559113617</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90.7605743407514</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93.1343541032036</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105.776204967002</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0.087622184979576</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117.88600234972</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120.35865503547</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0.0411311053984607</v>
      </c>
      <c r="R862" s="36" t="n">
        <f aca="false">P862-Q862+1</f>
        <v>0.958868894601539</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126.533920745603</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128.543026722141</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0.0378975857712067</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147.428282102973</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0.0351360373894192</v>
      </c>
      <c r="R874" s="41" t="n">
        <f aca="false">P874-Q874+1</f>
        <v>0.964863962610581</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162.867307206069</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0.0476563134780927</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184.485037019905</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0.132719116572577</v>
      </c>
      <c r="R880" s="44" t="n">
        <f aca="false">P880-Q880+1</f>
        <v>0.867280883427423</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190.236943682962</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0.127855839057953</v>
      </c>
      <c r="R883" s="44" t="n">
        <f aca="false">P883-Q883+1</f>
        <v>1.02564416094205</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213.743679281733</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218.291476091477</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0.0539805053876175</v>
      </c>
      <c r="R886" s="44" t="n">
        <f aca="false">P886-Q886+1</f>
        <v>0.946019494612382</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227.088575791584</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0.0521123356483735</v>
      </c>
      <c r="R889" s="44" t="n">
        <f aca="false">P889-Q889+1</f>
        <v>1.08948766435162</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241.464661222538</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0.0492761337669942</v>
      </c>
      <c r="R892" s="44" t="n">
        <f aca="false">P892-Q892+1</f>
        <v>0.950723866233006</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0.0660089751837083</v>
      </c>
      <c r="R895" s="44" t="n">
        <f aca="false">P895-Q895+1</f>
        <v>1.06359102481629</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262.064805254539</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266.330700736719</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0.0438957351888742</v>
      </c>
      <c r="R898" s="44" t="n">
        <f aca="false">P898-Q898+1</f>
        <v>0.956104264811126</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279.395623740049</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0.0486393446459095</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0.0749342942625282</v>
      </c>
      <c r="R904" s="44" t="n">
        <f aca="false">P904-Q904+1</f>
        <v>0.925065705737472</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0.0732635402266322</v>
      </c>
      <c r="R907" s="44" t="n">
        <f aca="false">P907-Q907+1</f>
        <v>0.983836459773366</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340.762518457385</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351.440044050664</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0.111141040180013</v>
      </c>
      <c r="R910" s="44" t="n">
        <f aca="false">P910-Q910+1</f>
        <v>0.945758959819987</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0.0668000000000006</v>
      </c>
      <c r="Q913" s="43" t="n">
        <f aca="false">'RIPTE e IPC'!T912/'RIPTE e IPC'!T909-1</f>
        <v>0.158187376936935</v>
      </c>
      <c r="R913" s="44" t="n">
        <f aca="false">P913-Q913+1</f>
        <v>0.908612623063065</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0.493125766308338</v>
      </c>
      <c r="AC915" s="48" t="n">
        <f aca="false">AVERAGE(IPC!AB915:AB926)</f>
        <v>0.445497958191995</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0.0777999999999997</v>
      </c>
      <c r="Q916" s="43" t="n">
        <f aca="false">'RIPTE e IPC'!T915/'RIPTE e IPC'!T912-1</f>
        <v>0.0952539206452065</v>
      </c>
      <c r="R916" s="44" t="n">
        <f aca="false">P916-Q916+1</f>
        <v>0.982546079354793</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0.118299999999999</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0.258105309498345</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0.445497958191995</v>
      </c>
      <c r="AD920" s="50" t="n">
        <f aca="false">IPC!AD918-IPC!AC918/12</f>
        <v>0.304017551583058</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0.102243894974291</v>
      </c>
      <c r="R922" s="44" t="n">
        <f aca="false">P922-Q922+1</f>
        <v>1.00515610502571</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400.313543509451</v>
      </c>
      <c r="P923" s="11"/>
      <c r="Q923" s="11"/>
      <c r="R923" s="39"/>
      <c r="S923" s="39" t="n">
        <f aca="false">('RIPTE e IPC'!T916-'RIPTE e IPC'!T913)/'RIPTE e IPC'!T913</f>
        <v>0.117781750528617</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400.313543509451</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0.445497958191995</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400.313543509451</v>
      </c>
      <c r="P925" s="43" t="n">
        <f aca="false">O925/O922-1</f>
        <v>0.12215198614046</v>
      </c>
      <c r="Q925" s="43" t="n">
        <f aca="false">'RIPTE e IPC'!T924/'RIPTE e IPC'!T921-1</f>
        <v>0.190909999999999</v>
      </c>
      <c r="R925" s="44" t="n">
        <f aca="false">P925-Q925+1</f>
        <v>0.931241986140461</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435.291613826941</v>
      </c>
      <c r="P926" s="11"/>
      <c r="Q926" s="11"/>
      <c r="R926" s="39"/>
      <c r="S926" s="39" t="n">
        <f aca="false">('RIPTE e IPC'!T919-'RIPTE e IPC'!T916)/'RIPTE e IPC'!T916</f>
        <v>0.0950678563642595</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O927" s="51" t="n">
        <f aca="false">O926</f>
        <v>435.291613826941</v>
      </c>
      <c r="P927" s="5"/>
      <c r="Q927" s="5"/>
      <c r="R927" s="40"/>
      <c r="S927" s="40"/>
      <c r="T927" s="40" t="n">
        <f aca="false">S926*0.7+T926*0.3</f>
        <v>0.08737668481272</v>
      </c>
      <c r="U927" s="40"/>
      <c r="V927" s="40"/>
      <c r="W927" s="40"/>
      <c r="X927" s="0" t="n">
        <f aca="false">1.348/(1+IPC!Y917)</f>
        <v>1.16580158524903</v>
      </c>
      <c r="Y927" s="45"/>
    </row>
    <row r="928" customFormat="false" ht="15" hidden="false" customHeight="false" outlineLevel="0" collapsed="false">
      <c r="O928" s="51" t="n">
        <f aca="false">O927</f>
        <v>435.291613826941</v>
      </c>
      <c r="P928" s="43" t="n">
        <f aca="false">O928/O925-1</f>
        <v>0.0873766848127233</v>
      </c>
      <c r="Q928" s="43" t="n">
        <f aca="false">'RIPTE e IPC'!T927/'RIPTE e IPC'!T924-1</f>
        <v>0.0979800000000017</v>
      </c>
      <c r="R928" s="44" t="n">
        <f aca="false">P928-Q928+1</f>
        <v>0.989396684812722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P929" s="11"/>
      <c r="Q929" s="11"/>
      <c r="R929" s="39"/>
      <c r="S929" s="39" t="n">
        <f aca="false">('RIPTE e IPC'!T922-'RIPTE e IPC'!T919)/'RIPTE e IPC'!T919</f>
        <v>0.148193019327206</v>
      </c>
      <c r="T929" s="39" t="n">
        <f aca="false">S929-Q928</f>
        <v>0.0502130193272046</v>
      </c>
      <c r="U929" s="39"/>
      <c r="V929" s="39"/>
      <c r="W929" s="39"/>
      <c r="Y929" s="0" t="s">
        <v>33</v>
      </c>
    </row>
    <row r="930" customFormat="false" ht="15" hidden="false" customHeight="false" outlineLevel="0" collapsed="false">
      <c r="P930" s="5"/>
      <c r="Q930" s="5"/>
      <c r="R930" s="40"/>
      <c r="S930" s="40"/>
      <c r="T930" s="40"/>
      <c r="U930" s="40"/>
      <c r="V930" s="40"/>
      <c r="W930" s="40"/>
      <c r="X930" s="0" t="n">
        <f aca="false">(1+IPC!X903)/(1+IPC!Y917)</f>
        <v>1.27689512579621</v>
      </c>
      <c r="Y930" s="45"/>
    </row>
    <row r="931" customFormat="false" ht="15" hidden="false" customHeight="false" outlineLevel="0" collapsed="false">
      <c r="P931" s="43" t="n">
        <f aca="false">O931/O928-1</f>
        <v>-1</v>
      </c>
      <c r="Q931" s="43" t="n">
        <f aca="false">'RIPTE e IPC'!T930/'RIPTE e IPC'!T927-1</f>
        <v>0.0612079999999995</v>
      </c>
      <c r="R931" s="44" t="n">
        <f aca="false">P931-Q931+1</f>
        <v>-0.0612079999999995</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P932" s="11"/>
      <c r="Q932" s="11"/>
      <c r="R932" s="39"/>
      <c r="S932" s="39" t="n">
        <f aca="false">('RIPTE e IPC'!T925-'RIPTE e IPC'!T922)/'RIPTE e IPC'!T922</f>
        <v>0.157519999999999</v>
      </c>
      <c r="T932" s="39" t="n">
        <f aca="false">S932-Q931</f>
        <v>0.096312</v>
      </c>
      <c r="U932" s="39"/>
      <c r="V932" s="39"/>
      <c r="W932" s="39"/>
      <c r="Y932" s="0" t="s">
        <v>34</v>
      </c>
    </row>
    <row r="933" customFormat="false" ht="15" hidden="false" customHeight="false" outlineLevel="0" collapsed="false">
      <c r="Q933" s="5"/>
      <c r="S933" s="40"/>
    </row>
    <row r="934" customFormat="false" ht="15" hidden="false" customHeight="false" outlineLevel="0" collapsed="false">
      <c r="F934" s="5" t="n">
        <v>85.5254</v>
      </c>
      <c r="Q934" s="43" t="n">
        <f aca="false">'RIPTE e IPC'!T933/'RIPTE e IPC'!T930-1</f>
        <v>0.061207999999999</v>
      </c>
      <c r="S934" s="44"/>
    </row>
    <row r="935" customFormat="false" ht="15" hidden="false" customHeight="false" outlineLevel="0" collapsed="false">
      <c r="F935" s="43" t="n">
        <v>89.1118</v>
      </c>
      <c r="Q935" s="11"/>
      <c r="S935" s="39" t="n">
        <f aca="false">('RIPTE e IPC'!T928-'RIPTE e IPC'!T925)/'RIPTE e IPC'!T925</f>
        <v>0.0768650000000012</v>
      </c>
      <c r="T935" s="39" t="n">
        <f aca="false">S935-Q934</f>
        <v>0.0156570000000022</v>
      </c>
    </row>
    <row r="936" customFormat="false" ht="15" hidden="false" customHeight="false" outlineLevel="0" collapsed="false">
      <c r="F936" s="11" t="n">
        <v>91.8528</v>
      </c>
      <c r="Q936" s="5"/>
      <c r="S936" s="40"/>
    </row>
    <row r="937" customFormat="false" ht="15" hidden="false" customHeight="false" outlineLevel="0" collapsed="false">
      <c r="F937" s="5" t="n">
        <v>93.7328</v>
      </c>
      <c r="Q937" s="43" t="n">
        <f aca="false">'RIPTE e IPC'!T936/'RIPTE e IPC'!T933-1</f>
        <v>0.0612080000000013</v>
      </c>
      <c r="S937" s="44"/>
    </row>
    <row r="938" customFormat="false" ht="15" hidden="false" customHeight="false" outlineLevel="0" collapsed="false">
      <c r="F938" s="43" t="n">
        <v>93.9221</v>
      </c>
      <c r="Q938" s="11"/>
      <c r="S938" s="39" t="n">
        <f aca="false">('RIPTE e IPC'!T931-'RIPTE e IPC'!T928)/'RIPTE e IPC'!T928</f>
        <v>0.0612079999999999</v>
      </c>
      <c r="T938" s="39" t="n">
        <f aca="false">S938-Q937</f>
        <v>-1.36696209906972E-015</v>
      </c>
    </row>
    <row r="939" customFormat="false" ht="15" hidden="false" customHeight="false" outlineLevel="0" collapsed="false">
      <c r="F939" s="11" t="n">
        <v>95.0014</v>
      </c>
      <c r="Q939" s="5"/>
      <c r="S939" s="40"/>
    </row>
    <row r="940" customFormat="false" ht="15" hidden="false" customHeight="false" outlineLevel="0" collapsed="false">
      <c r="F940" s="5" t="n">
        <v>97.2428</v>
      </c>
      <c r="Q940" s="43" t="n">
        <f aca="false">'RIPTE e IPC'!T939/'RIPTE e IPC'!T936-1</f>
        <v>0.0405020000000007</v>
      </c>
      <c r="S940" s="44"/>
    </row>
    <row r="941" customFormat="false" ht="15" hidden="false" customHeight="false" outlineLevel="0" collapsed="false">
      <c r="F941" s="43" t="n">
        <v>98.8166</v>
      </c>
      <c r="Q941" s="11"/>
      <c r="S941" s="39" t="n">
        <f aca="false">('RIPTE e IPC'!T934-'RIPTE e IPC'!T931)/'RIPTE e IPC'!T931</f>
        <v>0.0612079999999995</v>
      </c>
      <c r="T941" s="39" t="n">
        <f aca="false">S941-Q940</f>
        <v>0.0207059999999988</v>
      </c>
    </row>
    <row r="942" customFormat="false" ht="15" hidden="false" customHeight="false" outlineLevel="0" collapsed="false">
      <c r="F942" s="11" t="n">
        <v>100</v>
      </c>
      <c r="Q942" s="5"/>
      <c r="S942" s="40"/>
    </row>
    <row r="943" customFormat="false" ht="15" hidden="false" customHeight="false" outlineLevel="0" collapsed="false">
      <c r="F943" s="5" t="n">
        <v>101.313</v>
      </c>
      <c r="Q943" s="43" t="n">
        <f aca="false">'RIPTE e IPC'!T942/'RIPTE e IPC'!T939-1</f>
        <v>0.0303009999999984</v>
      </c>
      <c r="S943" s="44"/>
    </row>
    <row r="944" customFormat="false" ht="15" hidden="false" customHeight="false" outlineLevel="0" collapsed="false">
      <c r="F944" s="43" t="n">
        <v>103.8085</v>
      </c>
      <c r="Q944" s="11"/>
      <c r="S944" s="39" t="n">
        <f aca="false">('RIPTE e IPC'!T937-'RIPTE e IPC'!T934)/'RIPTE e IPC'!T934</f>
        <v>0.0612079999999994</v>
      </c>
      <c r="T944" s="39" t="n">
        <f aca="false">S944-Q943</f>
        <v>0.030907000000001</v>
      </c>
    </row>
    <row r="945" customFormat="false" ht="15" hidden="false" customHeight="false" outlineLevel="0" collapsed="false">
      <c r="F945" s="11" t="n">
        <v>106.2627</v>
      </c>
      <c r="Q945" s="5"/>
      <c r="S945" s="40"/>
    </row>
    <row r="946" customFormat="false" ht="15" hidden="false" customHeight="false" outlineLevel="0" collapsed="false">
      <c r="F946" s="5" t="n">
        <v>109.0613</v>
      </c>
      <c r="Q946" s="43" t="n">
        <f aca="false">'RIPTE e IPC'!T945/'RIPTE e IPC'!T942-1</f>
        <v>0.0303010000000006</v>
      </c>
      <c r="S946" s="44"/>
    </row>
    <row r="947" customFormat="false" ht="15" hidden="false" customHeight="false" outlineLevel="0" collapsed="false">
      <c r="F947" s="43" t="n">
        <v>110.4607</v>
      </c>
      <c r="Q947" s="11"/>
      <c r="S947" s="39" t="n">
        <f aca="false">('RIPTE e IPC'!T940-'RIPTE e IPC'!T937)/'RIPTE e IPC'!T937</f>
        <v>0.0303010000000002</v>
      </c>
      <c r="T947" s="39" t="n">
        <f aca="false">S947-Q946</f>
        <v>-3.71230823859037E-016</v>
      </c>
    </row>
    <row r="948" customFormat="false" ht="15" hidden="false" customHeight="false" outlineLevel="0" collapsed="false">
      <c r="F948" s="11" t="n">
        <v>111.9943</v>
      </c>
      <c r="Q948" s="5"/>
      <c r="S948" s="40"/>
    </row>
    <row r="949" customFormat="false" ht="15" hidden="false" customHeight="false" outlineLevel="0" collapsed="false">
      <c r="F949" s="5" t="n">
        <v>113.9199</v>
      </c>
      <c r="Q949" s="43" t="n">
        <f aca="false">'RIPTE e IPC'!T948/'RIPTE e IPC'!T945-1</f>
        <v>0.0303010000000008</v>
      </c>
      <c r="S949" s="44"/>
    </row>
    <row r="950" customFormat="false" ht="15" hidden="false" customHeight="false" outlineLevel="0" collapsed="false">
      <c r="F950" s="43" t="n">
        <v>115.6031</v>
      </c>
      <c r="Q950" s="11"/>
      <c r="S950" s="39" t="n">
        <f aca="false">('RIPTE e IPC'!T943-'RIPTE e IPC'!T940)/'RIPTE e IPC'!T940</f>
        <v>0.0303010000000004</v>
      </c>
      <c r="T950" s="39" t="n">
        <f aca="false">S950-Q949</f>
        <v>-3.88578058618805E-016</v>
      </c>
    </row>
    <row r="951" customFormat="false" ht="15" hidden="false" customHeight="false" outlineLevel="0" collapsed="false">
      <c r="F951" s="11" t="n">
        <v>117.9656</v>
      </c>
      <c r="Q951" s="5"/>
      <c r="S951" s="40"/>
    </row>
    <row r="952" customFormat="false" ht="15" hidden="false" customHeight="false" outlineLevel="0" collapsed="false">
      <c r="F952" s="5" t="n">
        <v>119.4985</v>
      </c>
      <c r="Q952" s="43" t="n">
        <f aca="false">'RIPTE e IPC'!T951/'RIPTE e IPC'!T948-1</f>
        <v>0.00999999999999912</v>
      </c>
      <c r="S952" s="44"/>
    </row>
    <row r="953" customFormat="false" ht="15" hidden="false" customHeight="false" outlineLevel="0" collapsed="false">
      <c r="F953" s="43" t="n">
        <v>120.8941</v>
      </c>
      <c r="Q953" s="11"/>
      <c r="S953" s="39" t="n">
        <f aca="false">('RIPTE e IPC'!T946-'RIPTE e IPC'!T943)/'RIPTE e IPC'!T943</f>
        <v>0.0303010000000003</v>
      </c>
      <c r="T953" s="39" t="n">
        <f aca="false">S953-Q952</f>
        <v>0.0203010000000012</v>
      </c>
    </row>
    <row r="954" customFormat="false" ht="15" hidden="false" customHeight="false" outlineLevel="0" collapsed="false">
      <c r="F954" s="11" t="n">
        <v>125.0392</v>
      </c>
      <c r="Q954" s="5"/>
      <c r="S954" s="40"/>
    </row>
    <row r="955" customFormat="false" ht="15" hidden="false" customHeight="false" outlineLevel="0" collapsed="false">
      <c r="F955" s="5" t="n">
        <v>127.0147</v>
      </c>
      <c r="Q955" s="43" t="n">
        <f aca="false">'RIPTE e IPC'!T954/'RIPTE e IPC'!T951-1</f>
        <v>0</v>
      </c>
      <c r="S955" s="44"/>
    </row>
    <row r="956" customFormat="false" ht="15" hidden="false" customHeight="false" outlineLevel="0" collapsed="false">
      <c r="F956" s="43" t="n">
        <v>130.2913</v>
      </c>
      <c r="Q956" s="11"/>
      <c r="S956" s="39" t="n">
        <f aca="false">('RIPTE e IPC'!T949-'RIPTE e IPC'!T946)/'RIPTE e IPC'!T946</f>
        <v>0.0303009999999996</v>
      </c>
      <c r="T956" s="39" t="n">
        <f aca="false">S956-Q955</f>
        <v>0.0303009999999996</v>
      </c>
    </row>
    <row r="957" customFormat="false" ht="15" hidden="false" customHeight="false" outlineLevel="0" collapsed="false">
      <c r="F957" s="11" t="n">
        <v>133.5028</v>
      </c>
      <c r="Q957" s="5"/>
      <c r="S957" s="40"/>
    </row>
    <row r="958" customFormat="false" ht="15" hidden="false" customHeight="false" outlineLevel="0" collapsed="false">
      <c r="F958" s="5" t="n">
        <v>136.938</v>
      </c>
      <c r="Q958" s="43" t="n">
        <f aca="false">'RIPTE e IPC'!T957/'RIPTE e IPC'!T954-1</f>
        <v>0</v>
      </c>
      <c r="S958" s="44"/>
    </row>
    <row r="959" customFormat="false" ht="15" hidden="false" customHeight="false" outlineLevel="0" collapsed="false">
      <c r="F959" s="43" t="n">
        <v>139.58</v>
      </c>
      <c r="Q959" s="11"/>
      <c r="S959" s="39" t="n">
        <f aca="false">('RIPTE e IPC'!T952-'RIPTE e IPC'!T949)/'RIPTE e IPC'!T949</f>
        <v>0</v>
      </c>
      <c r="T959" s="39" t="n">
        <f aca="false">S959-Q958</f>
        <v>0</v>
      </c>
    </row>
    <row r="960" customFormat="false" ht="15" hidden="false" customHeight="false" outlineLevel="0" collapsed="false">
      <c r="F960" s="11" t="n">
        <v>145.0582</v>
      </c>
      <c r="Q960" s="5"/>
      <c r="S960" s="40"/>
    </row>
    <row r="961" customFormat="false" ht="15" hidden="false" customHeight="false" outlineLevel="0" collapsed="false">
      <c r="F961" s="5" t="n">
        <v>149.1178</v>
      </c>
      <c r="Q961" s="43" t="n">
        <f aca="false">'RIPTE e IPC'!T960/'RIPTE e IPC'!T957-1</f>
        <v>0</v>
      </c>
      <c r="S961" s="44"/>
    </row>
    <row r="962" customFormat="false" ht="15" hidden="false" customHeight="false" outlineLevel="0" collapsed="false">
      <c r="F962" s="43" t="n">
        <v>155.1747</v>
      </c>
      <c r="Q962" s="11"/>
      <c r="S962" s="39" t="n">
        <f aca="false">('RIPTE e IPC'!T955-'RIPTE e IPC'!T952)/'RIPTE e IPC'!T952</f>
        <v>0</v>
      </c>
      <c r="T962" s="39" t="n">
        <f aca="false">S962-Q961</f>
        <v>0</v>
      </c>
    </row>
    <row r="963" customFormat="false" ht="15" hidden="false" customHeight="false" outlineLevel="0" collapsed="false">
      <c r="F963" s="11" t="n">
        <v>165.4903</v>
      </c>
      <c r="Q963" s="5"/>
      <c r="S963" s="40"/>
    </row>
    <row r="964" customFormat="false" ht="15" hidden="false" customHeight="false" outlineLevel="0" collapsed="false">
      <c r="F964" s="5" t="n">
        <v>173.8549</v>
      </c>
      <c r="Q964" s="43" t="n">
        <f aca="false">'RIPTE e IPC'!T963/'RIPTE e IPC'!T960-1</f>
        <v>0</v>
      </c>
      <c r="S964" s="44"/>
    </row>
    <row r="965" customFormat="false" ht="15" hidden="false" customHeight="false" outlineLevel="0" collapsed="false">
      <c r="F965" s="43" t="n">
        <v>178.877</v>
      </c>
      <c r="Q965" s="11"/>
      <c r="S965" s="39" t="n">
        <f aca="false">('RIPTE e IPC'!T958-'RIPTE e IPC'!T955)/'RIPTE e IPC'!T955</f>
        <v>0</v>
      </c>
      <c r="T965" s="39" t="n">
        <f aca="false">S965-Q964</f>
        <v>0</v>
      </c>
    </row>
    <row r="966" customFormat="false" ht="15" hidden="false" customHeight="false" outlineLevel="0" collapsed="false">
      <c r="F966" s="11" t="n">
        <v>183.9381</v>
      </c>
      <c r="Q966" s="5"/>
      <c r="S966" s="40"/>
    </row>
    <row r="967" customFormat="false" ht="15" hidden="false" customHeight="false" outlineLevel="0" collapsed="false">
      <c r="F967" s="5" t="n">
        <v>189.1236</v>
      </c>
      <c r="Q967" s="43" t="n">
        <f aca="false">'RIPTE e IPC'!T966/'RIPTE e IPC'!T963-1</f>
        <v>0</v>
      </c>
      <c r="S967" s="44"/>
    </row>
    <row r="968" customFormat="false" ht="15" hidden="false" customHeight="false" outlineLevel="0" collapsed="false">
      <c r="F968" s="43" t="n">
        <v>196.3597</v>
      </c>
      <c r="Q968" s="11"/>
      <c r="S968" s="39" t="n">
        <f aca="false">('RIPTE e IPC'!T961-'RIPTE e IPC'!T958)/'RIPTE e IPC'!T958</f>
        <v>0</v>
      </c>
    </row>
    <row r="969" customFormat="false" ht="15" hidden="false" customHeight="false" outlineLevel="0" collapsed="false">
      <c r="F969" s="11" t="n">
        <v>205.7679</v>
      </c>
      <c r="Q969" s="5"/>
      <c r="S969" s="40"/>
    </row>
    <row r="970" customFormat="false" ht="15" hidden="false" customHeight="false" outlineLevel="0" collapsed="false">
      <c r="F970" s="5" t="n">
        <v>212.4469</v>
      </c>
      <c r="Q970" s="43" t="n">
        <f aca="false">'RIPTE e IPC'!T969/'RIPTE e IPC'!T966-1</f>
        <v>0</v>
      </c>
      <c r="S970" s="44"/>
    </row>
    <row r="971" customFormat="false" ht="15" hidden="false" customHeight="false" outlineLevel="0" collapsed="false">
      <c r="F971" s="43" t="n">
        <v>218.8793</v>
      </c>
      <c r="Q971" s="11"/>
      <c r="S971" s="39" t="n">
        <f aca="false">('RIPTE e IPC'!T964-'RIPTE e IPC'!T961)/'RIPTE e IPC'!T961</f>
        <v>0</v>
      </c>
    </row>
    <row r="972" customFormat="false" ht="15" hidden="false" customHeight="false" outlineLevel="0" collapsed="false">
      <c r="F972" s="11" t="n">
        <v>224.6105</v>
      </c>
      <c r="S972" s="4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L19" activeCellId="0" sqref="L19"/>
    </sheetView>
  </sheetViews>
  <sheetFormatPr defaultRowHeight="13.8"/>
  <cols>
    <col collapsed="false" hidden="false" max="12" min="11" style="0" width="44.8163265306122"/>
  </cols>
  <sheetData>
    <row r="1" customFormat="false" ht="13.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3.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144</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c r="M6" s="0" t="s">
        <v>145</v>
      </c>
    </row>
    <row r="7" customFormat="false" ht="13.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row>
    <row r="8" customFormat="false" ht="13.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row>
    <row r="9" customFormat="false" ht="13.8" hidden="false" customHeight="false" outlineLevel="0" collapsed="false">
      <c r="I9" s="108" t="n">
        <f aca="false">'Min pension'!I99+1</f>
        <v>2018</v>
      </c>
      <c r="J9" s="108" t="n">
        <f aca="false">'Min pension'!J99</f>
        <v>1</v>
      </c>
      <c r="K9" s="108" t="n">
        <f aca="false">12000*0.2</f>
        <v>2400</v>
      </c>
      <c r="L9" s="120" t="n">
        <f aca="false">K9*100/'RIPTE e IPC'!T903</f>
        <v>1111.99886021102</v>
      </c>
    </row>
    <row r="10" customFormat="false" ht="13.8" hidden="false" customHeight="false" outlineLevel="0" collapsed="false">
      <c r="I10" s="110" t="n">
        <f aca="false">'Min pension'!I100+1</f>
        <v>2018</v>
      </c>
      <c r="J10" s="110" t="n">
        <f aca="false">'Min pension'!J100</f>
        <v>2</v>
      </c>
      <c r="K10" s="110" t="n">
        <f aca="false">12000*0.2</f>
        <v>2400</v>
      </c>
      <c r="L10" s="122" t="n">
        <f aca="false">K10*100/'RIPTE e IPC'!T906</f>
        <v>1036.09115425295</v>
      </c>
    </row>
    <row r="11" customFormat="false" ht="13.8" hidden="false" customHeight="false" outlineLevel="0" collapsed="false">
      <c r="I11" s="108" t="n">
        <f aca="false">'Min pension'!I101+1</f>
        <v>2018</v>
      </c>
      <c r="J11" s="108" t="n">
        <f aca="false">'Min pension'!J101</f>
        <v>3</v>
      </c>
      <c r="K11" s="108" t="n">
        <f aca="false">12000*0.2</f>
        <v>2400</v>
      </c>
      <c r="L11" s="120" t="n">
        <f aca="false">K11*100/'RIPTE e IPC'!T909</f>
        <v>932.456922016935</v>
      </c>
    </row>
    <row r="12" customFormat="false" ht="13.8" hidden="false" customHeight="false" outlineLevel="0" collapsed="false">
      <c r="I12" s="110" t="n">
        <f aca="false">'Min pension'!I102+1</f>
        <v>2018</v>
      </c>
      <c r="J12" s="110" t="n">
        <f aca="false">'Min pension'!J102</f>
        <v>4</v>
      </c>
      <c r="K12" s="111" t="n">
        <f aca="false">12000*0.2</f>
        <v>2400</v>
      </c>
      <c r="L12" s="122" t="n">
        <f aca="false">K12*100/'RIPTE e IPC'!T912</f>
        <v>805.100228671988</v>
      </c>
    </row>
    <row r="13" customFormat="false" ht="13.8" hidden="false" customHeight="false" outlineLevel="0" collapsed="false">
      <c r="I13" s="108" t="n">
        <f aca="false">'Min pension'!I103+1</f>
        <v>2019</v>
      </c>
      <c r="J13" s="108" t="n">
        <f aca="false">'Min pension'!J103</f>
        <v>1</v>
      </c>
      <c r="K13" s="132" t="n">
        <f aca="false">17509.2*0.4</f>
        <v>7003.68</v>
      </c>
      <c r="L13" s="120" t="n">
        <f aca="false">K13*100/'RIPTE e IPC'!T915</f>
        <v>2145.11305828201</v>
      </c>
    </row>
    <row r="14" customFormat="false" ht="13.8" hidden="false" customHeight="false" outlineLevel="0" collapsed="false">
      <c r="I14" s="110" t="n">
        <f aca="false">'Min pension'!I104+1</f>
        <v>2019</v>
      </c>
      <c r="J14" s="110" t="n">
        <f aca="false">'Min pension'!J104</f>
        <v>2</v>
      </c>
      <c r="K14" s="122" t="n">
        <f aca="false">17509.2*0.4</f>
        <v>7003.68</v>
      </c>
      <c r="L14" s="122" t="n">
        <f aca="false">K14*100/'RIPTE e IPC'!T918</f>
        <v>1922.17943566873</v>
      </c>
      <c r="M14" s="123"/>
    </row>
    <row r="15" customFormat="false" ht="13.8" hidden="false" customHeight="false" outlineLevel="0" collapsed="false">
      <c r="I15" s="108" t="n">
        <f aca="false">'Min pension'!I105+1</f>
        <v>2019</v>
      </c>
      <c r="J15" s="108" t="n">
        <f aca="false">'Min pension'!J105</f>
        <v>3</v>
      </c>
      <c r="K15" s="120" t="n">
        <f aca="false">17509.2*0.4</f>
        <v>7003.68</v>
      </c>
      <c r="L15" s="120" t="n">
        <f aca="false">K15*100/'RIPTE e IPC'!T921</f>
        <v>1743.8785049597</v>
      </c>
    </row>
    <row r="16" customFormat="false" ht="13.8" hidden="false" customHeight="false" outlineLevel="0" collapsed="false">
      <c r="I16" s="110" t="n">
        <f aca="false">'Min pension'!I106+1</f>
        <v>2019</v>
      </c>
      <c r="J16" s="110" t="n">
        <f aca="false">'Min pension'!J106</f>
        <v>4</v>
      </c>
      <c r="K16" s="122" t="n">
        <f aca="false">17509.2*0.4</f>
        <v>7003.68</v>
      </c>
      <c r="L16" s="122" t="n">
        <f aca="false">K16*100/'RIPTE e IPC'!T924</f>
        <v>1464.32434437506</v>
      </c>
    </row>
    <row r="17" customFormat="false" ht="13.8" hidden="false" customHeight="false" outlineLevel="0" collapsed="false">
      <c r="I17" s="108" t="n">
        <f aca="false">I13+1</f>
        <v>2020</v>
      </c>
      <c r="J17" s="108" t="n">
        <f aca="false">J13</f>
        <v>1</v>
      </c>
      <c r="K17" s="120" t="n">
        <f aca="false">'RIPTE e IPC'!Z926</f>
        <v>11713.156563545</v>
      </c>
      <c r="L17" s="120" t="n">
        <f aca="false">K17*100/'RIPTE e IPC'!T927</f>
        <v>2230.43980313845</v>
      </c>
      <c r="M17" s="0" t="n">
        <v>100</v>
      </c>
      <c r="O17" s="0" t="n">
        <f aca="false">12000*0.6</f>
        <v>7200</v>
      </c>
    </row>
    <row r="18" customFormat="false" ht="13.8" hidden="false" customHeight="false" outlineLevel="0" collapsed="false">
      <c r="I18" s="110" t="n">
        <f aca="false">I14+1</f>
        <v>2020</v>
      </c>
      <c r="J18" s="110" t="n">
        <f aca="false">J14</f>
        <v>2</v>
      </c>
      <c r="K18" s="122" t="n">
        <f aca="false">K17</f>
        <v>11713.156563545</v>
      </c>
      <c r="L18" s="122" t="n">
        <f aca="false">K18*100/'RIPTE e IPC'!T930</f>
        <v>2101.79324236007</v>
      </c>
      <c r="M18" s="0" t="n">
        <f aca="false">M17*(1+0.02)</f>
        <v>102</v>
      </c>
    </row>
    <row r="19" customFormat="false" ht="13.8" hidden="false" customHeight="false" outlineLevel="0" collapsed="false">
      <c r="I19" s="108" t="n">
        <f aca="false">I15+1</f>
        <v>2020</v>
      </c>
      <c r="J19" s="108" t="n">
        <f aca="false">J15</f>
        <v>3</v>
      </c>
      <c r="K19" s="120" t="n">
        <f aca="false">K18</f>
        <v>11713.156563545</v>
      </c>
      <c r="L19" s="120" t="n">
        <f aca="false">K19*100/'RIPTE e IPC'!T933</f>
        <v>1980.56671487595</v>
      </c>
      <c r="M19" s="0" t="n">
        <f aca="false">M18*(1+0.02)</f>
        <v>104.04</v>
      </c>
    </row>
    <row r="20" customFormat="false" ht="13.8" hidden="false" customHeight="false" outlineLevel="0" collapsed="false">
      <c r="I20" s="110" t="n">
        <f aca="false">I16+1</f>
        <v>2020</v>
      </c>
      <c r="J20" s="110" t="n">
        <f aca="false">J16</f>
        <v>4</v>
      </c>
      <c r="K20" s="122" t="n">
        <f aca="false">K19</f>
        <v>11713.156563545</v>
      </c>
      <c r="L20" s="122" t="n">
        <f aca="false">K20*100/'RIPTE e IPC'!T936</f>
        <v>1866.33225048807</v>
      </c>
      <c r="M20" s="0" t="n">
        <f aca="false">M19*(1+0.02)</f>
        <v>106.1208</v>
      </c>
      <c r="N20" s="0" t="n">
        <f aca="false">M17*(1+0.02)^3</f>
        <v>106.1208</v>
      </c>
    </row>
    <row r="21" customFormat="false" ht="13.8" hidden="false" customHeight="false" outlineLevel="0" collapsed="false">
      <c r="I21" s="108" t="n">
        <f aca="false">I17+1</f>
        <v>2021</v>
      </c>
      <c r="J21" s="108" t="n">
        <f aca="false">J17</f>
        <v>1</v>
      </c>
      <c r="K21" s="120" t="n">
        <f aca="false">'RIPTE e IPC'!Z938</f>
        <v>12354.7522455309</v>
      </c>
      <c r="L21" s="120" t="n">
        <f aca="false">K21*100/'RIPTE e IPC'!T939</f>
        <v>1891.93466183218</v>
      </c>
    </row>
    <row r="22" customFormat="false" ht="13.8" hidden="false" customHeight="false" outlineLevel="0" collapsed="false">
      <c r="I22" s="110" t="n">
        <f aca="false">I18+1</f>
        <v>2021</v>
      </c>
      <c r="J22" s="110" t="n">
        <f aca="false">J18</f>
        <v>2</v>
      </c>
      <c r="K22" s="122" t="n">
        <f aca="false">K21</f>
        <v>12354.7522455309</v>
      </c>
      <c r="L22" s="122" t="n">
        <f aca="false">K22*100/'RIPTE e IPC'!T941</f>
        <v>1854.6560747301</v>
      </c>
    </row>
    <row r="23" customFormat="false" ht="13.8" hidden="false" customHeight="false" outlineLevel="0" collapsed="false">
      <c r="I23" s="108" t="n">
        <f aca="false">I19+1</f>
        <v>2021</v>
      </c>
      <c r="J23" s="108" t="n">
        <f aca="false">J19</f>
        <v>3</v>
      </c>
      <c r="K23" s="120" t="n">
        <f aca="false">K22</f>
        <v>12354.7522455309</v>
      </c>
      <c r="L23" s="120" t="n">
        <f aca="false">K23*100/'RIPTE e IPC'!T943</f>
        <v>1818.11202306647</v>
      </c>
    </row>
    <row r="24" customFormat="false" ht="13.8" hidden="false" customHeight="false" outlineLevel="0" collapsed="false">
      <c r="I24" s="110" t="n">
        <f aca="false">I20+1</f>
        <v>2021</v>
      </c>
      <c r="J24" s="110" t="n">
        <f aca="false">J20</f>
        <v>4</v>
      </c>
      <c r="K24" s="122" t="n">
        <f aca="false">K23</f>
        <v>12354.7522455309</v>
      </c>
      <c r="L24" s="122" t="n">
        <f aca="false">K24*100/'RIPTE e IPC'!T945</f>
        <v>1782.28803359128</v>
      </c>
    </row>
    <row r="25" customFormat="false" ht="13.8" hidden="false" customHeight="false" outlineLevel="0" collapsed="false">
      <c r="I25" s="108" t="n">
        <f aca="false">I21+1</f>
        <v>2022</v>
      </c>
      <c r="J25" s="108" t="n">
        <f aca="false">J21</f>
        <v>1</v>
      </c>
      <c r="K25" s="120" t="n">
        <f aca="false">'RIPTE e IPC'!Z950</f>
        <v>13521.9003615836</v>
      </c>
      <c r="L25" s="120" t="n">
        <f aca="false">K25*100/'RIPTE e IPC'!T948</f>
        <v>1893.29139292984</v>
      </c>
    </row>
    <row r="26" customFormat="false" ht="13.8" hidden="false" customHeight="false" outlineLevel="0" collapsed="false">
      <c r="I26" s="110" t="n">
        <f aca="false">I22+1</f>
        <v>2022</v>
      </c>
      <c r="J26" s="110" t="n">
        <f aca="false">J22</f>
        <v>2</v>
      </c>
      <c r="K26" s="122" t="n">
        <f aca="false">K25</f>
        <v>13521.9003615836</v>
      </c>
      <c r="L26" s="122" t="n">
        <f aca="false">K26*100/'RIPTE e IPC'!T951</f>
        <v>1874.5459335939</v>
      </c>
    </row>
    <row r="27" customFormat="false" ht="13.8" hidden="false" customHeight="false" outlineLevel="0" collapsed="false">
      <c r="I27" s="108" t="n">
        <f aca="false">I23+1</f>
        <v>2022</v>
      </c>
      <c r="J27" s="108" t="n">
        <f aca="false">J23</f>
        <v>3</v>
      </c>
      <c r="K27" s="120" t="n">
        <f aca="false">K26</f>
        <v>13521.9003615836</v>
      </c>
      <c r="L27" s="120" t="n">
        <f aca="false">K27*100/'RIPTE e IPC'!T954</f>
        <v>1874.5459335939</v>
      </c>
    </row>
    <row r="28" customFormat="false" ht="13.8" hidden="false" customHeight="false" outlineLevel="0" collapsed="false">
      <c r="I28" s="110" t="n">
        <f aca="false">I24+1</f>
        <v>2022</v>
      </c>
      <c r="J28" s="110" t="n">
        <f aca="false">J24</f>
        <v>4</v>
      </c>
      <c r="K28" s="122" t="n">
        <f aca="false">K27</f>
        <v>13521.9003615836</v>
      </c>
      <c r="L28" s="122" t="n">
        <f aca="false">K28*100/'RIPTE e IPC'!T957</f>
        <v>1874.5459335939</v>
      </c>
    </row>
    <row r="29" customFormat="false" ht="13.8" hidden="false" customHeight="false" outlineLevel="0" collapsed="false">
      <c r="I29" s="108" t="n">
        <f aca="false">I25+1</f>
        <v>2023</v>
      </c>
      <c r="J29" s="108" t="n">
        <f aca="false">J25</f>
        <v>1</v>
      </c>
      <c r="K29" s="120"/>
      <c r="L29" s="120"/>
    </row>
    <row r="30" customFormat="false" ht="13.8" hidden="false" customHeight="false" outlineLevel="0" collapsed="false">
      <c r="I30" s="110" t="n">
        <f aca="false">I26+1</f>
        <v>2023</v>
      </c>
      <c r="J30" s="110" t="n">
        <f aca="false">J26</f>
        <v>2</v>
      </c>
      <c r="K30" s="122"/>
      <c r="L30" s="122"/>
    </row>
    <row r="31" customFormat="false" ht="13.8" hidden="false" customHeight="false" outlineLevel="0" collapsed="false">
      <c r="I31" s="108" t="n">
        <f aca="false">I27+1</f>
        <v>2023</v>
      </c>
      <c r="J31" s="108" t="n">
        <f aca="false">J27</f>
        <v>3</v>
      </c>
      <c r="K31" s="120"/>
      <c r="L31" s="120"/>
    </row>
    <row r="32" customFormat="false" ht="13.8" hidden="false" customHeight="false" outlineLevel="0" collapsed="false">
      <c r="I32" s="110" t="n">
        <f aca="false">I28+1</f>
        <v>2023</v>
      </c>
      <c r="J32" s="110" t="n">
        <f aca="false">J28</f>
        <v>4</v>
      </c>
      <c r="K32" s="122"/>
      <c r="L32" s="122"/>
    </row>
    <row r="33" customFormat="false" ht="13.8" hidden="false" customHeight="false" outlineLevel="0" collapsed="false">
      <c r="I33" s="108" t="n">
        <f aca="false">I29+1</f>
        <v>2024</v>
      </c>
      <c r="J33" s="108" t="n">
        <f aca="false">J29</f>
        <v>1</v>
      </c>
      <c r="K33" s="120"/>
      <c r="L33" s="120"/>
    </row>
    <row r="34" customFormat="false" ht="13.8" hidden="false" customHeight="false" outlineLevel="0" collapsed="false">
      <c r="I34" s="110" t="n">
        <f aca="false">I30+1</f>
        <v>2024</v>
      </c>
      <c r="J34" s="110" t="n">
        <f aca="false">J30</f>
        <v>2</v>
      </c>
      <c r="K34" s="122"/>
      <c r="L34" s="122"/>
    </row>
    <row r="35" customFormat="false" ht="13.8" hidden="false" customHeight="false" outlineLevel="0" collapsed="false">
      <c r="I35" s="108" t="n">
        <f aca="false">I31+1</f>
        <v>2024</v>
      </c>
      <c r="J35" s="108" t="n">
        <f aca="false">J31</f>
        <v>3</v>
      </c>
      <c r="K35" s="120"/>
      <c r="L35" s="120"/>
    </row>
    <row r="36" customFormat="false" ht="13.8" hidden="false" customHeight="false" outlineLevel="0" collapsed="false">
      <c r="I36" s="110" t="n">
        <f aca="false">I32+1</f>
        <v>2024</v>
      </c>
      <c r="J36" s="110" t="n">
        <f aca="false">J32</f>
        <v>4</v>
      </c>
      <c r="K36" s="122"/>
      <c r="L36" s="122"/>
    </row>
    <row r="37" customFormat="false" ht="13.8" hidden="false" customHeight="false" outlineLevel="0" collapsed="false">
      <c r="I37" s="108" t="n">
        <f aca="false">I33+1</f>
        <v>2025</v>
      </c>
      <c r="J37" s="108" t="n">
        <f aca="false">J33</f>
        <v>1</v>
      </c>
      <c r="K37" s="120"/>
      <c r="L37" s="120"/>
    </row>
    <row r="38" customFormat="false" ht="13.8" hidden="false" customHeight="false" outlineLevel="0" collapsed="false">
      <c r="I38" s="110" t="n">
        <f aca="false">I34+1</f>
        <v>2025</v>
      </c>
      <c r="J38" s="110" t="n">
        <f aca="false">J34</f>
        <v>2</v>
      </c>
      <c r="K38" s="122"/>
      <c r="L38" s="122"/>
    </row>
    <row r="39" customFormat="false" ht="13.8" hidden="false" customHeight="false" outlineLevel="0" collapsed="false">
      <c r="I39" s="108" t="n">
        <f aca="false">I35+1</f>
        <v>2025</v>
      </c>
      <c r="J39" s="108" t="n">
        <f aca="false">J35</f>
        <v>3</v>
      </c>
      <c r="K39" s="120"/>
      <c r="L39" s="120"/>
    </row>
    <row r="40" customFormat="false" ht="13.8" hidden="false" customHeight="false" outlineLevel="0" collapsed="false">
      <c r="I40" s="110" t="n">
        <f aca="false">I36+1</f>
        <v>2025</v>
      </c>
      <c r="J40" s="110" t="n">
        <f aca="false">J36</f>
        <v>4</v>
      </c>
      <c r="K40" s="122"/>
      <c r="L40" s="122"/>
    </row>
    <row r="41" customFormat="false" ht="13.8" hidden="false" customHeight="false" outlineLevel="0" collapsed="false">
      <c r="I41" s="108" t="n">
        <f aca="false">I37+1</f>
        <v>2026</v>
      </c>
      <c r="J41" s="108" t="n">
        <f aca="false">J37</f>
        <v>1</v>
      </c>
      <c r="K41" s="120"/>
      <c r="L41" s="120"/>
    </row>
    <row r="42" customFormat="false" ht="13.8" hidden="false" customHeight="false" outlineLevel="0" collapsed="false">
      <c r="I42" s="110" t="n">
        <f aca="false">I38+1</f>
        <v>2026</v>
      </c>
      <c r="J42" s="110" t="n">
        <f aca="false">J38</f>
        <v>2</v>
      </c>
      <c r="K42" s="122"/>
      <c r="L42" s="122"/>
    </row>
    <row r="43" customFormat="false" ht="13.8" hidden="false" customHeight="false" outlineLevel="0" collapsed="false">
      <c r="I43" s="108" t="n">
        <f aca="false">I39+1</f>
        <v>2026</v>
      </c>
      <c r="J43" s="108" t="n">
        <f aca="false">J39</f>
        <v>3</v>
      </c>
      <c r="K43" s="120"/>
      <c r="L43" s="120"/>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cols>
    <col collapsed="false" hidden="false" max="1025" min="1" style="0" width="8.77551020408163"/>
  </cols>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894" activePane="bottomLeft" state="frozen"/>
      <selection pane="topLeft" activeCell="A1" activeCellId="0" sqref="A1"/>
      <selection pane="bottomLeft" activeCell="E921" activeCellId="0" sqref="E921"/>
    </sheetView>
  </sheetViews>
  <sheetFormatPr defaultRowHeight="13.8"/>
  <cols>
    <col collapsed="false" hidden="false" max="9" min="1" style="0" width="8.77551020408163"/>
    <col collapsed="false" hidden="false" max="10" min="10" style="0" width="27.2704081632653"/>
    <col collapsed="false" hidden="false" max="11" min="11" style="0" width="19.1071428571429"/>
    <col collapsed="false" hidden="false" max="12" min="12" style="0" width="24.1632653061224"/>
    <col collapsed="false" hidden="false" max="13" min="13" style="0" width="20.5918367346939"/>
    <col collapsed="false" hidden="false" max="14" min="14" style="0" width="8.77551020408163"/>
    <col collapsed="false" hidden="false" max="15" min="15" style="0" width="23.0102040816327"/>
    <col collapsed="false" hidden="false" max="16" min="16" style="0" width="8.77551020408163"/>
    <col collapsed="false" hidden="false" max="18" min="17" style="0" width="17.9540816326531"/>
    <col collapsed="false" hidden="false" max="19" min="19" style="0" width="22.0765306122449"/>
    <col collapsed="false" hidden="false" max="20" min="20" style="0" width="22.8112244897959"/>
    <col collapsed="false" hidden="false" max="22" min="21" style="0" width="28.0765306122449"/>
    <col collapsed="false" hidden="false" max="23" min="23" style="0" width="37.7244897959184"/>
    <col collapsed="false" hidden="false" max="24" min="24" style="0" width="27.3418367346939"/>
    <col collapsed="false" hidden="false" max="1025" min="25" style="0" width="8.77551020408163"/>
  </cols>
  <sheetData>
    <row r="1" customFormat="false" ht="134"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1.84836744854506E-013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1.86665975733851E-013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1.86468981639152E-013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1.78645501878258E-013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1.80165170608793E-013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1.78138945634749E-013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1.82669809812819E-013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1.98626331483421E-013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2.02425503309753E-013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2.18579019075053E-013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2.41683612181865E-013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2.52771565512053E-013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2.57640133852467E-013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2.56204891162518E-013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2.6585760180276E-013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2.95941414264614E-013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2.98699331590397E-013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3.03202053754941E-013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3.26306646861753E-013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3.32272753729774E-013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3.45893488277518E-013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3.67309560572628E-013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4.50694346657264E-013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4.77907673739224E-013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4.89502183312924E-013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4.93329497152785E-013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5.28197451914467E-013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5.43281571165689E-013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5.44519819760937E-013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5.66104744137217E-013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5.87577100459385E-013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5.86282567837077E-013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5.97736367343135E-013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5.91910970542756E-013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6.11188249809708E-013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6.66402880352421E-013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7.39881677675063E-013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7.45510080380743E-013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8.14570581579427E-013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7.99092474138811E-013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8.23435315840873E-013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8.97870941623481E-013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9.32935890479859E-013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9.67241004970973E-013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1.04567279667461E-012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1.06148860827757E-012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1.22524698499931E-012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1.24379257191452E-012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1.78015120775222E-012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1.93991341855293E-012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1.91467003241795E-012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1.94630165562389E-012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2.03036185003319E-012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2.16141920703494E-012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2.33862946622325E-012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2.44725763844286E-012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2.49405780694059E-012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2.69867838730554E-012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3.44371005345631E-012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3.75636782375679E-012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4.36536099651128E-012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5.28214337122586E-012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5.89620210641543E-012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6.05776540608197E-012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6.10768933808136E-012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6.14511821607412E-012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6.10146995309159E-012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6.24493793805933E-012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6.98735239695197E-012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6.56311154301139E-012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6.71910272399931E-012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6.86881823597034E-012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7.11835346992664E-012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7.24938268491487E-012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7.25560206990464E-012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8.13526512877525E-012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7.92315877281171E-012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8.30994260674599E-012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8.72168840667996E-012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9.11474790963107E-012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9.23328207061271E-012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9.57472912075271E-012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9.73862820754213E-012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9.68870427554269E-012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1.06307581784057E-011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2.14860896247681E-011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2.09994860688488E-011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2.14611558007821E-011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2.26153160596086E-011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2.28087079765757E-011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2.51295235482354E-011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2.79182000948049E-011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2.71758982039662E-011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2.77747602518506E-011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2.83798135427113E-011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2.96152479366077E-011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3.10938293273897E-011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3.13431675672511E-011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3.22417420592129E-011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3.55543384716405E-011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3.43377592268078E-011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3.44376633748338E-011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3.44939474018905E-011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3.49743315728202E-011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3.57789117395969E-011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3.71575889823532E-011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3.71077776184079E-011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3.69580621064368E-011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3.71702528884409E-011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4.15497130337302E-011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3.95907474720182E-011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4.06452287189272E-011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4.12598502943876E-011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4.15623769398177E-011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4.34152471105275E-011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4.63037433790819E-011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5.05835807964804E-011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5.26734067210992E-011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5.61360000656331E-011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6.06277468449002E-011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6.12513738646896E-011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6.29049985796181E-011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7.40410747529397E-011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7.99615915590438E-011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8.52083885612779E-011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8.98934709734853E-011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9.43542615378715E-011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9.42357836609167E-011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9.65439916105163E-011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1.41169626722899E-010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1.59024608626125E-010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1.98328588980289E-010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2.06532267343951E-010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2.39398480683359E-010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2.50452663597315E-010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2.70765568962111E-010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3.08577178338865E-010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6.16827909320798E-010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2.70813410385108E-009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2.78211945741726E-009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3.06002184101017E-009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3.38303587228908E-009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3.66924014987287E-009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3.96107283016236E-009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4.89316446023636E-009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5.29708678040942E-009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5.69681594056676E-009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6.92338560020191E-009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7.43236205687649E-009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8.27501836795724E-009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1.55493067348447E-008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1.87724115442521E-008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2.29737327439063E-008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2.44421830098181E-008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2.68269372362143E-008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2.91860822302998E-008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6.94336642980706E-008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8.18116475284007E-008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1.43183750631127E-007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1.78926922013543E-007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2.10445977165348E-007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3.31147073188637E-007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3.70630318168978E-007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3.90217159584741E-007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4.08622036432314E-007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1.79911892487036E-006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2.08391610177772E-006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3.90048307503572E-006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4.65074915570276E-006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8.66492596539319E-006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1.02690207365117E-005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1.67670116602184E-005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2.62705696287581E-005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3.60414767258169E-005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5.39763819474638E-005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6.51487613182371E-005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0.000106686373286149</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0.000174199063740774</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0.000215708533695157</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0.000240417221573091</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0.000250098074226858</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0.000279168774201691</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0.000363651098813936</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0.000380874011093314</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0.000409747716973448</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0.000549050683939009</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0.000604490450589951</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0.00414672569340918</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0.00451960737266042</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0.00477766963671581</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0.00556001761280524</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0.00609330876916833</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0.00950862353097452</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0.0363957775670369</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0.107962338421948</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1.61686842973778</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1.8368826868975</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2.0921705698661</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2.67428490703466</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3.98783246650539</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5.93324341823205</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6.09964106961189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6.29017811985238</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6.65258051799333</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6.81261019972847</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7.76897392539362</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7.84928508257246</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7.94864918982933</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7.98528860734936</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8.07459872103856</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8.13357887853617</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8.19473139319475</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8.28039323026179</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8.47578647074996</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8.59394118434432</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8.78288907322117</v>
      </c>
      <c r="L620" s="67" t="n">
        <v>11.9033719174635</v>
      </c>
      <c r="M620" s="4" t="n">
        <v>874.87</v>
      </c>
      <c r="N620" s="4" t="n">
        <v>100</v>
      </c>
      <c r="O620" s="4" t="n">
        <f aca="false">'RIPTE e IPC'!M620*100/'RIPTE e IPC'!K620</f>
        <v>9961.07309003206</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3850.34657982078</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63.5134675257027</v>
      </c>
      <c r="T621" s="71" t="n">
        <f aca="false">'RIPTE e IPC'!C621*100/'RIPTE e IPC'!$C$864</f>
        <v>22.7687297030077</v>
      </c>
      <c r="U621" s="71" t="n">
        <f aca="false">'RIPTE e IPC'!M621*100/'RIPTE e IPC'!T621</f>
        <v>3922.04576912359</v>
      </c>
      <c r="V621" s="71" t="n">
        <f aca="false">AVERAGE('RIPTE e IPC'!U620:U622)</f>
        <v>3911.05532542941</v>
      </c>
      <c r="W621" s="71" t="n">
        <f aca="false">'RIPTE e IPC'!V621*100/'RIPTE e IPC'!$V$864</f>
        <v>33.1371976515459</v>
      </c>
      <c r="X621" s="72" t="n">
        <f aca="false">T621/L621</f>
        <v>1.91279663114647</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9" t="n">
        <f aca="false">'RIPTE e IPC'!C622*100/'RIPTE e IPC'!$C$864</f>
        <v>22.9245618515417</v>
      </c>
      <c r="U622" s="69" t="n">
        <f aca="false">'RIPTE e IPC'!M622*100/'RIPTE e IPC'!T622</f>
        <v>3960.77362734388</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8.90973887755445</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3978.00113326179</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v>
      </c>
      <c r="L625" s="69"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9.04036907406269</v>
      </c>
      <c r="L626" s="67" t="n">
        <v>11.9033719174635</v>
      </c>
      <c r="M626" s="4" t="n">
        <v>934.85</v>
      </c>
      <c r="N626" s="4" t="n">
        <v>106.86</v>
      </c>
      <c r="O626" s="4" t="n">
        <f aca="false">'RIPTE e IPC'!M626*100/'RIPTE e IPC'!K626</f>
        <v>10340.8388788256</v>
      </c>
      <c r="P626" s="4" t="n">
        <f aca="false">'RIPTE e IPC'!O626*100/'RIPTE e IPC'!$O$864</f>
        <v>88.310325652714</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9.04012182924246</v>
      </c>
      <c r="L627" s="71" t="n">
        <v>11.9033719174635</v>
      </c>
      <c r="M627" s="7" t="n">
        <v>928.29</v>
      </c>
      <c r="N627" s="7" t="n">
        <v>106.11</v>
      </c>
      <c r="O627" s="7" t="n">
        <f aca="false">'RIPTE e IPC'!M627*100/'RIPTE e IPC'!K627</f>
        <v>10268.5563041553</v>
      </c>
      <c r="P627" s="7" t="n">
        <f aca="false">'RIPTE e IPC'!O627*100/'RIPTE e IPC'!$O$864</f>
        <v>87.6930355292583</v>
      </c>
      <c r="Q627" s="7" t="n">
        <f aca="false">'RIPTE e IPC'!M627*100/'RIPTE e IPC'!L627</f>
        <v>7798.54654997464</v>
      </c>
      <c r="R627" s="7" t="n">
        <f aca="false">AVERAGE('RIPTE e IPC'!Q626:Q628)</f>
        <v>7825.54170189978</v>
      </c>
      <c r="S627" s="7" t="n">
        <f aca="false">'RIPTE e IPC'!R627*100/'RIPTE e IPC'!$R$864</f>
        <v>66.3297108724864</v>
      </c>
      <c r="T627" s="71" t="n">
        <f aca="false">'RIPTE e IPC'!C627*100/'RIPTE e IPC'!$C$864</f>
        <v>23.3873269372208</v>
      </c>
      <c r="U627" s="71" t="n">
        <f aca="false">'RIPTE e IPC'!M627*100/'RIPTE e IPC'!T627</f>
        <v>3969.20093729323</v>
      </c>
      <c r="V627" s="71" t="n">
        <f aca="false">AVERAGE('RIPTE e IPC'!U626:U628)</f>
        <v>3988.89514022247</v>
      </c>
      <c r="W627" s="71" t="n">
        <f aca="false">'RIPTE e IPC'!V627*100/'RIPTE e IPC'!$V$864</f>
        <v>33.7967110343371</v>
      </c>
      <c r="X627" s="72" t="n">
        <f aca="false">T627/L627</f>
        <v>1.96476486657609</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9.04066350300892</v>
      </c>
      <c r="L629" s="67" t="n">
        <v>11.9033719174635</v>
      </c>
      <c r="M629" s="4" t="n">
        <v>909.07</v>
      </c>
      <c r="N629" s="4" t="n">
        <v>103.91</v>
      </c>
      <c r="O629" s="4" t="n">
        <f aca="false">'RIPTE e IPC'!M629*100/'RIPTE e IPC'!K629</f>
        <v>10055.3460450933</v>
      </c>
      <c r="P629" s="4" t="n">
        <f aca="false">'RIPTE e IPC'!O629*100/'RIPTE e IPC'!$O$864</f>
        <v>85.8722289553522</v>
      </c>
      <c r="Q629" s="4" t="n">
        <f aca="false">'RIPTE e IPC'!M629*100/'RIPTE e IPC'!L629</f>
        <v>7637.07969727719</v>
      </c>
      <c r="R629" s="4"/>
      <c r="S629" s="4"/>
      <c r="T629" s="67" t="n">
        <f aca="false">'RIPTE e IPC'!C629*100/'RIPTE e IPC'!$C$864</f>
        <v>23.3887282791174</v>
      </c>
      <c r="U629" s="67" t="n">
        <f aca="false">'RIPTE e IPC'!M629*100/'RIPTE e IPC'!T629</f>
        <v>3886.78678528949</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9.04256407960412</v>
      </c>
      <c r="L630" s="71" t="n">
        <v>11.9033719174635</v>
      </c>
      <c r="M630" s="7" t="n">
        <v>920.51</v>
      </c>
      <c r="N630" s="7" t="n">
        <v>105.22</v>
      </c>
      <c r="O630" s="7" t="n">
        <f aca="false">'RIPTE e IPC'!M630*100/'RIPTE e IPC'!K630</f>
        <v>10179.7453896539</v>
      </c>
      <c r="P630" s="7" t="n">
        <f aca="false">'RIPTE e IPC'!O630*100/'RIPTE e IPC'!$O$864</f>
        <v>86.9345940843193</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3934.87202535665</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4045.32488555644</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9.06055255579964</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9.03859495092516</v>
      </c>
      <c r="L633" s="71" t="n">
        <v>11.9033719174635</v>
      </c>
      <c r="M633" s="7" t="n">
        <v>912.86</v>
      </c>
      <c r="N633" s="7" t="n">
        <v>104.34</v>
      </c>
      <c r="O633" s="7" t="n">
        <f aca="false">'RIPTE e IPC'!M633*100/'RIPTE e IPC'!K633</f>
        <v>10099.5785844631</v>
      </c>
      <c r="P633" s="7" t="n">
        <f aca="false">'RIPTE e IPC'!O633*100/'RIPTE e IPC'!$O$864</f>
        <v>86.249972966449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9.05345795061456</v>
      </c>
      <c r="L634" s="69" t="n">
        <v>11.9033719174635</v>
      </c>
      <c r="M634" s="10" t="n">
        <v>914.69</v>
      </c>
      <c r="N634" s="10" t="n">
        <v>104.55</v>
      </c>
      <c r="O634" s="10" t="n">
        <f aca="false">'RIPTE e IPC'!M634*100/'RIPTE e IPC'!K634</f>
        <v>10103.2114468252</v>
      </c>
      <c r="P634" s="10" t="n">
        <f aca="false">'RIPTE e IPC'!O634*100/'RIPTE e IPC'!$O$864</f>
        <v>86.2809974570162</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9.08423709968564</v>
      </c>
      <c r="L635" s="67" t="n">
        <v>11.9033719174635</v>
      </c>
      <c r="M635" s="4" t="n">
        <v>916.48</v>
      </c>
      <c r="N635" s="4" t="n">
        <v>104.76</v>
      </c>
      <c r="O635" s="4" t="n">
        <f aca="false">'RIPTE e IPC'!M635*100/'RIPTE e IPC'!K635</f>
        <v>10088.6842774251</v>
      </c>
      <c r="P635" s="4" t="n">
        <f aca="false">'RIPTE e IPC'!O635*100/'RIPTE e IPC'!$O$864</f>
        <v>86.1569360461795</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65.9086391744505</v>
      </c>
      <c r="T636" s="71" t="n">
        <f aca="false">'RIPTE e IPC'!C636*100/'RIPTE e IPC'!$C$864</f>
        <v>23.4477750650244</v>
      </c>
      <c r="U636" s="71" t="n">
        <f aca="false">'RIPTE e IPC'!M636*100/'RIPTE e IPC'!T636</f>
        <v>3929.62657414097</v>
      </c>
      <c r="V636" s="71" t="n">
        <f aca="false">AVERAGE('RIPTE e IPC'!U635:U637)</f>
        <v>3943.12613745368</v>
      </c>
      <c r="W636" s="71" t="n">
        <f aca="false">'RIPTE e IPC'!V636*100/'RIPTE e IPC'!$V$864</f>
        <v>33.4089240139893</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9.07267321408602</v>
      </c>
      <c r="L637" s="69" t="n">
        <v>11.9033719174635</v>
      </c>
      <c r="M637" s="10" t="n">
        <v>938.88</v>
      </c>
      <c r="N637" s="10" t="n">
        <v>107.32</v>
      </c>
      <c r="O637" s="10" t="n">
        <f aca="false">'RIPTE e IPC'!M637*100/'RIPTE e IPC'!K637</f>
        <v>10348.4384133038</v>
      </c>
      <c r="P637" s="10" t="n">
        <f aca="false">'RIPTE e IPC'!O637*100/'RIPTE e IPC'!$O$864</f>
        <v>88.3752253549956</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9.09987203167637</v>
      </c>
      <c r="L638" s="67" t="n">
        <v>11.9033719174635</v>
      </c>
      <c r="M638" s="4" t="n">
        <v>938.19</v>
      </c>
      <c r="N638" s="4" t="n">
        <v>107.24</v>
      </c>
      <c r="O638" s="4" t="n">
        <f aca="false">'RIPTE e IPC'!M638*100/'RIPTE e IPC'!K638</f>
        <v>10309.9252026203</v>
      </c>
      <c r="P638" s="4" t="n">
        <f aca="false">'RIPTE e IPC'!O638*100/'RIPTE e IPC'!$O$864</f>
        <v>88.0463241684244</v>
      </c>
      <c r="Q638" s="4" t="n">
        <f aca="false">'RIPTE e IPC'!M638*100/'RIPTE e IPC'!L638</f>
        <v>7881.71626078134</v>
      </c>
      <c r="R638" s="4"/>
      <c r="S638" s="4"/>
      <c r="T638" s="67" t="n">
        <f aca="false">'RIPTE e IPC'!C638*100/'RIPTE e IPC'!$C$864</f>
        <v>23.5419042255895</v>
      </c>
      <c r="U638" s="67" t="n">
        <f aca="false">'RIPTE e IPC'!M638*100/'RIPTE e IPC'!T638</f>
        <v>3985.19164384421</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9.07030079623084</v>
      </c>
      <c r="L639" s="71" t="n">
        <v>11.9033719174635</v>
      </c>
      <c r="M639" s="7" t="n">
        <v>933.47</v>
      </c>
      <c r="N639" s="7" t="n">
        <v>106.7</v>
      </c>
      <c r="O639" s="7" t="n">
        <f aca="false">'RIPTE e IPC'!M639*100/'RIPTE e IPC'!K639</f>
        <v>10291.4999289539</v>
      </c>
      <c r="P639" s="7" t="n">
        <f aca="false">'RIPTE e IPC'!O639*100/'RIPTE e IPC'!$O$864</f>
        <v>87.8889731124036</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9" t="n">
        <f aca="false">'RIPTE e IPC'!C640*100/'RIPTE e IPC'!$C$864</f>
        <v>23.3388073050735</v>
      </c>
      <c r="U640" s="69" t="n">
        <f aca="false">'RIPTE e IPC'!M640*100/'RIPTE e IPC'!T640</f>
        <v>3993.90589165784</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3959.56774689252</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9.01345902332346</v>
      </c>
      <c r="L642" s="71" t="n">
        <v>11.9033719174635</v>
      </c>
      <c r="M642" s="7" t="n">
        <v>929.27</v>
      </c>
      <c r="N642" s="7" t="n">
        <v>106.22</v>
      </c>
      <c r="O642" s="7" t="n">
        <f aca="false">'RIPTE e IPC'!M642*100/'RIPTE e IPC'!K642</f>
        <v>10309.8044557078</v>
      </c>
      <c r="P642" s="7" t="n">
        <f aca="false">'RIPTE e IPC'!O642*100/'RIPTE e IPC'!$O$864</f>
        <v>88.0452929949103</v>
      </c>
      <c r="Q642" s="7" t="n">
        <f aca="false">'RIPTE e IPC'!M642*100/'RIPTE e IPC'!L642</f>
        <v>7806.77951124642</v>
      </c>
      <c r="R642" s="7" t="n">
        <f aca="false">AVERAGE('RIPTE e IPC'!Q641:Q643)</f>
        <v>7825.09364958567</v>
      </c>
      <c r="S642" s="7" t="n">
        <f aca="false">'RIPTE e IPC'!R642*100/'RIPTE e IPC'!$R$864</f>
        <v>66.3259131570588</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9.01369305658841</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4035.12950897388</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9.05554537634872</v>
      </c>
      <c r="L645" s="71" t="n">
        <v>11.9033719174635</v>
      </c>
      <c r="M645" s="7" t="n">
        <v>936.68</v>
      </c>
      <c r="N645" s="7" t="n">
        <v>107.07</v>
      </c>
      <c r="O645" s="7" t="n">
        <f aca="false">'RIPTE e IPC'!M645*100/'RIPTE e IPC'!K645</f>
        <v>10343.7171486813</v>
      </c>
      <c r="P645" s="7" t="n">
        <f aca="false">'RIPTE e IPC'!O645*100/'RIPTE e IPC'!$O$864</f>
        <v>88.3349059552652</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3998.25356024272</v>
      </c>
      <c r="V645" s="71" t="n">
        <f aca="false">AVERAGE('RIPTE e IPC'!U644:U646)</f>
        <v>3989.18606419361</v>
      </c>
      <c r="W645" s="71" t="n">
        <f aca="false">'RIPTE e IPC'!V645*100/'RIPTE e IPC'!$V$864</f>
        <v>33.7991759458076</v>
      </c>
      <c r="X645" s="72" t="n">
        <f aca="false">T645/L645</f>
        <v>1.968116994351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9.11771895549389</v>
      </c>
      <c r="L647" s="67" t="n">
        <v>11.9033719174635</v>
      </c>
      <c r="M647" s="4" t="n">
        <v>940.12</v>
      </c>
      <c r="N647" s="4" t="n">
        <v>107.46</v>
      </c>
      <c r="O647" s="4" t="n">
        <f aca="false">'RIPTE e IPC'!M647*100/'RIPTE e IPC'!K647</f>
        <v>10310.9122422942</v>
      </c>
      <c r="P647" s="4" t="n">
        <f aca="false">'RIPTE e IPC'!O647*100/'RIPTE e IPC'!$O$864</f>
        <v>88.0547534453965</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3914.41029808554</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4002.93164894205</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9.11999889246212</v>
      </c>
      <c r="L650" s="67" t="n">
        <v>11.9033719174635</v>
      </c>
      <c r="M650" s="4" t="n">
        <v>923.49</v>
      </c>
      <c r="N650" s="4" t="n">
        <v>105.56</v>
      </c>
      <c r="O650" s="4" t="n">
        <f aca="false">'RIPTE e IPC'!M650*100/'RIPTE e IPC'!K650</f>
        <v>10125.9880718109</v>
      </c>
      <c r="P650" s="4" t="n">
        <f aca="false">'RIPTE e IPC'!O650*100/'RIPTE e IPC'!$O$864</f>
        <v>86.475508868839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9.10993546206924</v>
      </c>
      <c r="L652" s="69" t="n">
        <v>11.9033719174635</v>
      </c>
      <c r="M652" s="10" t="n">
        <v>919.47</v>
      </c>
      <c r="N652" s="10" t="n">
        <v>105.1</v>
      </c>
      <c r="O652" s="10" t="n">
        <f aca="false">'RIPTE e IPC'!M652*100/'RIPTE e IPC'!K652</f>
        <v>10093.0462551394</v>
      </c>
      <c r="P652" s="10" t="n">
        <f aca="false">'RIPTE e IPC'!O652*100/'RIPTE e IPC'!$O$864</f>
        <v>86.1941871509459</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9.07982632758734</v>
      </c>
      <c r="L653" s="67" t="n">
        <v>11.9033719174635</v>
      </c>
      <c r="M653" s="4" t="n">
        <v>912.02</v>
      </c>
      <c r="N653" s="4" t="n">
        <v>104.25</v>
      </c>
      <c r="O653" s="4" t="n">
        <f aca="false">'RIPTE e IPC'!M653*100/'RIPTE e IPC'!K653</f>
        <v>10044.4652474134</v>
      </c>
      <c r="P653" s="4" t="n">
        <f aca="false">'RIPTE e IPC'!O653*100/'RIPTE e IPC'!$O$864</f>
        <v>85.7793074044282</v>
      </c>
      <c r="Q653" s="4" t="n">
        <f aca="false">'RIPTE e IPC'!M653*100/'RIPTE e IPC'!L653</f>
        <v>7661.86259090141</v>
      </c>
      <c r="R653" s="4"/>
      <c r="S653" s="4"/>
      <c r="T653" s="67" t="n">
        <f aca="false">'RIPTE e IPC'!C653*100/'RIPTE e IPC'!$C$864</f>
        <v>23.4900448099675</v>
      </c>
      <c r="U653" s="67" t="n">
        <f aca="false">'RIPTE e IPC'!M653*100/'RIPTE e IPC'!T653</f>
        <v>3882.58092897721</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9.07229196634796</v>
      </c>
      <c r="L654" s="71" t="n">
        <v>11.9033719174635</v>
      </c>
      <c r="M654" s="7" t="n">
        <v>914.59</v>
      </c>
      <c r="N654" s="7" t="n">
        <v>104.54</v>
      </c>
      <c r="O654" s="7" t="n">
        <f aca="false">'RIPTE e IPC'!M654*100/'RIPTE e IPC'!K654</f>
        <v>10081.1349920451</v>
      </c>
      <c r="P654" s="7" t="n">
        <f aca="false">'RIPTE e IPC'!O654*100/'RIPTE e IPC'!$O$864</f>
        <v>86.0924654690665</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9.12815230943459</v>
      </c>
      <c r="L657" s="71" t="n">
        <v>11.9033719174635</v>
      </c>
      <c r="M657" s="7" t="n">
        <v>898.67</v>
      </c>
      <c r="N657" s="7" t="n">
        <v>102.72</v>
      </c>
      <c r="O657" s="7" t="n">
        <f aca="false">'RIPTE e IPC'!M657*100/'RIPTE e IPC'!K657</f>
        <v>9845.03730367383</v>
      </c>
      <c r="P657" s="7" t="n">
        <f aca="false">'RIPTE e IPC'!O657*100/'RIPTE e IPC'!$O$864</f>
        <v>84.0762012191117</v>
      </c>
      <c r="Q657" s="7" t="n">
        <f aca="false">'RIPTE e IPC'!M657*100/'RIPTE e IPC'!L657</f>
        <v>7549.70949602571</v>
      </c>
      <c r="R657" s="7" t="n">
        <f aca="false">AVERAGE('RIPTE e IPC'!Q656:Q658)</f>
        <v>7602.57966909071</v>
      </c>
      <c r="S657" s="7" t="n">
        <f aca="false">'RIPTE e IPC'!R657*100/'RIPTE e IPC'!$R$864</f>
        <v>64.4398727328241</v>
      </c>
      <c r="T657" s="71" t="n">
        <f aca="false">'RIPTE e IPC'!C657*100/'RIPTE e IPC'!$C$864</f>
        <v>23.6150669676742</v>
      </c>
      <c r="U657" s="71" t="n">
        <f aca="false">'RIPTE e IPC'!M657*100/'RIPTE e IPC'!T657</f>
        <v>3805.49418398922</v>
      </c>
      <c r="V657" s="71" t="n">
        <f aca="false">AVERAGE('RIPTE e IPC'!U656:U658)</f>
        <v>3834.8638152496</v>
      </c>
      <c r="W657" s="71" t="n">
        <f aca="false">'RIPTE e IPC'!V657*100/'RIPTE e IPC'!$V$864</f>
        <v>32.4916498589125</v>
      </c>
      <c r="X657" s="72" t="n">
        <f aca="false">T657/L657</f>
        <v>1.98389726301237</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9.12378117200212</v>
      </c>
      <c r="L658" s="69" t="n">
        <v>11.9033719174635</v>
      </c>
      <c r="M658" s="10" t="n">
        <v>910.27</v>
      </c>
      <c r="N658" s="10" t="n">
        <v>104.05</v>
      </c>
      <c r="O658" s="10" t="n">
        <f aca="false">'RIPTE e IPC'!M658*100/'RIPTE e IPC'!K658</f>
        <v>9976.89425951292</v>
      </c>
      <c r="P658" s="10" t="n">
        <f aca="false">'RIPTE e IPC'!O658*100/'RIPTE e IPC'!$O$864</f>
        <v>85.2022540322513</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9.10948815655478</v>
      </c>
      <c r="L659" s="67" t="n">
        <v>11.9033719174635</v>
      </c>
      <c r="M659" s="4" t="n">
        <v>913.02</v>
      </c>
      <c r="N659" s="4" t="n">
        <v>104.36</v>
      </c>
      <c r="O659" s="4" t="n">
        <f aca="false">'RIPTE e IPC'!M659*100/'RIPTE e IPC'!K659</f>
        <v>10022.7365611429</v>
      </c>
      <c r="P659" s="4" t="n">
        <f aca="false">'RIPTE e IPC'!O659*100/'RIPTE e IPC'!$O$864</f>
        <v>85.5937453448086</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9.09188281546237</v>
      </c>
      <c r="L660" s="71" t="n">
        <v>11.9033719174635</v>
      </c>
      <c r="M660" s="7" t="n">
        <v>899.56</v>
      </c>
      <c r="N660" s="7" t="n">
        <v>102.82</v>
      </c>
      <c r="O660" s="7" t="n">
        <f aca="false">'RIPTE e IPC'!M660*100/'RIPTE e IPC'!K660</f>
        <v>9894.10024588238</v>
      </c>
      <c r="P660" s="7" t="n">
        <f aca="false">'RIPTE e IPC'!O660*100/'RIPTE e IPC'!$O$864</f>
        <v>84.4951966656793</v>
      </c>
      <c r="Q660" s="7" t="n">
        <f aca="false">'RIPTE e IPC'!M660*100/'RIPTE e IPC'!L660</f>
        <v>7557.18636901743</v>
      </c>
      <c r="R660" s="7" t="n">
        <f aca="false">AVERAGE('RIPTE e IPC'!Q659:Q661)</f>
        <v>7639.71200462259</v>
      </c>
      <c r="S660" s="7" t="n">
        <f aca="false">'RIPTE e IPC'!R660*100/'RIPTE e IPC'!$R$864</f>
        <v>64.7546083988869</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1.97601451222304</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9.10737430771007</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3885.903972597</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9.16462186410103</v>
      </c>
      <c r="L662" s="67" t="n">
        <v>11.9033719174635</v>
      </c>
      <c r="M662" s="4" t="n">
        <v>912.48</v>
      </c>
      <c r="N662" s="4" t="n">
        <v>104.3</v>
      </c>
      <c r="O662" s="4" t="n">
        <f aca="false">'RIPTE e IPC'!M662*100/'RIPTE e IPC'!K662</f>
        <v>9956.54827368599</v>
      </c>
      <c r="P662" s="4" t="n">
        <f aca="false">'RIPTE e IPC'!O662*100/'RIPTE e IPC'!$O$864</f>
        <v>85.0285001758035</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9.19657684159198</v>
      </c>
      <c r="L663" s="71" t="n">
        <v>11.9033719174635</v>
      </c>
      <c r="M663" s="7" t="n">
        <v>908.13</v>
      </c>
      <c r="N663" s="7" t="n">
        <v>103.8</v>
      </c>
      <c r="O663" s="7" t="n">
        <f aca="false">'RIPTE e IPC'!M663*100/'RIPTE e IPC'!K663</f>
        <v>9874.65244560277</v>
      </c>
      <c r="P663" s="7" t="n">
        <f aca="false">'RIPTE e IPC'!O663*100/'RIPTE e IPC'!$O$864</f>
        <v>84.3291132757293</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1.99876853569366</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3832.93665053504</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v>
      </c>
      <c r="L666" s="71" t="n">
        <v>11.9033719174635</v>
      </c>
      <c r="M666" s="7" t="n">
        <v>896.37</v>
      </c>
      <c r="N666" s="7" t="n">
        <v>102.46</v>
      </c>
      <c r="O666" s="7" t="n">
        <f aca="false">'RIPTE e IPC'!M666*100/'RIPTE e IPC'!K666</f>
        <v>9764.98928460214</v>
      </c>
      <c r="P666" s="7" t="n">
        <f aca="false">'RIPTE e IPC'!O666*100/'RIPTE e IPC'!$O$864</f>
        <v>83.392594529663</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3868.27212658494</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9.22569510942792</v>
      </c>
      <c r="L668" s="67" t="n">
        <v>11.9033719174635</v>
      </c>
      <c r="M668" s="4" t="n">
        <v>898.35</v>
      </c>
      <c r="N668" s="4" t="n">
        <v>102.68</v>
      </c>
      <c r="O668" s="4" t="n">
        <f aca="false">'RIPTE e IPC'!M668*100/'RIPTE e IPC'!K668</f>
        <v>9737.47765717901</v>
      </c>
      <c r="P668" s="4" t="n">
        <f aca="false">'RIPTE e IPC'!O668*100/'RIPTE e IPC'!$O$864</f>
        <v>83.157646397752</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3722.77666240763</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9.22470424278197</v>
      </c>
      <c r="L670" s="69" t="n">
        <v>11.9033719174635</v>
      </c>
      <c r="M670" s="10" t="n">
        <v>894.03</v>
      </c>
      <c r="N670" s="10" t="n">
        <v>102.19</v>
      </c>
      <c r="O670" s="10" t="n">
        <f aca="false">'RIPTE e IPC'!M670*100/'RIPTE e IPC'!K670</f>
        <v>9691.6928333995</v>
      </c>
      <c r="P670" s="10" t="n">
        <f aca="false">'RIPTE e IPC'!O670*100/'RIPTE e IPC'!$O$864</f>
        <v>82.7666459436013</v>
      </c>
      <c r="Q670" s="10" t="n">
        <f aca="false">'RIPTE e IPC'!M670*100/'RIPTE e IPC'!L670</f>
        <v>7510.72894469813</v>
      </c>
      <c r="R670" s="10"/>
      <c r="S670" s="10"/>
      <c r="T670" s="69" t="n">
        <f aca="false">'RIPTE e IPC'!C670*100/'RIPTE e IPC'!$C$864</f>
        <v>23.8648524986957</v>
      </c>
      <c r="U670" s="69" t="n">
        <f aca="false">'RIPTE e IPC'!M670*100/'RIPTE e IPC'!T670</f>
        <v>3746.22051424312</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9.19095626850309</v>
      </c>
      <c r="L671" s="67" t="n">
        <v>11.9033719174635</v>
      </c>
      <c r="M671" s="4" t="n">
        <v>892.2</v>
      </c>
      <c r="N671" s="4" t="n">
        <v>101.98</v>
      </c>
      <c r="O671" s="4" t="n">
        <f aca="false">'RIPTE e IPC'!M671*100/'RIPTE e IPC'!K671</f>
        <v>9707.36856900866</v>
      </c>
      <c r="P671" s="4" t="n">
        <f aca="false">'RIPTE e IPC'!O671*100/'RIPTE e IPC'!$O$864</f>
        <v>82.9005160611722</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9.16913266654645</v>
      </c>
      <c r="L672" s="71" t="n">
        <v>11.9033719174635</v>
      </c>
      <c r="M672" s="7" t="n">
        <v>891.18</v>
      </c>
      <c r="N672" s="7" t="n">
        <v>101.86</v>
      </c>
      <c r="O672" s="7" t="n">
        <f aca="false">'RIPTE e IPC'!M672*100/'RIPTE e IPC'!K672</f>
        <v>9719.3489549068</v>
      </c>
      <c r="P672" s="7" t="n">
        <f aca="false">'RIPTE e IPC'!O672*100/'RIPTE e IPC'!$O$864</f>
        <v>83.0028280488656</v>
      </c>
      <c r="Q672" s="7" t="n">
        <f aca="false">'RIPTE e IPC'!M672*100/'RIPTE e IPC'!L672</f>
        <v>7486.78614916287</v>
      </c>
      <c r="R672" s="7" t="n">
        <f aca="false">AVERAGE('RIPTE e IPC'!Q671:Q673)</f>
        <v>7528.76305034106</v>
      </c>
      <c r="S672" s="7" t="n">
        <f aca="false">'RIPTE e IPC'!R672*100/'RIPTE e IPC'!$R$864</f>
        <v>63.8141991161261</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9.16789078035018</v>
      </c>
      <c r="L673" s="69" t="n">
        <v>11.9033719174635</v>
      </c>
      <c r="M673" s="10" t="n">
        <v>905.15</v>
      </c>
      <c r="N673" s="10" t="n">
        <v>103.46</v>
      </c>
      <c r="O673" s="10" t="n">
        <f aca="false">'RIPTE e IPC'!M673*100/'RIPTE e IPC'!K673</f>
        <v>9873.04519312158</v>
      </c>
      <c r="P673" s="10" t="n">
        <f aca="false">'RIPTE e IPC'!O673*100/'RIPTE e IPC'!$O$864</f>
        <v>84.3153874076752</v>
      </c>
      <c r="Q673" s="10" t="n">
        <f aca="false">'RIPTE e IPC'!M673*100/'RIPTE e IPC'!L673</f>
        <v>7604.1478521901</v>
      </c>
      <c r="R673" s="10"/>
      <c r="S673" s="10"/>
      <c r="T673" s="69" t="n">
        <f aca="false">'RIPTE e IPC'!C673*100/'RIPTE e IPC'!$C$864</f>
        <v>23.7178727294596</v>
      </c>
      <c r="U673" s="69" t="n">
        <f aca="false">'RIPTE e IPC'!M673*100/'RIPTE e IPC'!T673</f>
        <v>3816.32033498404</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3738.06914928863</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63.7273263757196</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9.12726524786584</v>
      </c>
      <c r="L676" s="69" t="n">
        <v>11.9033719174635</v>
      </c>
      <c r="M676" s="10" t="n">
        <v>896.72</v>
      </c>
      <c r="N676" s="10" t="n">
        <v>102.5</v>
      </c>
      <c r="O676" s="10" t="n">
        <f aca="false">'RIPTE e IPC'!M676*100/'RIPTE e IPC'!K676</f>
        <v>9824.629564805</v>
      </c>
      <c r="P676" s="10" t="n">
        <f aca="false">'RIPTE e IPC'!O676*100/'RIPTE e IPC'!$O$864</f>
        <v>83.9019199943039</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9.07343193483208</v>
      </c>
      <c r="L678" s="71" t="n">
        <v>11.9033719174635</v>
      </c>
      <c r="M678" s="7" t="n">
        <v>883.81</v>
      </c>
      <c r="N678" s="7" t="n">
        <v>101.02</v>
      </c>
      <c r="O678" s="7" t="n">
        <f aca="false">'RIPTE e IPC'!M678*100/'RIPTE e IPC'!K678</f>
        <v>9740.63624819991</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32.0404300503344</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3828.33621231209</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9.08974443087213</v>
      </c>
      <c r="L680" s="67" t="n">
        <v>11.9033719174635</v>
      </c>
      <c r="M680" s="4" t="n">
        <v>888.23</v>
      </c>
      <c r="N680" s="4" t="n">
        <v>101.53</v>
      </c>
      <c r="O680" s="4" t="n">
        <f aca="false">'RIPTE e IPC'!M680*100/'RIPTE e IPC'!K680</f>
        <v>9771.78188842409</v>
      </c>
      <c r="P680" s="4" t="n">
        <f aca="false">'RIPTE e IPC'!O680*100/'RIPTE e IPC'!$O$864</f>
        <v>83.450603078348</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9.05552839006336</v>
      </c>
      <c r="L681" s="71" t="n">
        <v>11.9033719174635</v>
      </c>
      <c r="M681" s="7" t="n">
        <v>883.4</v>
      </c>
      <c r="N681" s="7" t="n">
        <v>100.98</v>
      </c>
      <c r="O681" s="7" t="n">
        <f aca="false">'RIPTE e IPC'!M681*100/'RIPTE e IPC'!K681</f>
        <v>9755.36668814772</v>
      </c>
      <c r="P681" s="7" t="n">
        <f aca="false">'RIPTE e IPC'!O681*100/'RIPTE e IPC'!$O$864</f>
        <v>83.3104179638667</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3770.83296378927</v>
      </c>
      <c r="V681" s="71" t="n">
        <f aca="false">AVERAGE('RIPTE e IPC'!U680:U682)</f>
        <v>3779.36359976465</v>
      </c>
      <c r="W681" s="71" t="n">
        <f aca="false">'RIPTE e IPC'!V681*100/'RIPTE e IPC'!$V$864</f>
        <v>32.0214131945855</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9.03748706764672</v>
      </c>
      <c r="L682" s="69" t="n">
        <v>11.9033719174635</v>
      </c>
      <c r="M682" s="10" t="n">
        <v>886.14</v>
      </c>
      <c r="N682" s="10" t="n">
        <v>101.29</v>
      </c>
      <c r="O682" s="10" t="n">
        <f aca="false">'RIPTE e IPC'!M682*100/'RIPTE e IPC'!K682</f>
        <v>9805.15925906318</v>
      </c>
      <c r="P682" s="10" t="n">
        <f aca="false">'RIPTE e IPC'!O682*100/'RIPTE e IPC'!$O$864</f>
        <v>83.7356444086607</v>
      </c>
      <c r="Q682" s="10" t="n">
        <f aca="false">'RIPTE e IPC'!M682*100/'RIPTE e IPC'!L682</f>
        <v>7444.44520547946</v>
      </c>
      <c r="R682" s="10"/>
      <c r="S682" s="10"/>
      <c r="T682" s="69" t="n">
        <f aca="false">'RIPTE e IPC'!C682*100/'RIPTE e IPC'!$C$864</f>
        <v>23.3805106539887</v>
      </c>
      <c r="U682" s="69" t="n">
        <f aca="false">'RIPTE e IPC'!M682*100/'RIPTE e IPC'!T682</f>
        <v>3790.07975109742</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9.03607343123184</v>
      </c>
      <c r="L683" s="67" t="n">
        <v>11.9033719174635</v>
      </c>
      <c r="M683" s="4" t="n">
        <v>888.3</v>
      </c>
      <c r="N683" s="4" t="n">
        <v>101.54</v>
      </c>
      <c r="O683" s="4" t="n">
        <f aca="false">'RIPTE e IPC'!M683*100/'RIPTE e IPC'!K683</f>
        <v>9830.59740229339</v>
      </c>
      <c r="P683" s="4" t="n">
        <f aca="false">'RIPTE e IPC'!O683*100/'RIPTE e IPC'!$O$864</f>
        <v>83.952885073464</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9.00751193608266</v>
      </c>
      <c r="L684" s="71" t="n">
        <v>11.9033719174635</v>
      </c>
      <c r="M684" s="7" t="n">
        <v>887.21</v>
      </c>
      <c r="N684" s="7" t="n">
        <v>101.41</v>
      </c>
      <c r="O684" s="7" t="n">
        <f aca="false">'RIPTE e IPC'!M684*100/'RIPTE e IPC'!K684</f>
        <v>9849.66776947559</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1.95767748726933</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9.00191023664417</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9.07799747086365</v>
      </c>
      <c r="L686" s="67" t="n">
        <v>11.9033719174635</v>
      </c>
      <c r="M686" s="4" t="n">
        <v>888.29</v>
      </c>
      <c r="N686" s="4" t="n">
        <v>101.53</v>
      </c>
      <c r="O686" s="4" t="n">
        <f aca="false">'RIPTE e IPC'!M686*100/'RIPTE e IPC'!K686</f>
        <v>9785.0875465764</v>
      </c>
      <c r="P686" s="4" t="n">
        <f aca="false">'RIPTE e IPC'!O686*100/'RIPTE e IPC'!$O$864</f>
        <v>83.5642328349107</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9.07836928177652</v>
      </c>
      <c r="L687" s="71" t="n">
        <v>11.9033719174635</v>
      </c>
      <c r="M687" s="7" t="n">
        <v>893.47</v>
      </c>
      <c r="N687" s="7" t="n">
        <v>102.13</v>
      </c>
      <c r="O687" s="7" t="n">
        <f aca="false">'RIPTE e IPC'!M687*100/'RIPTE e IPC'!K687</f>
        <v>9841.74549710716</v>
      </c>
      <c r="P687" s="7" t="n">
        <f aca="false">'RIPTE e IPC'!O687*100/'RIPTE e IPC'!$O$864</f>
        <v>84.0480893305797</v>
      </c>
      <c r="Q687" s="7" t="n">
        <f aca="false">'RIPTE e IPC'!M687*100/'RIPTE e IPC'!L687</f>
        <v>7506.02439539997</v>
      </c>
      <c r="R687" s="7" t="n">
        <f aca="false">AVERAGE('RIPTE e IPC'!Q686:Q688)</f>
        <v>7479.36528271042</v>
      </c>
      <c r="S687" s="7" t="n">
        <f aca="false">'RIPTE e IPC'!R687*100/'RIPTE e IPC'!$R$864</f>
        <v>63.3955009902326</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v>
      </c>
      <c r="L689" s="67" t="n">
        <v>11.9033719174635</v>
      </c>
      <c r="M689" s="4" t="n">
        <v>871.69</v>
      </c>
      <c r="N689" s="4" t="n">
        <v>99.64</v>
      </c>
      <c r="O689" s="4" t="n">
        <f aca="false">'RIPTE e IPC'!M689*100/'RIPTE e IPC'!K689</f>
        <v>9663.70137111918</v>
      </c>
      <c r="P689" s="4" t="n">
        <f aca="false">'RIPTE e IPC'!O689*100/'RIPTE e IPC'!$O$864</f>
        <v>82.5276000423512</v>
      </c>
      <c r="Q689" s="4" t="n">
        <f aca="false">'RIPTE e IPC'!M689*100/'RIPTE e IPC'!L689</f>
        <v>7323.05103162524</v>
      </c>
      <c r="R689" s="4"/>
      <c r="S689" s="4"/>
      <c r="T689" s="67" t="n">
        <f aca="false">'RIPTE e IPC'!C689*100/'RIPTE e IPC'!$C$864</f>
        <v>23.3359167322416</v>
      </c>
      <c r="U689" s="67" t="n">
        <f aca="false">'RIPTE e IPC'!M689*100/'RIPTE e IPC'!T689</f>
        <v>3735.40071299469</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3779.7033725988</v>
      </c>
      <c r="V690" s="71" t="n">
        <f aca="false">AVERAGE('RIPTE e IPC'!U689:U691)</f>
        <v>3802.35237827245</v>
      </c>
      <c r="W690" s="71" t="n">
        <f aca="false">'RIPTE e IPC'!V690*100/'RIPTE e IPC'!$V$864</f>
        <v>32.2161902135215</v>
      </c>
      <c r="X690" s="72" t="n">
        <f aca="false">T690/L690</f>
        <v>1.95282568020599</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8.96857559530902</v>
      </c>
      <c r="L691" s="69" t="n">
        <v>11.9033719174635</v>
      </c>
      <c r="M691" s="10" t="n">
        <v>903.02</v>
      </c>
      <c r="N691" s="10" t="n">
        <v>103.22</v>
      </c>
      <c r="O691" s="10" t="n">
        <f aca="false">'RIPTE e IPC'!M691*100/'RIPTE e IPC'!K691</f>
        <v>10068.7114737854</v>
      </c>
      <c r="P691" s="10" t="n">
        <f aca="false">'RIPTE e IPC'!O691*100/'RIPTE e IPC'!$O$864</f>
        <v>85.9863691497912</v>
      </c>
      <c r="Q691" s="10" t="n">
        <f aca="false">'RIPTE e IPC'!M691*100/'RIPTE e IPC'!L691</f>
        <v>7586.25376289532</v>
      </c>
      <c r="R691" s="10"/>
      <c r="S691" s="10"/>
      <c r="T691" s="69" t="n">
        <f aca="false">'RIPTE e IPC'!C691*100/'RIPTE e IPC'!$C$864</f>
        <v>23.2022326214877</v>
      </c>
      <c r="U691" s="69" t="n">
        <f aca="false">'RIPTE e IPC'!M691*100/'RIPTE e IPC'!T691</f>
        <v>3891.95304922384</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8.98814757077304</v>
      </c>
      <c r="L693" s="71" t="n">
        <v>11.9033719174635</v>
      </c>
      <c r="M693" s="7" t="n">
        <v>881.81</v>
      </c>
      <c r="N693" s="7" t="n">
        <v>100.79</v>
      </c>
      <c r="O693" s="7" t="n">
        <f aca="false">'RIPTE e IPC'!M693*100/'RIPTE e IPC'!K693</f>
        <v>9810.80910228267</v>
      </c>
      <c r="P693" s="7" t="n">
        <f aca="false">'RIPTE e IPC'!O693*100/'RIPTE e IPC'!$O$864</f>
        <v>83.783893830245</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8.97434527023607</v>
      </c>
      <c r="L694" s="69" t="n">
        <v>11.9033719174635</v>
      </c>
      <c r="M694" s="10" t="n">
        <v>883.15</v>
      </c>
      <c r="N694" s="10" t="n">
        <v>100.95</v>
      </c>
      <c r="O694" s="10" t="n">
        <f aca="false">'RIPTE e IPC'!M694*100/'RIPTE e IPC'!K694</f>
        <v>9840.82931296412</v>
      </c>
      <c r="P694" s="10" t="n">
        <f aca="false">'RIPTE e IPC'!O694*100/'RIPTE e IPC'!$O$864</f>
        <v>84.0402651568373</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8.99042750774127</v>
      </c>
      <c r="L695" s="67" t="n">
        <v>11.9033719174635</v>
      </c>
      <c r="M695" s="4" t="n">
        <v>879.95</v>
      </c>
      <c r="N695" s="4" t="n">
        <v>100.58</v>
      </c>
      <c r="O695" s="4" t="n">
        <f aca="false">'RIPTE e IPC'!M695*100/'RIPTE e IPC'!K695</f>
        <v>9787.6324484271</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3783.30494934887</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8.94623296796641</v>
      </c>
      <c r="L696" s="71" t="n">
        <v>11.9033719174635</v>
      </c>
      <c r="M696" s="7" t="n">
        <v>877.91</v>
      </c>
      <c r="N696" s="7" t="n">
        <v>100.35</v>
      </c>
      <c r="O696" s="7" t="n">
        <f aca="false">'RIPTE e IPC'!M696*100/'RIPTE e IPC'!K696</f>
        <v>9813.18062187196</v>
      </c>
      <c r="P696" s="7" t="n">
        <f aca="false">'RIPTE e IPC'!O696*100/'RIPTE e IPC'!$O$864</f>
        <v>83.8041465070032</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3793.18032335274</v>
      </c>
      <c r="V696" s="71" t="n">
        <f aca="false">AVERAGE('RIPTE e IPC'!U695:U697)</f>
        <v>3801.28115559408</v>
      </c>
      <c r="W696" s="71" t="n">
        <f aca="false">'RIPTE e IPC'!V696*100/'RIPTE e IPC'!$V$864</f>
        <v>32.2071140653547</v>
      </c>
      <c r="X696" s="72" t="n">
        <f aca="false">T696/L696</f>
        <v>1.94435921945293</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8.93623182061985</v>
      </c>
      <c r="L697" s="69" t="n">
        <v>11.9033719174635</v>
      </c>
      <c r="M697" s="10" t="n">
        <v>884.83</v>
      </c>
      <c r="N697" s="10" t="n">
        <v>101.14</v>
      </c>
      <c r="O697" s="10" t="n">
        <f aca="false">'RIPTE e IPC'!M697*100/'RIPTE e IPC'!K697</f>
        <v>9901.60078388191</v>
      </c>
      <c r="P697" s="10" t="n">
        <f aca="false">'RIPTE e IPC'!O697*100/'RIPTE e IPC'!$O$864</f>
        <v>84.5592509422299</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8.9434189066919</v>
      </c>
      <c r="L698" s="67" t="n">
        <v>11.9033719174635</v>
      </c>
      <c r="M698" s="4" t="n">
        <v>887.75</v>
      </c>
      <c r="N698" s="4" t="n">
        <v>101.47</v>
      </c>
      <c r="O698" s="4" t="n">
        <f aca="false">'RIPTE e IPC'!M698*100/'RIPTE e IPC'!K698</f>
        <v>9926.29339251617</v>
      </c>
      <c r="P698" s="4" t="n">
        <f aca="false">'RIPTE e IPC'!O698*100/'RIPTE e IPC'!$O$864</f>
        <v>84.7701247731887</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8.92304668845094</v>
      </c>
      <c r="L699" s="71" t="n">
        <v>11.9033719174635</v>
      </c>
      <c r="M699" s="7" t="n">
        <v>892.27</v>
      </c>
      <c r="N699" s="7" t="n">
        <v>101.99</v>
      </c>
      <c r="O699" s="7" t="n">
        <f aca="false">'RIPTE e IPC'!M699*100/'RIPTE e IPC'!K699</f>
        <v>9999.61146852298</v>
      </c>
      <c r="P699" s="7" t="n">
        <f aca="false">'RIPTE e IPC'!O699*100/'RIPTE e IPC'!$O$864</f>
        <v>85.3962580341613</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32.6464140138278</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8.94004807273058</v>
      </c>
      <c r="L700" s="69" t="n">
        <v>11.9033719174635</v>
      </c>
      <c r="M700" s="10" t="n">
        <v>892.12</v>
      </c>
      <c r="N700" s="10" t="n">
        <v>101.97</v>
      </c>
      <c r="O700" s="10" t="n">
        <f aca="false">'RIPTE e IPC'!M700*100/'RIPTE e IPC'!K700</f>
        <v>9978.91725796412</v>
      </c>
      <c r="P700" s="10" t="n">
        <f aca="false">'RIPTE e IPC'!O700*100/'RIPTE e IPC'!$O$864</f>
        <v>85.2195303532649</v>
      </c>
      <c r="Q700" s="10" t="n">
        <f aca="false">'RIPTE e IPC'!M700*100/'RIPTE e IPC'!L700</f>
        <v>7494.68307119906</v>
      </c>
      <c r="R700" s="10"/>
      <c r="S700" s="10"/>
      <c r="T700" s="69" t="n">
        <f aca="false">'RIPTE e IPC'!C700*100/'RIPTE e IPC'!$C$864</f>
        <v>23.1284302425095</v>
      </c>
      <c r="U700" s="69" t="n">
        <f aca="false">'RIPTE e IPC'!M700*100/'RIPTE e IPC'!T700</f>
        <v>3857.24405264783</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8.99980771198969</v>
      </c>
      <c r="L701" s="67" t="n">
        <v>11.9033719174635</v>
      </c>
      <c r="M701" s="4" t="n">
        <v>884.92</v>
      </c>
      <c r="N701" s="4" t="n">
        <v>101.15</v>
      </c>
      <c r="O701" s="4" t="n">
        <f aca="false">'RIPTE e IPC'!M701*100/'RIPTE e IPC'!K701</f>
        <v>9832.65452239713</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3800.70775193451</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9.00563212050291</v>
      </c>
      <c r="L702" s="71" t="n">
        <v>11.9033719174635</v>
      </c>
      <c r="M702" s="7" t="n">
        <v>882.57</v>
      </c>
      <c r="N702" s="7" t="n">
        <v>100.88</v>
      </c>
      <c r="O702" s="7" t="n">
        <f aca="false">'RIPTE e IPC'!M702*100/'RIPTE e IPC'!K702</f>
        <v>9800.2004544542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3788.16297805565</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8.94067656528888</v>
      </c>
      <c r="L703" s="69" t="n">
        <v>11.9033719174635</v>
      </c>
      <c r="M703" s="10" t="n">
        <v>889.09</v>
      </c>
      <c r="N703" s="10" t="n">
        <v>101.63</v>
      </c>
      <c r="O703" s="10" t="n">
        <f aca="false">'RIPTE e IPC'!M703*100/'RIPTE e IPC'!K703</f>
        <v>9944.32572867905</v>
      </c>
      <c r="P703" s="10" t="n">
        <f aca="false">'RIPTE e IPC'!O703*100/'RIPTE e IPC'!$O$864</f>
        <v>84.9241201595866</v>
      </c>
      <c r="Q703" s="10" t="n">
        <f aca="false">'RIPTE e IPC'!M703*100/'RIPTE e IPC'!L703</f>
        <v>7469.22809910368</v>
      </c>
      <c r="R703" s="10"/>
      <c r="S703" s="10"/>
      <c r="T703" s="69" t="n">
        <f aca="false">'RIPTE e IPC'!C703*100/'RIPTE e IPC'!$C$864</f>
        <v>23.1300561897274</v>
      </c>
      <c r="U703" s="69" t="n">
        <f aca="false">'RIPTE e IPC'!M703*100/'RIPTE e IPC'!T703</f>
        <v>3843.87306588069</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v>
      </c>
      <c r="L704" s="67" t="n">
        <v>11.9033719174635</v>
      </c>
      <c r="M704" s="4" t="n">
        <v>881.29</v>
      </c>
      <c r="N704" s="4" t="n">
        <v>100.73</v>
      </c>
      <c r="O704" s="4" t="n">
        <f aca="false">'RIPTE e IPC'!M704*100/'RIPTE e IPC'!K704</f>
        <v>9889.42999035772</v>
      </c>
      <c r="P704" s="4" t="n">
        <f aca="false">'RIPTE e IPC'!O704*100/'RIPTE e IPC'!$O$864</f>
        <v>84.4553128814818</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62.5986928220781</v>
      </c>
      <c r="T705" s="71" t="n">
        <f aca="false">'RIPTE e IPC'!C705*100/'RIPTE e IPC'!$C$864</f>
        <v>22.9719486916332</v>
      </c>
      <c r="U705" s="71" t="n">
        <f aca="false">'RIPTE e IPC'!M705*100/'RIPTE e IPC'!T705</f>
        <v>3829.14837486285</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3817.97837292975</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8.83369505273087</v>
      </c>
      <c r="L707" s="67" t="n">
        <v>11.9033719174635</v>
      </c>
      <c r="M707" s="4" t="n">
        <v>880.26</v>
      </c>
      <c r="N707" s="4" t="n">
        <v>100.62</v>
      </c>
      <c r="O707" s="4" t="n">
        <f aca="false">'RIPTE e IPC'!M707*100/'RIPTE e IPC'!K707</f>
        <v>9964.79949495058</v>
      </c>
      <c r="P707" s="4" t="n">
        <f aca="false">'RIPTE e IPC'!O707*100/'RIPTE e IPC'!$O$864</f>
        <v>85.0989652556144</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62.3444832456429</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8.79802951557143</v>
      </c>
      <c r="L709" s="69" t="n">
        <v>11.9033719174635</v>
      </c>
      <c r="M709" s="10" t="n">
        <v>870.52</v>
      </c>
      <c r="N709" s="10" t="n">
        <v>99.5</v>
      </c>
      <c r="O709" s="10" t="n">
        <f aca="false">'RIPTE e IPC'!M709*100/'RIPTE e IPC'!K709</f>
        <v>9894.48828807958</v>
      </c>
      <c r="P709" s="10" t="n">
        <f aca="false">'RIPTE e IPC'!O709*100/'RIPTE e IPC'!$O$864</f>
        <v>84.4985105295934</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9.28236890684676</v>
      </c>
      <c r="L711" s="71" t="n">
        <v>11.9033719174635</v>
      </c>
      <c r="M711" s="7" t="n">
        <v>887.02</v>
      </c>
      <c r="N711" s="7" t="n">
        <v>101.39</v>
      </c>
      <c r="O711" s="7" t="n">
        <f aca="false">'RIPTE e IPC'!M711*100/'RIPTE e IPC'!K711</f>
        <v>9555.96581973516</v>
      </c>
      <c r="P711" s="7" t="n">
        <f aca="false">'RIPTE e IPC'!O711*100/'RIPTE e IPC'!$O$864</f>
        <v>81.6075430006948</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2.01741443879403</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9.64953123961841</v>
      </c>
      <c r="L712" s="69" t="n">
        <v>11.9033719174635</v>
      </c>
      <c r="M712" s="10" t="n">
        <v>882.39</v>
      </c>
      <c r="N712" s="10" t="n">
        <v>100.86</v>
      </c>
      <c r="O712" s="10" t="n">
        <f aca="false">'RIPTE e IPC'!M712*100/'RIPTE e IPC'!K712</f>
        <v>9144.38202321312</v>
      </c>
      <c r="P712" s="10" t="n">
        <f aca="false">'RIPTE e IPC'!O712*100/'RIPTE e IPC'!$O$864</f>
        <v>78.0926348264008</v>
      </c>
      <c r="Q712" s="10" t="n">
        <f aca="false">'RIPTE e IPC'!M712*100/'RIPTE e IPC'!L712</f>
        <v>7412.94152714359</v>
      </c>
      <c r="R712" s="10"/>
      <c r="S712" s="10"/>
      <c r="T712" s="69" t="n">
        <f aca="false">'RIPTE e IPC'!C712*100/'RIPTE e IPC'!$C$864</f>
        <v>24.9639049290106</v>
      </c>
      <c r="U712" s="69" t="n">
        <f aca="false">'RIPTE e IPC'!M712*100/'RIPTE e IPC'!T712</f>
        <v>3534.66335699177</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67" t="n">
        <f aca="false">'RIPTE e IPC'!C713*100/'RIPTE e IPC'!$C$864</f>
        <v>27.5573151553087</v>
      </c>
      <c r="U713" s="67" t="n">
        <f aca="false">'RIPTE e IPC'!M713*100/'RIPTE e IPC'!T713</f>
        <v>3201.07381661985</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62.6331096181409</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9" t="n">
        <f aca="false">'RIPTE e IPC'!C715*100/'RIPTE e IPC'!$C$864</f>
        <v>29.7007335029014</v>
      </c>
      <c r="U715" s="69" t="n">
        <f aca="false">'RIPTE e IPC'!M715*100/'RIPTE e IPC'!T715</f>
        <v>2944.43906550177</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2822.52368868079</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9" t="n">
        <f aca="false">'RIPTE e IPC'!C718*100/'RIPTE e IPC'!$C$864</f>
        <v>31.789221201238</v>
      </c>
      <c r="U718" s="69" t="n">
        <f aca="false">'RIPTE e IPC'!M718*100/'RIPTE e IPC'!T718</f>
        <v>2805.57360733728</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63.9943532417231</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23.8052908910261</v>
      </c>
      <c r="X720" s="72" t="n">
        <f aca="false">T720/L720</f>
        <v>2.69007023346142</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23.0214449631957</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9" t="n">
        <f aca="false">'RIPTE e IPC'!C724*100/'RIPTE e IPC'!$C$864</f>
        <v>32.8788988007466</v>
      </c>
      <c r="U724" s="69" t="n">
        <f aca="false">'RIPTE e IPC'!M724*100/'RIPTE e IPC'!T724</f>
        <v>2713.25997079848</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2.75307645301915</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67" t="n">
        <f aca="false">'RIPTE e IPC'!C728*100/'RIPTE e IPC'!$C$864</f>
        <v>32.8882248043092</v>
      </c>
      <c r="U728" s="67" t="n">
        <f aca="false">'RIPTE e IPC'!M728*100/'RIPTE e IPC'!T728</f>
        <v>2794.19155478283</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77.3392878971146</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27.4823452855668</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2.79674154524733</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13.2054968376884</v>
      </c>
      <c r="L738" s="71" t="n">
        <v>11.9033719174635</v>
      </c>
      <c r="M738" s="7" t="n">
        <v>1088.57</v>
      </c>
      <c r="N738" s="7" t="n">
        <v>124.43</v>
      </c>
      <c r="O738" s="7" t="n">
        <f aca="false">'RIPTE e IPC'!M738*100/'RIPTE e IPC'!K738</f>
        <v>8243.30968671492</v>
      </c>
      <c r="P738" s="7" t="n">
        <f aca="false">'RIPTE e IPC'!O738*100/'RIPTE e IPC'!$O$864</f>
        <v>70.3975152712796</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13.5251409808499</v>
      </c>
      <c r="L744" s="71" t="n">
        <v>12.1738056267564</v>
      </c>
      <c r="M744" s="7" t="n">
        <v>1090.41</v>
      </c>
      <c r="N744" s="7" t="n">
        <v>124.64</v>
      </c>
      <c r="O744" s="7" t="n">
        <f aca="false">'RIPTE e IPC'!M744*100/'RIPTE e IPC'!K744</f>
        <v>8062.09710896101</v>
      </c>
      <c r="P744" s="7" t="n">
        <f aca="false">'RIPTE e IPC'!O744*100/'RIPTE e IPC'!$O$864</f>
        <v>68.8499675392881</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3134.26714508957</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26.7863307049632</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3364.21170884955</v>
      </c>
      <c r="V753" s="71" t="n">
        <f aca="false">AVERAGE('RIPTE e IPC'!U752:U754)</f>
        <v>3338.1609361354</v>
      </c>
      <c r="W753" s="71" t="n">
        <f aca="false">'RIPTE e IPC'!V753*100/'RIPTE e IPC'!$V$864</f>
        <v>28.2832354771773</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3394.65040848097</v>
      </c>
      <c r="V754" s="69"/>
      <c r="W754" s="69"/>
      <c r="X754" s="39"/>
      <c r="AB754" s="62" t="n">
        <f aca="false">AB750+1</f>
        <v>2010</v>
      </c>
      <c r="AC754" s="75" t="n">
        <f aca="false">X810</f>
        <v>2.06929440492194</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14.5129095427444</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82.9657882338872</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67" t="n">
        <f aca="false">'RIPTE e IPC'!C758*100/'RIPTE e IPC'!$C$864</f>
        <v>40.1385334064252</v>
      </c>
      <c r="U758" s="67" t="n">
        <f aca="false">'RIPTE e IPC'!M758*100/'RIPTE e IPC'!T758</f>
        <v>3458.34758321736</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14.7723996239686</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2.79674154524733</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15.7643674851667</v>
      </c>
      <c r="L760" s="69" t="n">
        <v>14.5717559791515</v>
      </c>
      <c r="M760" s="10" t="n">
        <v>1441.65</v>
      </c>
      <c r="N760" s="10" t="n">
        <v>164.78</v>
      </c>
      <c r="O760" s="10" t="n">
        <f aca="false">'RIPTE e IPC'!M760*100/'RIPTE e IPC'!K760</f>
        <v>9144.99107786281</v>
      </c>
      <c r="P760" s="10" t="n">
        <f aca="false">'RIPTE e IPC'!O760*100/'RIPTE e IPC'!$O$864</f>
        <v>78.0978361272898</v>
      </c>
      <c r="Q760" s="10" t="n">
        <f aca="false">'RIPTE e IPC'!M760*100/'RIPTE e IPC'!L760</f>
        <v>9893.45417300864</v>
      </c>
      <c r="R760" s="10"/>
      <c r="S760" s="10"/>
      <c r="T760" s="69" t="n">
        <f aca="false">'RIPTE e IPC'!C760*100/'RIPTE e IPC'!$C$864</f>
        <v>40.7833459878254</v>
      </c>
      <c r="U760" s="69" t="n">
        <f aca="false">'RIPTE e IPC'!M760*100/'RIPTE e IPC'!T760</f>
        <v>3534.89878057176</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14.9775203548409</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85.2127140684085</v>
      </c>
      <c r="T762" s="71" t="n">
        <f aca="false">'RIPTE e IPC'!C762*100/'RIPTE e IPC'!$C$864</f>
        <v>41.372690820288</v>
      </c>
      <c r="U762" s="71" t="n">
        <f aca="false">'RIPTE e IPC'!M762*100/'RIPTE e IPC'!T762</f>
        <v>3631.23589549872</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15.1814054186598</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86.780677847594</v>
      </c>
      <c r="T765" s="71" t="n">
        <f aca="false">'RIPTE e IPC'!C765*100/'RIPTE e IPC'!$C$864</f>
        <v>42.064865828158</v>
      </c>
      <c r="U765" s="71" t="n">
        <f aca="false">'RIPTE e IPC'!M765*100/'RIPTE e IPC'!T765</f>
        <v>3764.06763418252</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16.4059583568384</v>
      </c>
      <c r="L766" s="69" t="n">
        <v>15.588010439459</v>
      </c>
      <c r="M766" s="10" t="n">
        <v>1596.46</v>
      </c>
      <c r="N766" s="10" t="n">
        <v>182.48</v>
      </c>
      <c r="O766" s="10" t="n">
        <f aca="false">'RIPTE e IPC'!M766*100/'RIPTE e IPC'!K766</f>
        <v>9730.97679072528</v>
      </c>
      <c r="P766" s="10" t="n">
        <f aca="false">'RIPTE e IPC'!O766*100/'RIPTE e IPC'!$O$864</f>
        <v>83.1021292738242</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15.3210357956994</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16.6634704428856</v>
      </c>
      <c r="L768" s="71" t="n">
        <v>15.9423025074144</v>
      </c>
      <c r="M768" s="7" t="n">
        <v>1641.74</v>
      </c>
      <c r="N768" s="7" t="n">
        <v>187.66</v>
      </c>
      <c r="O768" s="7" t="n">
        <f aca="false">'RIPTE e IPC'!M768*100/'RIPTE e IPC'!K768</f>
        <v>9852.3294149745</v>
      </c>
      <c r="P768" s="7" t="n">
        <f aca="false">'RIPTE e IPC'!O768*100/'RIPTE e IPC'!$O$864</f>
        <v>84.1384755404897</v>
      </c>
      <c r="Q768" s="7" t="n">
        <f aca="false">'RIPTE e IPC'!M768*100/'RIPTE e IPC'!L768</f>
        <v>10298.0105868426</v>
      </c>
      <c r="R768" s="7" t="n">
        <f aca="false">AVERAGE('RIPTE e IPC'!Q767:Q769)</f>
        <v>10347.1196752917</v>
      </c>
      <c r="S768" s="7" t="n">
        <f aca="false">'RIPTE e IPC'!R768*100/'RIPTE e IPC'!$R$864</f>
        <v>87.7027409180501</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15.9079776460871</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88.8651723161136</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16.5468175127195</v>
      </c>
      <c r="J773" s="67" t="n">
        <f aca="false">'RIPTE e IPC'!J772*(1+('RIPTE e IPC'!I773-'RIPTE e IPC'!I772)/'RIPTE e IPC'!I772)</f>
        <v>102.124542988717</v>
      </c>
      <c r="K773" s="67" t="n">
        <f aca="false">'RIPTE e IPC'!J773*100/'RIPTE e IPC'!$J$864</f>
        <v>17.6979259964228</v>
      </c>
      <c r="L773" s="67" t="n">
        <v>16.8636901621344</v>
      </c>
      <c r="M773" s="4" t="n">
        <v>1815.39</v>
      </c>
      <c r="N773" s="4" t="n">
        <v>207.5</v>
      </c>
      <c r="O773" s="4" t="n">
        <f aca="false">'RIPTE e IPC'!M773*100/'RIPTE e IPC'!K773</f>
        <v>10257.6426207621</v>
      </c>
      <c r="P773" s="4" t="n">
        <f aca="false">'RIPTE e IPC'!O773*100/'RIPTE e IPC'!$O$864</f>
        <v>87.5998331357366</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18.0666603219403</v>
      </c>
      <c r="L774" s="71" t="n">
        <v>17.0541070604522</v>
      </c>
      <c r="M774" s="7" t="n">
        <v>1830.07</v>
      </c>
      <c r="N774" s="7" t="n">
        <v>209.18</v>
      </c>
      <c r="O774" s="7" t="n">
        <f aca="false">'RIPTE e IPC'!M774*100/'RIPTE e IPC'!K774</f>
        <v>10129.5423027218</v>
      </c>
      <c r="P774" s="7" t="n">
        <f aca="false">'RIPTE e IPC'!O774*100/'RIPTE e IPC'!$O$864</f>
        <v>86.5058618501461</v>
      </c>
      <c r="Q774" s="7" t="n">
        <f aca="false">'RIPTE e IPC'!M774*100/'RIPTE e IPC'!L774</f>
        <v>10730.9634770844</v>
      </c>
      <c r="R774" s="7" t="n">
        <f aca="false">AVERAGE('RIPTE e IPC'!Q773:Q775)</f>
        <v>10717.1251367045</v>
      </c>
      <c r="S774" s="7" t="n">
        <f aca="false">'RIPTE e IPC'!R774*100/'RIPTE e IPC'!$R$864</f>
        <v>90.8389270392989</v>
      </c>
      <c r="T774" s="71" t="n">
        <f aca="false">'RIPTE e IPC'!C774*100/'RIPTE e IPC'!$C$864</f>
        <v>45.0202324126206</v>
      </c>
      <c r="U774" s="71" t="n">
        <f aca="false">'RIPTE e IPC'!M774*100/'RIPTE e IPC'!T774</f>
        <v>4064.99456339318</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0.902539883721047</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17.3401157610331</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9" t="n">
        <f aca="false">'RIPTE e IPC'!C775*100/'RIPTE e IPC'!$C$864</f>
        <v>45.2191546037932</v>
      </c>
      <c r="U775" s="69" t="n">
        <f aca="false">'RIPTE e IPC'!M775*100/'RIPTE e IPC'!T775</f>
        <v>4064.00786591849</v>
      </c>
      <c r="V775" s="69"/>
      <c r="W775" s="69"/>
      <c r="X775" s="39"/>
      <c r="AB775" s="73" t="n">
        <f aca="false">AB771+1</f>
        <v>2015</v>
      </c>
      <c r="AC775" s="74" t="n">
        <f aca="false">X873</f>
        <v>0.934251558820911</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17.7824845661673</v>
      </c>
      <c r="J776" s="67" t="n">
        <f aca="false">'RIPTE e IPC'!J775*(1+('RIPTE e IPC'!I776-'RIPTE e IPC'!I775)/'RIPTE e IPC'!I775)</f>
        <v>109.750899720008</v>
      </c>
      <c r="K776" s="67" t="n">
        <f aca="false">'RIPTE e IPC'!J776*100/'RIPTE e IPC'!$J$864</f>
        <v>19.0195544032948</v>
      </c>
      <c r="L776" s="67" t="n">
        <v>17.4417061191983</v>
      </c>
      <c r="M776" s="4" t="n">
        <v>1896.64</v>
      </c>
      <c r="N776" s="4" t="n">
        <v>216.79</v>
      </c>
      <c r="O776" s="4" t="n">
        <f aca="false">'RIPTE e IPC'!M776*100/'RIPTE e IPC'!K776</f>
        <v>9972.05276098078</v>
      </c>
      <c r="P776" s="4" t="n">
        <f aca="false">'RIPTE e IPC'!O776*100/'RIPTE e IPC'!$O$864</f>
        <v>85.1609078400293</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0.870099159014559</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19.6512927817796</v>
      </c>
      <c r="L777" s="71" t="n">
        <v>17.6388992467746</v>
      </c>
      <c r="M777" s="7" t="n">
        <v>1941.51</v>
      </c>
      <c r="N777" s="7" t="n">
        <v>221.92</v>
      </c>
      <c r="O777" s="7" t="n">
        <f aca="false">'RIPTE e IPC'!M777*100/'RIPTE e IPC'!K777</f>
        <v>9879.80801853474</v>
      </c>
      <c r="P777" s="7" t="n">
        <f aca="false">'RIPTE e IPC'!O777*100/'RIPTE e IPC'!$O$864</f>
        <v>84.3731416500116</v>
      </c>
      <c r="Q777" s="7" t="n">
        <f aca="false">'RIPTE e IPC'!M777*100/'RIPTE e IPC'!L777</f>
        <v>11006.9793632673</v>
      </c>
      <c r="R777" s="7" t="n">
        <f aca="false">AVERAGE('RIPTE e IPC'!Q776:Q778)</f>
        <v>10931.100195896</v>
      </c>
      <c r="S777" s="7" t="n">
        <f aca="false">'RIPTE e IPC'!R777*100/'RIPTE e IPC'!$R$864</f>
        <v>92.6525911089249</v>
      </c>
      <c r="T777" s="71" t="n">
        <f aca="false">'RIPTE e IPC'!C777*100/'RIPTE e IPC'!$C$864</f>
        <v>45.7104055034954</v>
      </c>
      <c r="U777" s="71" t="n">
        <f aca="false">'RIPTE e IPC'!M777*100/'RIPTE e IPC'!T777</f>
        <v>4247.41364381801</v>
      </c>
      <c r="V777" s="71" t="n">
        <f aca="false">AVERAGE('RIPTE e IPC'!U776:U778)</f>
        <v>4215.18774744293</v>
      </c>
      <c r="W777" s="71" t="n">
        <f aca="false">'RIPTE e IPC'!V777*100/'RIPTE e IPC'!$V$864</f>
        <v>35.714020361002</v>
      </c>
      <c r="X777" s="72" t="n">
        <f aca="false">T777/L777</f>
        <v>2.59145453829007</v>
      </c>
      <c r="AB777" s="73" t="n">
        <f aca="false">AB773+1</f>
        <v>2016</v>
      </c>
      <c r="AC777" s="74" t="n">
        <f aca="false">X879</f>
        <v>0.985577950729514</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20.0451380470275</v>
      </c>
      <c r="L778" s="69" t="n">
        <v>17.83818028237</v>
      </c>
      <c r="M778" s="10" t="n">
        <v>1946.53</v>
      </c>
      <c r="N778" s="10" t="n">
        <v>222.49</v>
      </c>
      <c r="O778" s="10" t="n">
        <f aca="false">'RIPTE e IPC'!M778*100/'RIPTE e IPC'!K778</f>
        <v>9710.73382200354</v>
      </c>
      <c r="P778" s="10" t="n">
        <f aca="false">'RIPTE e IPC'!O778*100/'RIPTE e IPC'!$O$864</f>
        <v>82.9292551790875</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0.963666967123583</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20.3319314113187</v>
      </c>
      <c r="L779" s="67" t="n">
        <v>18.0398138967279</v>
      </c>
      <c r="M779" s="4" t="n">
        <v>2019.04</v>
      </c>
      <c r="N779" s="4" t="n">
        <v>230.78</v>
      </c>
      <c r="O779" s="4" t="n">
        <f aca="false">'RIPTE e IPC'!M779*100/'RIPTE e IPC'!K779</f>
        <v>9930.3895884481</v>
      </c>
      <c r="P779" s="4" t="n">
        <f aca="false">'RIPTE e IPC'!O779*100/'RIPTE e IPC'!$O$864</f>
        <v>84.8051061128</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94.1865999124972</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0.936068655437578</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0.982194499718011</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0.926901692701374</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19.9411949085406</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95.3880134594103</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22.1954274650082</v>
      </c>
      <c r="L784" s="69" t="n">
        <v>19.0821957595121</v>
      </c>
      <c r="M784" s="10" t="n">
        <v>2190.53</v>
      </c>
      <c r="N784" s="10" t="n">
        <v>250.38</v>
      </c>
      <c r="O784" s="10" t="n">
        <f aca="false">'RIPTE e IPC'!M784*100/'RIPTE e IPC'!K784</f>
        <v>9869.28502933066</v>
      </c>
      <c r="P784" s="10" t="n">
        <f aca="false">'RIPTE e IPC'!O784*100/'RIPTE e IPC'!$O$864</f>
        <v>84.283275768303</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0.895386167816825</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22.8588849252581</v>
      </c>
      <c r="L785" s="67" t="n">
        <v>19.2979879571156</v>
      </c>
      <c r="M785" s="4" t="n">
        <v>2336.11</v>
      </c>
      <c r="N785" s="4" t="n">
        <v>267.02</v>
      </c>
      <c r="O785" s="4" t="n">
        <f aca="false">'RIPTE e IPC'!M785*100/'RIPTE e IPC'!K785</f>
        <v>10219.7023504795</v>
      </c>
      <c r="P785" s="4" t="n">
        <f aca="false">'RIPTE e IPC'!O785*100/'RIPTE e IPC'!$O$864</f>
        <v>87.2758248359002</v>
      </c>
      <c r="Q785" s="4" t="n">
        <f aca="false">'RIPTE e IPC'!M785*100/'RIPTE e IPC'!L785</f>
        <v>12105.4588964992</v>
      </c>
      <c r="R785" s="4"/>
      <c r="S785" s="4"/>
      <c r="T785" s="67" t="n">
        <f aca="false">'RIPTE e IPC'!C785*100/'RIPTE e IPC'!$C$864</f>
        <v>48.827243783149</v>
      </c>
      <c r="U785" s="67" t="n">
        <f aca="false">'RIPTE e IPC'!M785*100/'RIPTE e IPC'!T785</f>
        <v>4784.43962631826</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22.9157149467535</v>
      </c>
      <c r="L786" s="71" t="n">
        <v>19.5161396791867</v>
      </c>
      <c r="M786" s="7" t="n">
        <v>2383.41</v>
      </c>
      <c r="N786" s="7" t="n">
        <v>272.43</v>
      </c>
      <c r="O786" s="7" t="n">
        <f aca="false">'RIPTE e IPC'!M786*100/'RIPTE e IPC'!K786</f>
        <v>10400.766485087</v>
      </c>
      <c r="P786" s="7" t="n">
        <f aca="false">'RIPTE e IPC'!O786*100/'RIPTE e IPC'!$O$864</f>
        <v>88.822104869714</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0.964515431709638</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21.9442112021795</v>
      </c>
      <c r="J787" s="69" t="n">
        <f aca="false">'RIPTE e IPC'!J786*(1+('RIPTE e IPC'!I787-'RIPTE e IPC'!I786)/'RIPTE e IPC'!I786)</f>
        <v>135.436469190996</v>
      </c>
      <c r="K787" s="69" t="n">
        <f aca="false">'RIPTE e IPC'!J787*100/'RIPTE e IPC'!$J$864</f>
        <v>23.4707988776397</v>
      </c>
      <c r="L787" s="69" t="n">
        <v>19.7366444700345</v>
      </c>
      <c r="M787" s="10" t="n">
        <v>2400.12</v>
      </c>
      <c r="N787" s="10" t="n">
        <v>274.34</v>
      </c>
      <c r="O787" s="10" t="n">
        <f aca="false">'RIPTE e IPC'!M787*100/'RIPTE e IPC'!K787</f>
        <v>10225.9834124631</v>
      </c>
      <c r="P787" s="10" t="n">
        <f aca="false">'RIPTE e IPC'!O787*100/'RIPTE e IPC'!$O$864</f>
        <v>87.329464838971</v>
      </c>
      <c r="Q787" s="10" t="n">
        <f aca="false">'RIPTE e IPC'!M787*100/'RIPTE e IPC'!L787</f>
        <v>12160.7297716895</v>
      </c>
      <c r="R787" s="10"/>
      <c r="S787" s="10"/>
      <c r="T787" s="69" t="n">
        <f aca="false">'RIPTE e IPC'!C787*100/'RIPTE e IPC'!$C$864</f>
        <v>49.4131707085467</v>
      </c>
      <c r="U787" s="69" t="n">
        <f aca="false">'RIPTE e IPC'!M787*100/'RIPTE e IPC'!T787</f>
        <v>4857.24750220262</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v>
      </c>
      <c r="L789" s="71" t="n">
        <v>20.1850208233768</v>
      </c>
      <c r="M789" s="7" t="n">
        <v>2530.74</v>
      </c>
      <c r="N789" s="7" t="n">
        <v>289.27</v>
      </c>
      <c r="O789" s="7" t="n">
        <f aca="false">'RIPTE e IPC'!M789*100/'RIPTE e IPC'!K789</f>
        <v>10547.3148754813</v>
      </c>
      <c r="P789" s="7" t="n">
        <f aca="false">'RIPTE e IPC'!O789*100/'RIPTE e IPC'!$O$864</f>
        <v>90.0736219111511</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24.2532028945079</v>
      </c>
      <c r="L790" s="69" t="n">
        <v>20.4132359794936</v>
      </c>
      <c r="M790" s="10" t="n">
        <v>2585.35</v>
      </c>
      <c r="N790" s="10" t="n">
        <v>295.51</v>
      </c>
      <c r="O790" s="10" t="n">
        <f aca="false">'RIPTE e IPC'!M790*100/'RIPTE e IPC'!K790</f>
        <v>10659.829183161</v>
      </c>
      <c r="P790" s="10" t="n">
        <f aca="false">'RIPTE e IPC'!O790*100/'RIPTE e IPC'!$O$864</f>
        <v>91.0344893289899</v>
      </c>
      <c r="Q790" s="10" t="n">
        <f aca="false">'RIPTE e IPC'!M790*100/'RIPTE e IPC'!L790</f>
        <v>12665.0669330289</v>
      </c>
      <c r="R790" s="10"/>
      <c r="S790" s="10"/>
      <c r="T790" s="69" t="n">
        <f aca="false">'RIPTE e IPC'!C790*100/'RIPTE e IPC'!$C$864</f>
        <v>50.0821039483759</v>
      </c>
      <c r="U790" s="69" t="n">
        <f aca="false">'RIPTE e IPC'!M790*100/'RIPTE e IPC'!T790</f>
        <v>5162.22322182181</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22.8079424725395</v>
      </c>
      <c r="J791" s="67" t="n">
        <f aca="false">'RIPTE e IPC'!J790*(1+('RIPTE e IPC'!I791-'RIPTE e IPC'!I790)/'RIPTE e IPC'!I790)</f>
        <v>140.767292546169</v>
      </c>
      <c r="K791" s="67" t="n">
        <f aca="false">'RIPTE e IPC'!J791*100/'RIPTE e IPC'!$J$864</f>
        <v>24.3946171340434</v>
      </c>
      <c r="L791" s="67" t="n">
        <v>20.6437873127815</v>
      </c>
      <c r="M791" s="4" t="n">
        <v>2628.32</v>
      </c>
      <c r="N791" s="4" t="n">
        <v>300.42</v>
      </c>
      <c r="O791" s="4" t="n">
        <f aca="false">'RIPTE e IPC'!M791*100/'RIPTE e IPC'!K791</f>
        <v>10774.1801626069</v>
      </c>
      <c r="P791" s="4" t="n">
        <f aca="false">'RIPTE e IPC'!O791*100/'RIPTE e IPC'!$O$864</f>
        <v>92.0110418458509</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1.2240885378129</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5136.28093140539</v>
      </c>
      <c r="V792" s="71" t="n">
        <f aca="false">AVERAGE('RIPTE e IPC'!U791:U793)</f>
        <v>5182.17814471325</v>
      </c>
      <c r="W792" s="71" t="n">
        <f aca="false">'RIPTE e IPC'!V792*100/'RIPTE e IPC'!$V$864</f>
        <v>43.9070397011145</v>
      </c>
      <c r="X792" s="72" t="n">
        <f aca="false">T792/L792</f>
        <v>2.41738645177176</v>
      </c>
      <c r="AB792" s="62" t="n">
        <f aca="false">AB788+1</f>
        <v>2019</v>
      </c>
      <c r="AC792" s="75" t="n">
        <f aca="false">X924</f>
        <v>1.28739374502193</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23.0563115502825</v>
      </c>
      <c r="J793" s="69" t="n">
        <f aca="false">'RIPTE e IPC'!J792*(1+('RIPTE e IPC'!I793-'RIPTE e IPC'!I792)/'RIPTE e IPC'!I792)</f>
        <v>142.300190249158</v>
      </c>
      <c r="K793" s="69" t="n">
        <f aca="false">'RIPTE e IPC'!J793*100/'RIPTE e IPC'!$J$864</f>
        <v>24.6602644438245</v>
      </c>
      <c r="L793" s="69" t="n">
        <v>21.1129559209469</v>
      </c>
      <c r="M793" s="10" t="n">
        <v>2625.44</v>
      </c>
      <c r="N793" s="10" t="n">
        <v>300.09</v>
      </c>
      <c r="O793" s="10" t="n">
        <f aca="false">'RIPTE e IPC'!M793*100/'RIPTE e IPC'!K793</f>
        <v>10646.4389543782</v>
      </c>
      <c r="P793" s="10" t="n">
        <f aca="false">'RIPTE e IPC'!O793*100/'RIPTE e IPC'!$O$864</f>
        <v>90.9201373428278</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24.9430929228951</v>
      </c>
      <c r="L795" s="71" t="n">
        <v>21.3515806958311</v>
      </c>
      <c r="M795" s="7" t="n">
        <v>2578.64</v>
      </c>
      <c r="N795" s="7" t="n">
        <v>294.75</v>
      </c>
      <c r="O795" s="7" t="n">
        <f aca="false">'RIPTE e IPC'!M795*100/'RIPTE e IPC'!K795</f>
        <v>10338.0924249097</v>
      </c>
      <c r="P795" s="7" t="n">
        <f aca="false">'RIPTE e IPC'!O795*100/'RIPTE e IPC'!$O$864</f>
        <v>88.2868710527007</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23.8656734702908</v>
      </c>
      <c r="J796" s="69" t="n">
        <f aca="false">'RIPTE e IPC'!J795*(1+('RIPTE e IPC'!I796-'RIPTE e IPC'!I795)/'RIPTE e IPC'!I795)</f>
        <v>147.295453908154</v>
      </c>
      <c r="K796" s="69" t="n">
        <f aca="false">'RIPTE e IPC'!J796*100/'RIPTE e IPC'!$J$864</f>
        <v>25.5259310503258</v>
      </c>
      <c r="L796" s="69" t="n">
        <v>23.8475499092559</v>
      </c>
      <c r="M796" s="10" t="n">
        <v>2681.73</v>
      </c>
      <c r="N796" s="10" t="n">
        <v>306.53</v>
      </c>
      <c r="O796" s="10" t="n">
        <f aca="false">'RIPTE e IPC'!M796*100/'RIPTE e IPC'!K796</f>
        <v>10505.9047394307</v>
      </c>
      <c r="P796" s="10" t="n">
        <f aca="false">'RIPTE e IPC'!O796*100/'RIPTE e IPC'!$O$864</f>
        <v>89.7199811047523</v>
      </c>
      <c r="Q796" s="10" t="n">
        <f aca="false">'RIPTE e IPC'!M796*100/'RIPTE e IPC'!L796</f>
        <v>11245.3061643836</v>
      </c>
      <c r="R796" s="10"/>
      <c r="S796" s="10"/>
      <c r="T796" s="69" t="n">
        <f aca="false">'RIPTE e IPC'!C796*100/'RIPTE e IPC'!$C$864</f>
        <v>51.4541494986824</v>
      </c>
      <c r="U796" s="69" t="n">
        <f aca="false">'RIPTE e IPC'!M796*100/'RIPTE e IPC'!T796</f>
        <v>5211.88286295291</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25.9911442495446</v>
      </c>
      <c r="L797" s="67" t="n">
        <v>23.8475499092559</v>
      </c>
      <c r="M797" s="4" t="n">
        <v>2731.19</v>
      </c>
      <c r="N797" s="4" t="n">
        <v>312.18</v>
      </c>
      <c r="O797" s="4" t="n">
        <f aca="false">'RIPTE e IPC'!M797*100/'RIPTE e IPC'!K797</f>
        <v>10508.1560618396</v>
      </c>
      <c r="P797" s="4" t="n">
        <f aca="false">'RIPTE e IPC'!O797*100/'RIPTE e IPC'!$O$864</f>
        <v>89.7392073026853</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26.215821078713</v>
      </c>
      <c r="L798" s="71" t="n">
        <v>23.8475499092559</v>
      </c>
      <c r="M798" s="7" t="n">
        <v>2698.39</v>
      </c>
      <c r="N798" s="7" t="n">
        <v>308.43</v>
      </c>
      <c r="O798" s="7" t="n">
        <f aca="false">'RIPTE e IPC'!M798*100/'RIPTE e IPC'!K798</f>
        <v>10292.9829735185</v>
      </c>
      <c r="P798" s="7" t="n">
        <f aca="false">'RIPTE e IPC'!O798*100/'RIPTE e IPC'!$O$864</f>
        <v>87.9016382501156</v>
      </c>
      <c r="Q798" s="7" t="n">
        <f aca="false">'RIPTE e IPC'!M798*100/'RIPTE e IPC'!L798</f>
        <v>11315.1665905632</v>
      </c>
      <c r="R798" s="7" t="n">
        <f aca="false">AVERAGE('RIPTE e IPC'!Q797:Q799)</f>
        <v>11475.6163368848</v>
      </c>
      <c r="S798" s="7" t="n">
        <f aca="false">'RIPTE e IPC'!R798*100/'RIPTE e IPC'!$R$864</f>
        <v>97.267939103099</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26.3545920614344</v>
      </c>
      <c r="L799" s="69" t="n">
        <v>23.8475499092559</v>
      </c>
      <c r="M799" s="10" t="n">
        <v>2780.38</v>
      </c>
      <c r="N799" s="10" t="n">
        <v>317.8</v>
      </c>
      <c r="O799" s="10" t="n">
        <f aca="false">'RIPTE e IPC'!M799*100/'RIPTE e IPC'!K799</f>
        <v>10549.8882074089</v>
      </c>
      <c r="P799" s="10" t="n">
        <f aca="false">'RIPTE e IPC'!O799*100/'RIPTE e IPC'!$O$864</f>
        <v>90.0955980567236</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26.6189177428088</v>
      </c>
      <c r="L800" s="67" t="n">
        <v>23.8475499092559</v>
      </c>
      <c r="M800" s="4" t="n">
        <v>2803.3</v>
      </c>
      <c r="N800" s="4" t="n">
        <v>320.42</v>
      </c>
      <c r="O800" s="4" t="n">
        <f aca="false">'RIPTE e IPC'!M800*100/'RIPTE e IPC'!K800</f>
        <v>10531.2320624204</v>
      </c>
      <c r="P800" s="4" t="n">
        <f aca="false">'RIPTE e IPC'!O800*100/'RIPTE e IPC'!$O$864</f>
        <v>89.9362753693995</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27.5308413435505</v>
      </c>
      <c r="L802" s="69" t="n">
        <v>25.5979566657287</v>
      </c>
      <c r="M802" s="10" t="n">
        <v>2752.01</v>
      </c>
      <c r="N802" s="10" t="n">
        <v>314.56</v>
      </c>
      <c r="O802" s="10" t="n">
        <f aca="false">'RIPTE e IPC'!M802*100/'RIPTE e IPC'!K802</f>
        <v>9996.09843251194</v>
      </c>
      <c r="P802" s="10" t="n">
        <f aca="false">'RIPTE e IPC'!O802*100/'RIPTE e IPC'!$O$864</f>
        <v>85.3662568555529</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28.3092804751981</v>
      </c>
      <c r="L804" s="71" t="n">
        <v>25.5979566657287</v>
      </c>
      <c r="M804" s="7" t="n">
        <v>2789.73</v>
      </c>
      <c r="N804" s="7" t="n">
        <v>318.87</v>
      </c>
      <c r="O804" s="7" t="n">
        <f aca="false">'RIPTE e IPC'!M804*100/'RIPTE e IPC'!K804</f>
        <v>9854.47158377655</v>
      </c>
      <c r="P804" s="7" t="n">
        <f aca="false">'RIPTE e IPC'!O804*100/'RIPTE e IPC'!$O$864</f>
        <v>84.1567695712476</v>
      </c>
      <c r="Q804" s="7" t="n">
        <f aca="false">'RIPTE e IPC'!M804*100/'RIPTE e IPC'!L804</f>
        <v>10898.2526864536</v>
      </c>
      <c r="R804" s="7" t="n">
        <f aca="false">AVERAGE('RIPTE e IPC'!Q803:Q805)</f>
        <v>11199.9694771408</v>
      </c>
      <c r="S804" s="7" t="n">
        <f aca="false">'RIPTE e IPC'!R804*100/'RIPTE e IPC'!$R$864</f>
        <v>94.9315415467114</v>
      </c>
      <c r="T804" s="71" t="n">
        <f aca="false">'RIPTE e IPC'!C804*100/'RIPTE e IPC'!$C$864</f>
        <v>54.0322279704326</v>
      </c>
      <c r="U804" s="71" t="n">
        <f aca="false">'RIPTE e IPC'!M804*100/'RIPTE e IPC'!T804</f>
        <v>5163.08526371815</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27.3156558835171</v>
      </c>
      <c r="J805" s="69" t="n">
        <f aca="false">'RIPTE e IPC'!J804*(1+('RIPTE e IPC'!I805-'RIPTE e IPC'!I804)/'RIPTE e IPC'!I804)</f>
        <v>168.588241901918</v>
      </c>
      <c r="K805" s="69" t="n">
        <f aca="false">'RIPTE e IPC'!J805*100/'RIPTE e IPC'!$J$864</f>
        <v>29.2159175623123</v>
      </c>
      <c r="L805" s="69" t="n">
        <v>25.5979566657287</v>
      </c>
      <c r="M805" s="10" t="n">
        <v>3015.95</v>
      </c>
      <c r="N805" s="10" t="n">
        <v>344.73</v>
      </c>
      <c r="O805" s="10" t="n">
        <f aca="false">'RIPTE e IPC'!M805*100/'RIPTE e IPC'!K805</f>
        <v>10322.9686131456</v>
      </c>
      <c r="P805" s="10" t="n">
        <f aca="false">'RIPTE e IPC'!O805*100/'RIPTE e IPC'!$O$864</f>
        <v>88.1577143413697</v>
      </c>
      <c r="Q805" s="10" t="n">
        <f aca="false">'RIPTE e IPC'!M805*100/'RIPTE e IPC'!L805</f>
        <v>11781.9950997801</v>
      </c>
      <c r="R805" s="10"/>
      <c r="S805" s="10"/>
      <c r="T805" s="69" t="n">
        <f aca="false">'RIPTE e IPC'!C805*100/'RIPTE e IPC'!$C$864</f>
        <v>54.5351485813991</v>
      </c>
      <c r="U805" s="69" t="n">
        <f aca="false">'RIPTE e IPC'!M805*100/'RIPTE e IPC'!T805</f>
        <v>5530.28657380184</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29.8635154816797</v>
      </c>
      <c r="L806" s="67" t="n">
        <v>25.5979566657287</v>
      </c>
      <c r="M806" s="4" t="n">
        <v>3011.99</v>
      </c>
      <c r="N806" s="4" t="n">
        <v>344.28</v>
      </c>
      <c r="O806" s="4" t="n">
        <f aca="false">'RIPTE e IPC'!M806*100/'RIPTE e IPC'!K806</f>
        <v>10085.8520888064</v>
      </c>
      <c r="P806" s="4" t="n">
        <f aca="false">'RIPTE e IPC'!O806*100/'RIPTE e IPC'!$O$864</f>
        <v>86.1327492754388</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29.1370291202993</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31.9834074463022</v>
      </c>
      <c r="L808" s="69" t="n">
        <v>27.6994425446199</v>
      </c>
      <c r="M808" s="10" t="n">
        <v>3233.2</v>
      </c>
      <c r="N808" s="10" t="n">
        <v>369.56</v>
      </c>
      <c r="O808" s="10" t="n">
        <f aca="false">'RIPTE e IPC'!M808*100/'RIPTE e IPC'!K808</f>
        <v>10108.9916871062</v>
      </c>
      <c r="P808" s="10" t="n">
        <f aca="false">'RIPTE e IPC'!O808*100/'RIPTE e IPC'!$O$864</f>
        <v>86.3303604639777</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32.420866448977</v>
      </c>
      <c r="L809" s="67" t="n">
        <v>27.6994425446199</v>
      </c>
      <c r="M809" s="4" t="n">
        <v>3305.06</v>
      </c>
      <c r="N809" s="4" t="n">
        <v>377.78</v>
      </c>
      <c r="O809" s="4" t="n">
        <f aca="false">'RIPTE e IPC'!M809*100/'RIPTE e IPC'!K809</f>
        <v>10194.2371133153</v>
      </c>
      <c r="P809" s="4" t="n">
        <f aca="false">'RIPTE e IPC'!O809*100/'RIPTE e IPC'!$O$864</f>
        <v>87.0583527900494</v>
      </c>
      <c r="Q809" s="4" t="n">
        <f aca="false">'RIPTE e IPC'!M809*100/'RIPTE e IPC'!L809</f>
        <v>11931.8646744461</v>
      </c>
      <c r="R809" s="4"/>
      <c r="S809" s="4"/>
      <c r="T809" s="67" t="n">
        <f aca="false">'RIPTE e IPC'!C809*100/'RIPTE e IPC'!$C$864</f>
        <v>56.8935044561252</v>
      </c>
      <c r="U809" s="67" t="n">
        <f aca="false">'RIPTE e IPC'!M809*100/'RIPTE e IPC'!T809</f>
        <v>5809.20446296075</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5828.12106066719</v>
      </c>
      <c r="V810" s="71" t="n">
        <f aca="false">AVERAGE('RIPTE e IPC'!U809:U811)</f>
        <v>5841.92750302992</v>
      </c>
      <c r="W810" s="71" t="n">
        <f aca="false">'RIPTE e IPC'!V810*100/'RIPTE e IPC'!$V$864</f>
        <v>49.4968979536617</v>
      </c>
      <c r="X810" s="72" t="n">
        <f aca="false">T810/L810</f>
        <v>2.06929440492194</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33.2918195691055</v>
      </c>
      <c r="L811" s="69" t="n">
        <v>27.6994425446199</v>
      </c>
      <c r="M811" s="10" t="n">
        <v>3399.89</v>
      </c>
      <c r="N811" s="10" t="n">
        <v>388.62</v>
      </c>
      <c r="O811" s="10" t="n">
        <f aca="false">'RIPTE e IPC'!M811*100/'RIPTE e IPC'!K811</f>
        <v>10212.3886408272</v>
      </c>
      <c r="P811" s="10" t="n">
        <f aca="false">'RIPTE e IPC'!O811*100/'RIPTE e IPC'!$O$864</f>
        <v>87.2133660655147</v>
      </c>
      <c r="Q811" s="10" t="n">
        <f aca="false">'RIPTE e IPC'!M811*100/'RIPTE e IPC'!L811</f>
        <v>12274.2181346186</v>
      </c>
      <c r="R811" s="10"/>
      <c r="S811" s="10"/>
      <c r="T811" s="69" t="n">
        <f aca="false">'RIPTE e IPC'!C811*100/'RIPTE e IPC'!$C$864</f>
        <v>57.7382157735736</v>
      </c>
      <c r="U811" s="69" t="n">
        <f aca="false">'RIPTE e IPC'!M811*100/'RIPTE e IPC'!T811</f>
        <v>5888.4569854618</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31.5824142190725</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67" t="n">
        <f aca="false">'RIPTE e IPC'!C812*100/'RIPTE e IPC'!$C$864</f>
        <v>58.2020745895135</v>
      </c>
      <c r="U812" s="67" t="n">
        <f aca="false">'RIPTE e IPC'!M812*100/'RIPTE e IPC'!T812</f>
        <v>5988.20578919356</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32.4239034824703</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33.4828701472751</v>
      </c>
      <c r="J815" s="67" t="n">
        <f aca="false">'RIPTE e IPC'!J814*(1+('RIPTE e IPC'!I815-'RIPTE e IPC'!I814)/'RIPTE e IPC'!I814)</f>
        <v>206.651388347791</v>
      </c>
      <c r="K815" s="67" t="n">
        <f aca="false">'RIPTE e IPC'!J815*100/'RIPTE e IPC'!$J$864</f>
        <v>35.8121649410104</v>
      </c>
      <c r="L815" s="67" t="n">
        <v>32.3813696229567</v>
      </c>
      <c r="M815" s="4" t="n">
        <v>3795.5</v>
      </c>
      <c r="N815" s="4" t="n">
        <v>433.84</v>
      </c>
      <c r="O815" s="4" t="n">
        <f aca="false">'RIPTE e IPC'!M815*100/'RIPTE e IPC'!K815</f>
        <v>10598.3539566846</v>
      </c>
      <c r="P815" s="4" t="n">
        <f aca="false">'RIPTE e IPC'!O815*100/'RIPTE e IPC'!$O$864</f>
        <v>90.5094935009609</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37.1126472933726</v>
      </c>
      <c r="L817" s="69" t="n">
        <v>32.3813696229567</v>
      </c>
      <c r="M817" s="10" t="n">
        <v>3885.52</v>
      </c>
      <c r="N817" s="10" t="n">
        <v>444.13</v>
      </c>
      <c r="O817" s="10" t="n">
        <f aca="false">'RIPTE e IPC'!M817*100/'RIPTE e IPC'!K817</f>
        <v>10469.5306947124</v>
      </c>
      <c r="P817" s="10" t="n">
        <f aca="false">'RIPTE e IPC'!O817*100/'RIPTE e IPC'!$O$864</f>
        <v>89.409348304839</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37.5210304710959</v>
      </c>
      <c r="L818" s="76" t="n">
        <v>32.3813696229567</v>
      </c>
      <c r="M818" s="4" t="n">
        <v>3935.3</v>
      </c>
      <c r="N818" s="4" t="n">
        <v>449.82</v>
      </c>
      <c r="O818" s="4" t="n">
        <f aca="false">'RIPTE e IPC'!M818*100/'RIPTE e IPC'!K818</f>
        <v>10488.2513901945</v>
      </c>
      <c r="P818" s="4" t="n">
        <f aca="false">'RIPTE e IPC'!O818*100/'RIPTE e IPC'!$O$864</f>
        <v>89.5692222506414</v>
      </c>
      <c r="Q818" s="4" t="n">
        <f aca="false">'RIPTE e IPC'!M818*100/'RIPTE e IPC'!L818</f>
        <v>12152.975756807</v>
      </c>
      <c r="R818" s="4"/>
      <c r="S818" s="4"/>
      <c r="T818" s="67" t="n">
        <f aca="false">'RIPTE e IPC'!C818*100/'RIPTE e IPC'!$C$864</f>
        <v>60.9315175169916</v>
      </c>
      <c r="U818" s="67" t="n">
        <f aca="false">'RIPTE e IPC'!M818*100/'RIPTE e IPC'!T818</f>
        <v>6458.56226853793</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35.4587017657381</v>
      </c>
      <c r="J819" s="71" t="n">
        <f aca="false">'RIPTE e IPC'!J818*(1+('RIPTE e IPC'!I819-'RIPTE e IPC'!I818)/'RIPTE e IPC'!I818)</f>
        <v>218.845932761126</v>
      </c>
      <c r="K819" s="71" t="n">
        <f aca="false">'RIPTE e IPC'!J819*100/'RIPTE e IPC'!$J$864</f>
        <v>37.9254487635989</v>
      </c>
      <c r="L819" s="78" t="n">
        <v>32.3813696229567</v>
      </c>
      <c r="M819" s="7" t="n">
        <v>4017.23</v>
      </c>
      <c r="N819" s="7" t="n">
        <v>459.18</v>
      </c>
      <c r="O819" s="7" t="n">
        <f aca="false">'RIPTE e IPC'!M819*100/'RIPTE e IPC'!K819</f>
        <v>10592.438932076</v>
      </c>
      <c r="P819" s="7" t="n">
        <f aca="false">'RIPTE e IPC'!O819*100/'RIPTE e IPC'!$O$864</f>
        <v>90.4589794415554</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v>
      </c>
      <c r="L820" s="69" t="n">
        <v>37.9927394223664</v>
      </c>
      <c r="M820" s="10" t="n">
        <v>4289.54</v>
      </c>
      <c r="N820" s="10" t="n">
        <v>490.31</v>
      </c>
      <c r="O820" s="10" t="n">
        <f aca="false">'RIPTE e IPC'!M820*100/'RIPTE e IPC'!K820</f>
        <v>11017.5075508809</v>
      </c>
      <c r="P820" s="10" t="n">
        <f aca="false">'RIPTE e IPC'!O820*100/'RIPTE e IPC'!$O$864</f>
        <v>94.0890474264911</v>
      </c>
      <c r="Q820" s="10" t="n">
        <f aca="false">'RIPTE e IPC'!M820*100/'RIPTE e IPC'!L820</f>
        <v>11290.420394047</v>
      </c>
      <c r="R820" s="10"/>
      <c r="S820" s="10"/>
      <c r="T820" s="69" t="n">
        <f aca="false">'RIPTE e IPC'!C820*100/'RIPTE e IPC'!$C$864</f>
        <v>61.8982969438979</v>
      </c>
      <c r="U820" s="69" t="n">
        <f aca="false">'RIPTE e IPC'!M820*100/'RIPTE e IPC'!T820</f>
        <v>6929.98064855947</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37.3468010234064</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40.6400735113138</v>
      </c>
      <c r="L822" s="71" t="n">
        <v>37.9927394223664</v>
      </c>
      <c r="M822" s="7" t="n">
        <v>4510.43</v>
      </c>
      <c r="N822" s="7" t="n">
        <v>515.55</v>
      </c>
      <c r="O822" s="7" t="n">
        <f aca="false">'RIPTE e IPC'!M822*100/'RIPTE e IPC'!K822</f>
        <v>11098.47894036</v>
      </c>
      <c r="P822" s="7" t="n">
        <f aca="false">'RIPTE e IPC'!O822*100/'RIPTE e IPC'!$O$864</f>
        <v>94.7805396600758</v>
      </c>
      <c r="Q822" s="7" t="n">
        <f aca="false">'RIPTE e IPC'!M822*100/'RIPTE e IPC'!L822</f>
        <v>11871.8209546761</v>
      </c>
      <c r="R822" s="7" t="n">
        <f aca="false">AVERAGE('RIPTE e IPC'!Q821:Q823)</f>
        <v>11781.9441329838</v>
      </c>
      <c r="S822" s="7" t="n">
        <f aca="false">'RIPTE e IPC'!R822*100/'RIPTE e IPC'!$R$864</f>
        <v>99.8643899203658</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42.9899288187322</v>
      </c>
      <c r="L825" s="71" t="n">
        <v>37.9927394223664</v>
      </c>
      <c r="M825" s="7" t="n">
        <v>4875.01</v>
      </c>
      <c r="N825" s="7" t="n">
        <v>557.23</v>
      </c>
      <c r="O825" s="7" t="n">
        <f aca="false">'RIPTE e IPC'!M825*100/'RIPTE e IPC'!K825</f>
        <v>11339.8885133203</v>
      </c>
      <c r="P825" s="7" t="n">
        <f aca="false">'RIPTE e IPC'!O825*100/'RIPTE e IPC'!$O$864</f>
        <v>96.8421671792378</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7574.69134972725</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40.9648341559017</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44.2970193131286</v>
      </c>
      <c r="L827" s="67" t="n">
        <v>44.3835616438356</v>
      </c>
      <c r="M827" s="4" t="n">
        <v>5115.77</v>
      </c>
      <c r="N827" s="4" t="n">
        <v>584.75</v>
      </c>
      <c r="O827" s="4" t="n">
        <f aca="false">'RIPTE e IPC'!M827*100/'RIPTE e IPC'!K827</f>
        <v>11548.7905943229</v>
      </c>
      <c r="P827" s="4" t="n">
        <f aca="false">'RIPTE e IPC'!O827*100/'RIPTE e IPC'!$O$864</f>
        <v>98.6261820951498</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v>
      </c>
      <c r="L828" s="71" t="n">
        <v>44.3835616438356</v>
      </c>
      <c r="M828" s="7" t="n">
        <v>5242.9</v>
      </c>
      <c r="N828" s="7" t="n">
        <v>599.28</v>
      </c>
      <c r="O828" s="7" t="n">
        <f aca="false">'RIPTE e IPC'!M828*100/'RIPTE e IPC'!K828</f>
        <v>11673.4840455061</v>
      </c>
      <c r="P828" s="7" t="n">
        <f aca="false">'RIPTE e IPC'!O828*100/'RIPTE e IPC'!$O$864</f>
        <v>99.691058882206</v>
      </c>
      <c r="Q828" s="7" t="n">
        <f aca="false">'RIPTE e IPC'!M828*100/'RIPTE e IPC'!L828</f>
        <v>11812.7067901235</v>
      </c>
      <c r="R828" s="7" t="n">
        <f aca="false">AVERAGE('RIPTE e IPC'!Q827:Q829)</f>
        <v>11745.3019547325</v>
      </c>
      <c r="S828" s="7" t="n">
        <f aca="false">'RIPTE e IPC'!R828*100/'RIPTE e IPC'!$R$864</f>
        <v>99.553808853683</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45.7508105606878</v>
      </c>
      <c r="L829" s="69" t="n">
        <v>44.3835616438356</v>
      </c>
      <c r="M829" s="10" t="n">
        <v>5280.28</v>
      </c>
      <c r="N829" s="10" t="n">
        <v>603.55</v>
      </c>
      <c r="O829" s="10" t="n">
        <f aca="false">'RIPTE e IPC'!M829*100/'RIPTE e IPC'!K829</f>
        <v>11541.3911475859</v>
      </c>
      <c r="P829" s="10" t="n">
        <f aca="false">'RIPTE e IPC'!O829*100/'RIPTE e IPC'!$O$864</f>
        <v>98.5629911336953</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43.9057217431073</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99.9952208369798</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45.3934648754585</v>
      </c>
      <c r="J832" s="69" t="n">
        <f aca="false">'RIPTE e IPC'!J831*(1+('RIPTE e IPC'!I832-'RIPTE e IPC'!I831)/'RIPTE e IPC'!I831)</f>
        <v>280.161840880705</v>
      </c>
      <c r="K832" s="69" t="n">
        <f aca="false">'RIPTE e IPC'!J832*100/'RIPTE e IPC'!$J$864</f>
        <v>48.5513411548496</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74.9814042387019</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51.1417328323187</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48.6321482225452</v>
      </c>
      <c r="J836" s="67" t="n">
        <f aca="false">'RIPTE e IPC'!J835*(1+('RIPTE e IPC'!I836-'RIPTE e IPC'!I835)/'RIPTE e IPC'!I835)</f>
        <v>300.150521873418</v>
      </c>
      <c r="K836" s="67" t="n">
        <f aca="false">'RIPTE e IPC'!J836*100/'RIPTE e IPC'!$J$864</f>
        <v>52.015329209261</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53.0820787906959</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77.6554218764714</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9" t="n">
        <f aca="false">'RIPTE e IPC'!J837*(1+('RIPTE e IPC'!I838-'RIPTE e IPC'!I837)/'RIPTE e IPC'!I837)</f>
        <v>311.006816246655</v>
      </c>
      <c r="K838" s="69" t="n">
        <f aca="false">'RIPTE e IPC'!J838*100/'RIPTE e IPC'!$J$864</f>
        <v>53.8966976716311</v>
      </c>
      <c r="L838" s="69" t="n">
        <v>58.1644698012985</v>
      </c>
      <c r="M838" s="10" t="n">
        <v>6577.58</v>
      </c>
      <c r="N838" s="10" t="n">
        <v>751.84</v>
      </c>
      <c r="O838" s="10" t="n">
        <f aca="false">'RIPTE e IPC'!M838*100/'RIPTE e IPC'!K838</f>
        <v>12204.050125806</v>
      </c>
      <c r="P838" s="10" t="n">
        <f aca="false">'RIPTE e IPC'!O838*100/'RIPTE e IPC'!$O$864</f>
        <v>104.222070716025</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54.6967396089653</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9514.04280286581</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57.7851259283543</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71" t="n">
        <f aca="false">'RIPTE e IPC'!J842*(1+('RIPTE e IPC'!I843-'RIPTE e IPC'!I842)/'RIPTE e IPC'!I842)</f>
        <v>339.446298025598</v>
      </c>
      <c r="K843" s="71" t="n">
        <f aca="false">'RIPTE e IPC'!J843*100/'RIPTE e IPC'!$J$864</f>
        <v>58.8251882104427</v>
      </c>
      <c r="L843" s="71" t="n">
        <v>58.1644698012985</v>
      </c>
      <c r="M843" s="7" t="n">
        <v>7300.21</v>
      </c>
      <c r="N843" s="7" t="n">
        <v>834.43</v>
      </c>
      <c r="O843" s="7" t="n">
        <f aca="false">'RIPTE e IPC'!M843*100/'RIPTE e IPC'!K843</f>
        <v>12410.0070430443</v>
      </c>
      <c r="P843" s="7" t="n">
        <f aca="false">'RIPTE e IPC'!O843*100/'RIPTE e IPC'!$O$864</f>
        <v>105.980934058242</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60.0087550485869</v>
      </c>
      <c r="L844" s="69" t="n">
        <v>66.9952413324269</v>
      </c>
      <c r="M844" s="10" t="n">
        <v>7490.7</v>
      </c>
      <c r="N844" s="10" t="n">
        <v>856.21</v>
      </c>
      <c r="O844" s="10" t="n">
        <f aca="false">'RIPTE e IPC'!M844*100/'RIPTE e IPC'!K844</f>
        <v>12482.6785590453</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99.1748468077272</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87.0667267539416</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63.4554916911021</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64.9523080345562</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71" t="n">
        <f aca="false">'RIPTE e IPC'!J848*(1+('RIPTE e IPC'!I849-'RIPTE e IPC'!I848)/'RIPTE e IPC'!I848)</f>
        <v>382.256884562025</v>
      </c>
      <c r="K849" s="71" t="n">
        <f aca="false">'RIPTE e IPC'!J849*100/'RIPTE e IPC'!$J$864</f>
        <v>66.2441549956243</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89.7825668929176</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67.5758850724386</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67" t="n">
        <f aca="false">'RIPTE e IPC'!J850*(1+('RIPTE e IPC'!I851-'RIPTE e IPC'!I850)/'RIPTE e IPC'!I850)</f>
        <v>400.789425117847</v>
      </c>
      <c r="K851" s="67" t="n">
        <f aca="false">'RIPTE e IPC'!J851*100/'RIPTE e IPC'!$J$864</f>
        <v>69.4557975810788</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95.9761785225509</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91.3971751341684</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76.5285139141766</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80.9489577360595</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97.5773666682685</v>
      </c>
      <c r="Q855" s="35" t="n">
        <f aca="false">'RIPTE e IPC'!M855*100/'RIPTE e IPC'!L855</f>
        <v>12067.1453652968</v>
      </c>
      <c r="R855" s="35" t="n">
        <f aca="false">AVERAGE('RIPTE e IPC'!Q854:Q856)</f>
        <v>11607.1243787699</v>
      </c>
      <c r="S855" s="35" t="n">
        <f aca="false">'RIPTE e IPC'!R855*100/'RIPTE e IPC'!$R$864</f>
        <v>98.3826083142449</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89.6283561179153</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84.0415889199816</v>
      </c>
      <c r="L856" s="69" t="n">
        <v>85.3185195873314</v>
      </c>
      <c r="M856" s="11" t="n">
        <v>9634.75</v>
      </c>
      <c r="N856" s="11" t="n">
        <v>1101.28</v>
      </c>
      <c r="O856" s="11" t="n">
        <f aca="false">'RIPTE e IPC'!M856*100/'RIPTE e IPC'!K856</f>
        <v>11464.2644478956</v>
      </c>
      <c r="P856" s="11" t="n">
        <f aca="false">'RIPTE e IPC'!O856*100/'RIPTE e IPC'!$O$864</f>
        <v>97.9043323879223</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86.2208083140733</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88.3956715619291</v>
      </c>
      <c r="L858" s="79" t="n">
        <v>85.3185195873314</v>
      </c>
      <c r="M858" s="35" t="n">
        <v>10295</v>
      </c>
      <c r="N858" s="35" t="n">
        <v>1176.75</v>
      </c>
      <c r="O858" s="35" t="n">
        <f aca="false">'RIPTE e IPC'!M858*100/'RIPTE e IPC'!K858</f>
        <v>11646.4978636283</v>
      </c>
      <c r="P858" s="35" t="n">
        <f aca="false">'RIPTE e IPC'!O858*100/'RIPTE e IPC'!$O$864</f>
        <v>99.4605980329774</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94.1763986708249</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90.2234974853847</v>
      </c>
      <c r="L859" s="69" t="n">
        <v>85.3185195873314</v>
      </c>
      <c r="M859" s="11" t="n">
        <v>10394.2</v>
      </c>
      <c r="N859" s="11" t="n">
        <v>1188.08</v>
      </c>
      <c r="O859" s="11" t="n">
        <f aca="false">'RIPTE e IPC'!M859*100/'RIPTE e IPC'!K859</f>
        <v>11520.5021859009</v>
      </c>
      <c r="P859" s="11" t="n">
        <f aca="false">'RIPTE e IPC'!O859*100/'RIPTE e IPC'!$O$864</f>
        <v>98.384600286438</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67" t="n">
        <f aca="false">'RIPTE e IPC'!J859*(1+('RIPTE e IPC'!I860-'RIPTE e IPC'!I859)/'RIPTE e IPC'!I859)</f>
        <v>531.552858028516</v>
      </c>
      <c r="K860" s="67" t="n">
        <f aca="false">'RIPTE e IPC'!J860*100/'RIPTE e IPC'!$J$864</f>
        <v>92.1167710450864</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99.1094679299121</v>
      </c>
      <c r="Q861" s="35" t="n">
        <f aca="false">'RIPTE e IPC'!M861*100/'RIPTE e IPC'!L861</f>
        <v>12829.8053610688</v>
      </c>
      <c r="R861" s="35" t="n">
        <f aca="false">AVERAGE('RIPTE e IPC'!Q860:Q862)</f>
        <v>12330.9182724505</v>
      </c>
      <c r="S861" s="35" t="n">
        <f aca="false">'RIPTE e IPC'!R861*100/'RIPTE e IPC'!$R$864</f>
        <v>104.517524148563</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97.3920999947946</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96.8394283541481</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98.3807691996168</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99.7109161480504</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0.902539883721047</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13310.9279941267</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0.934251558820911</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98.8210582508305</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0.870099159014559</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12474.5083092466</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99.9228330412396</v>
      </c>
      <c r="Q879" s="84" t="n">
        <f aca="false">'RIPTE e IPC'!M879*100/'RIPTE e IPC'!L879</f>
        <v>12418.5794924259</v>
      </c>
      <c r="R879" s="84" t="n">
        <f aca="false">AVERAGE('RIPTE e IPC'!Q878:Q880)</f>
        <v>11792.1301733155</v>
      </c>
      <c r="S879" s="84" t="n">
        <f aca="false">'RIPTE e IPC'!R879*100/'RIPTE e IPC'!$R$864</f>
        <v>99.9507273441345</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0.985577950729514</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v>
      </c>
      <c r="L882" s="83" t="n">
        <v>153.450882459</v>
      </c>
      <c r="M882" s="84" t="n">
        <v>18042.71</v>
      </c>
      <c r="N882" s="84" t="n">
        <v>2062.33</v>
      </c>
      <c r="O882" s="84" t="n">
        <f aca="false">'RIPTE e IPC'!M882*100/'RIPTE e IPC'!K882</f>
        <v>11330.0933311399</v>
      </c>
      <c r="P882" s="84" t="n">
        <f aca="false">'RIPTE e IPC'!O882*100/'RIPTE e IPC'!$O$864</f>
        <v>96.758516738658</v>
      </c>
      <c r="Q882" s="84" t="n">
        <f aca="false">'RIPTE e IPC'!M882*100/'RIPTE e IPC'!L882</f>
        <v>11757.9708313641</v>
      </c>
      <c r="R882" s="84" t="n">
        <f aca="false">AVERAGE('RIPTE e IPC'!Q881:Q883)</f>
        <v>11732.6511116527</v>
      </c>
      <c r="S882" s="84" t="n">
        <f aca="false">'RIPTE e IPC'!R882*100/'RIPTE e IPC'!$R$864</f>
        <v>99.4465796297211</v>
      </c>
      <c r="T882" s="83" t="n">
        <f aca="false">'RIPTE e IPC'!T881*(1+('RIPTE e IPC'!D882-'RIPTE e IPC'!D881)/'RIPTE e IPC'!D881)</f>
        <v>147.875546501702</v>
      </c>
      <c r="U882" s="83" t="n">
        <f aca="false">'RIPTE e IPC'!M882*100/'RIPTE e IPC'!T882</f>
        <v>12201.2803515099</v>
      </c>
      <c r="V882" s="83" t="n">
        <f aca="false">AVERAGE('RIPTE e IPC'!U881:U883)</f>
        <v>12219.2857882503</v>
      </c>
      <c r="W882" s="83" t="n">
        <f aca="false">'RIPTE e IPC'!V882*100/'RIPTE e IPC'!$V$864</f>
        <v>103.530340185489</v>
      </c>
      <c r="X882" s="85" t="n">
        <f aca="false">T882/L882</f>
        <v>0.963666967123583</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11991.2624872267</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97.7767220475976</v>
      </c>
      <c r="Q885" s="84" t="n">
        <f aca="false">'RIPTE e IPC'!M885*100/'RIPTE e IPC'!L885</f>
        <v>12523.0821042261</v>
      </c>
      <c r="R885" s="84" t="n">
        <f aca="false">AVERAGE('RIPTE e IPC'!Q884:Q886)</f>
        <v>12041.2718095032</v>
      </c>
      <c r="S885" s="84" t="n">
        <f aca="false">'RIPTE e IPC'!R885*100/'RIPTE e IPC'!$R$864</f>
        <v>102.062465205121</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9" t="n">
        <f aca="false">'RIPTE e IPC'!J885*(1+('RIPTE e IPC'!D886-'RIPTE e IPC'!D885)/'RIPTE e IPC'!D885)</f>
        <v>979.649727132919</v>
      </c>
      <c r="K886" s="69" t="n">
        <f aca="false">'RIPTE e IPC'!J886*100/'RIPTE e IPC'!$J$864</f>
        <v>169.770829477589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98.9278604633004</v>
      </c>
      <c r="Q886" s="11" t="n">
        <f aca="false">'RIPTE e IPC'!M886*100/'RIPTE e IPC'!L886</f>
        <v>11226.4545350602</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v>
      </c>
      <c r="J888" s="83" t="n">
        <f aca="false">'RIPTE e IPC'!J887*(1+('RIPTE e IPC'!D888-'RIPTE e IPC'!D887)/'RIPTE e IPC'!D887)</f>
        <v>1018.99188039548</v>
      </c>
      <c r="K888" s="83" t="n">
        <f aca="false">'RIPTE e IPC'!J888*100/'RIPTE e IPC'!$J$864</f>
        <v>176.588725515153</v>
      </c>
      <c r="L888" s="83" t="n">
        <v>175.179527415194</v>
      </c>
      <c r="M888" s="84" t="n">
        <v>20422.65</v>
      </c>
      <c r="N888" s="84" t="n">
        <v>2334.36</v>
      </c>
      <c r="O888" s="84" t="n">
        <f aca="false">'RIPTE e IPC'!M888*100/'RIPTE e IPC'!K888</f>
        <v>11565.0928112325</v>
      </c>
      <c r="P888" s="84" t="n">
        <f aca="false">'RIPTE e IPC'!O888*100/'RIPTE e IPC'!$O$864</f>
        <v>98.7654023364681</v>
      </c>
      <c r="Q888" s="84" t="n">
        <f aca="false">'RIPTE e IPC'!M888*100/'RIPTE e IPC'!L888</f>
        <v>11658.1259815801</v>
      </c>
      <c r="R888" s="84" t="n">
        <f aca="false">AVERAGE('RIPTE e IPC'!Q887:Q889)</f>
        <v>11641.7846504388</v>
      </c>
      <c r="S888" s="84" t="n">
        <f aca="false">'RIPTE e IPC'!R888*100/'RIPTE e IPC'!$R$864</f>
        <v>98.6763906345157</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105.511764384675</v>
      </c>
      <c r="X888" s="85" t="n">
        <f aca="false">T888/L888</f>
        <v>0.936068655437578</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178.703502766895</v>
      </c>
      <c r="L889" s="69" t="n">
        <v>175.179527415194</v>
      </c>
      <c r="M889" s="11" t="n">
        <v>20690.14</v>
      </c>
      <c r="N889" s="11" t="n">
        <v>2364.94</v>
      </c>
      <c r="O889" s="11" t="n">
        <f aca="false">'RIPTE e IPC'!M889*100/'RIPTE e IPC'!K889</f>
        <v>11577.9151945268</v>
      </c>
      <c r="P889" s="11" t="n">
        <f aca="false">'RIPTE e IPC'!O889*100/'RIPTE e IPC'!$O$864</f>
        <v>98.8749049462309</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172.825635464892</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v>
      </c>
      <c r="Q891" s="84" t="n">
        <f aca="false">'RIPTE e IPC'!M891*100/'RIPTE e IPC'!L891</f>
        <v>12263.4364397404</v>
      </c>
      <c r="R891" s="84" t="n">
        <f aca="false">AVERAGE('RIPTE e IPC'!Q890:Q892)</f>
        <v>11846.87279148</v>
      </c>
      <c r="S891" s="84" t="n">
        <f aca="false">'RIPTE e IPC'!R891*100/'RIPTE e IPC'!$R$864</f>
        <v>100.414728709608</v>
      </c>
      <c r="T891" s="83" t="n">
        <f aca="false">'RIPTE e IPC'!T890*(1+('RIPTE e IPC'!E891-'RIPTE e IPC'!E890)/'RIPTE e IPC'!E890)</f>
        <v>172.060368290404</v>
      </c>
      <c r="U891" s="83" t="n">
        <f aca="false">'RIPTE e IPC'!M891*100/'RIPTE e IPC'!T891</f>
        <v>12485.7514914422</v>
      </c>
      <c r="V891" s="83" t="n">
        <f aca="false">AVERAGE('RIPTE e IPC'!U890:U892)</f>
        <v>12541.141526015</v>
      </c>
      <c r="W891" s="83" t="n">
        <f aca="false">'RIPTE e IPC'!V891*100/'RIPTE e IPC'!$V$864</f>
        <v>106.257327228666</v>
      </c>
      <c r="X891" s="85" t="n">
        <f aca="false">T891/L891</f>
        <v>0.982194499718011</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197.521160311752</v>
      </c>
      <c r="L894" s="83" t="n">
        <v>197.882794168203</v>
      </c>
      <c r="M894" s="84" t="n">
        <v>23029.98</v>
      </c>
      <c r="N894" s="84" t="n">
        <v>2632.39</v>
      </c>
      <c r="O894" s="84" t="n">
        <f aca="false">'RIPTE e IPC'!M894*100/'RIPTE e IPC'!K894</f>
        <v>11659.5001586925</v>
      </c>
      <c r="P894" s="84" t="n">
        <f aca="false">'RIPTE e IPC'!O894*100/'RIPTE e IPC'!$O$864</f>
        <v>99.5716370816275</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106.551257379373</v>
      </c>
      <c r="X894" s="85" t="n">
        <f aca="false">T894/L894</f>
        <v>0.926901692701374</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206.191496858996</v>
      </c>
      <c r="L897" s="83" t="n">
        <v>197.882794168203</v>
      </c>
      <c r="M897" s="84" t="n">
        <v>24700.42</v>
      </c>
      <c r="N897" s="84" t="n">
        <v>2823.33</v>
      </c>
      <c r="O897" s="84" t="n">
        <f aca="false">'RIPTE e IPC'!M897*100/'RIPTE e IPC'!K897</f>
        <v>11979.3591764317</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210.105103569591</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102.169514097483</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213.287634250368</v>
      </c>
      <c r="L899" s="67" t="n">
        <f aca="false">'RIPTE e IPC'!L893*(1+0.1332)</f>
        <v>224.240782351408</v>
      </c>
      <c r="M899" s="5" t="n">
        <v>25843.46</v>
      </c>
      <c r="N899" s="5" t="n">
        <v>2953.98</v>
      </c>
      <c r="O899" s="5" t="n">
        <f aca="false">'RIPTE e IPC'!M899*100/'RIPTE e IPC'!K899</f>
        <v>12116.7174509815</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98.6830974946153</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0.895386167816825</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9" t="n">
        <f aca="false">'RIPTE e IPC'!J900*(1+('RIPTE e IPC'!E901-'RIPTE e IPC'!E900)/'RIPTE e IPC'!E900)</f>
        <v>1286.88604049402</v>
      </c>
      <c r="K901" s="69" t="n">
        <f aca="false">'RIPTE e IPC'!J901*100/'RIPTE e IPC'!$J$864</f>
        <v>223.014108498963</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12700.4402775559</v>
      </c>
      <c r="V901" s="69"/>
      <c r="W901" s="69"/>
      <c r="X901" s="39"/>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226.933255018144</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v>
      </c>
      <c r="L903" s="83" t="n">
        <f aca="false">'RIPTE e IPC'!L902</f>
        <v>224.240782351408</v>
      </c>
      <c r="M903" s="84" t="n">
        <v>27440.22</v>
      </c>
      <c r="N903" s="84" t="n">
        <v>3136.49</v>
      </c>
      <c r="O903" s="84" t="n">
        <f aca="false">'RIPTE e IPC'!M903*100/'RIPTE e IPC'!K903</f>
        <v>11806.1628818383</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107.89290332761</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237.864012171888</v>
      </c>
      <c r="L904" s="69" t="n">
        <f aca="false">'RIPTE e IPC'!L903*(1+('RIPTE e IPC'!M898-'RIPTE e IPC'!M895)/'RIPTE e IPC'!M895)</f>
        <v>240.161891465557</v>
      </c>
      <c r="M904" s="11" t="n">
        <v>28072.31</v>
      </c>
      <c r="N904" s="11" t="n">
        <v>3208.74</v>
      </c>
      <c r="O904" s="11" t="n">
        <f aca="false">'RIPTE e IPC'!M904*100/'RIPTE e IPC'!K904</f>
        <v>11801.8315354548</v>
      </c>
      <c r="P904" s="11" t="n">
        <f aca="false">'RIPTE e IPC'!O904*100/'RIPTE e IPC'!$O$864</f>
        <v>100.787141005416</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244.379184475762</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11761.3453922809</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106.472986537548</v>
      </c>
      <c r="X906" s="85" t="n">
        <f aca="false">T906/L906</f>
        <v>0.964515431709638</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266.798253711882</v>
      </c>
      <c r="L908" s="67" t="n">
        <f aca="false">'RIPTE e IPC'!L907</f>
        <v>251.293396830886</v>
      </c>
      <c r="M908" s="5" t="n">
        <v>30283.84</v>
      </c>
      <c r="N908" s="5" t="n">
        <v>3461.52</v>
      </c>
      <c r="O908" s="5" t="n">
        <f aca="false">'RIPTE e IPC'!M908*100/'RIPTE e IPC'!K908</f>
        <v>11350.8389124255</v>
      </c>
      <c r="P908" s="5" t="n">
        <f aca="false">'RIPTE e IPC'!O908*100/'RIPTE e IPC'!$O$864</f>
        <v>96.9356831233827</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277.17520871055</v>
      </c>
      <c r="L909" s="83" t="n">
        <f aca="false">'RIPTE e IPC'!L908</f>
        <v>251.293396830886</v>
      </c>
      <c r="M909" s="84" t="n">
        <v>30978.75</v>
      </c>
      <c r="N909" s="84" t="n">
        <v>3540.95</v>
      </c>
      <c r="O909" s="84" t="n">
        <f aca="false">'RIPTE e IPC'!M909*100/'RIPTE e IPC'!K909</f>
        <v>11176.5948131208</v>
      </c>
      <c r="P909" s="84" t="n">
        <f aca="false">'RIPTE e IPC'!O909*100/'RIPTE e IPC'!$O$864</f>
        <v>95.4476459019371</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11496.4404059123</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329.27049643015</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89.0631917656369</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7086.98832330627</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351.599320397369</v>
      </c>
      <c r="L915" s="83" t="n">
        <f aca="false">'RIPTE e IPC'!L914</f>
        <v>282.791275703296</v>
      </c>
      <c r="M915" s="84" t="n">
        <v>36733.68</v>
      </c>
      <c r="N915" s="84" t="n">
        <v>4198.76</v>
      </c>
      <c r="O915" s="84" t="n">
        <f aca="false">'RIPTE e IPC'!M915*100/'RIPTE e IPC'!K915</f>
        <v>10447.5969858202</v>
      </c>
      <c r="P915" s="84" t="n">
        <f aca="false">'RIPTE e IPC'!O915*100/'RIPTE e IPC'!$O$864</f>
        <v>89.2220353607214</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11250.9276047381</v>
      </c>
      <c r="V915" s="83" t="n">
        <f aca="false">AVERAGE('RIPTE e IPC'!U914:U916)</f>
        <v>11288.9719685805</v>
      </c>
      <c r="W915" s="83" t="n">
        <f aca="false">'RIPTE e IPC'!V915*100/'RIPTE e IPC'!$V$864</f>
        <v>95.6480704768709</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368.052551897117</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90.2239047347988</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11228.1623216355</v>
      </c>
      <c r="V918" s="83" t="n">
        <f aca="false">AVERAGE('RIPTE e IPC'!U917:U919)</f>
        <v>11185.4380111121</v>
      </c>
      <c r="W918" s="83" t="n">
        <f aca="false">'RIPTE e IPC'!V918*100/'RIPTE e IPC'!$V$864</f>
        <v>94.7708583367182</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9" t="n">
        <f aca="false">'RIPTE e IPC'!J918*(1+('RIPTE e IPC'!E919-'RIPTE e IPC'!E918)/'RIPTE e IPC'!E918)</f>
        <v>2325.72636306809</v>
      </c>
      <c r="K919" s="69" t="n">
        <f aca="false">'RIPTE e IPC'!J919*100/'RIPTE e IPC'!$J$864</f>
        <v>403.042519035373</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10317.5714809262</v>
      </c>
      <c r="P919" s="11" t="n">
        <f aca="false">'RIPTE e IPC'!O919*100/'RIPTE e IPC'!$O$864</f>
        <v>88.1116230610124</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411.900851667528</v>
      </c>
      <c r="L920" s="67" t="n">
        <f aca="false">'RIPTE e IPC'!L919</f>
        <v>328.0932072393</v>
      </c>
      <c r="M920" s="86"/>
      <c r="N920" s="5"/>
      <c r="O920" s="67"/>
      <c r="P920" s="5"/>
      <c r="Q920" s="5"/>
      <c r="R920" s="5"/>
      <c r="S920" s="5"/>
      <c r="T920" s="67" t="n">
        <f aca="false">'RIPTE e IPC'!T919*(1+('RIPTE e IPC'!E920-'RIPTE e IPC'!E919)/'RIPTE e IPC'!E919)</f>
        <v>382.49060411038</v>
      </c>
      <c r="U920" s="67"/>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c r="G921" s="84"/>
      <c r="H921" s="84"/>
      <c r="I921" s="84"/>
      <c r="J921" s="83"/>
      <c r="K921" s="83"/>
      <c r="L921" s="83" t="n">
        <f aca="false">'RIPTE e IPC'!L920</f>
        <v>328.0932072393</v>
      </c>
      <c r="M921" s="84"/>
      <c r="N921" s="84"/>
      <c r="O921" s="84"/>
      <c r="P921" s="84"/>
      <c r="Q921" s="84"/>
      <c r="R921" s="84"/>
      <c r="S921" s="84"/>
      <c r="T921" s="83" t="n">
        <f aca="false">'RIPTE e IPC'!T920*1.05</f>
        <v>401.615134315899</v>
      </c>
      <c r="U921" s="83"/>
      <c r="V921" s="83"/>
      <c r="W921" s="83"/>
      <c r="X921" s="85" t="n">
        <f aca="false">T921/L921</f>
        <v>1.2240885378129</v>
      </c>
    </row>
    <row r="922" customFormat="false" ht="15" hidden="false" customHeight="false" outlineLevel="0" collapsed="false">
      <c r="A922" s="10" t="n">
        <f aca="false">'RIPTE e IPC'!A910+1</f>
        <v>2019</v>
      </c>
      <c r="B922" s="10" t="str">
        <f aca="false">'RIPTE e IPC'!B910</f>
        <v>Septiembre</v>
      </c>
      <c r="C922" s="69"/>
      <c r="D922" s="11"/>
      <c r="E922" s="11"/>
      <c r="F922" s="11"/>
      <c r="G922" s="11"/>
      <c r="H922" s="11"/>
      <c r="I922" s="11"/>
      <c r="J922" s="69"/>
      <c r="K922" s="69"/>
      <c r="L922" s="69" t="n">
        <f aca="false">'RIPTE e IPC'!L921*(1+('RIPTE e IPC'!M916-'RIPTE e IPC'!M913)/'RIPTE e IPC'!M913)</f>
        <v>371.516081585436</v>
      </c>
      <c r="M922" s="11"/>
      <c r="N922" s="11"/>
      <c r="O922" s="11"/>
      <c r="P922" s="11"/>
      <c r="Q922" s="11"/>
      <c r="R922" s="11"/>
      <c r="S922" s="11"/>
      <c r="T922" s="69" t="n">
        <f aca="false">'RIPTE e IPC'!T921*1.07</f>
        <v>429.728193718012</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c r="K923" s="67"/>
      <c r="L923" s="67" t="n">
        <f aca="false">'RIPTE e IPC'!L922</f>
        <v>371.516081585436</v>
      </c>
      <c r="M923" s="5"/>
      <c r="N923" s="5"/>
      <c r="O923" s="5"/>
      <c r="P923" s="5"/>
      <c r="Q923" s="5"/>
      <c r="R923" s="5"/>
      <c r="S923" s="5"/>
      <c r="T923" s="67" t="n">
        <f aca="false">'RIPTE e IPC'!T922*1.06</f>
        <v>455.511885341093</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c r="K924" s="83"/>
      <c r="L924" s="83" t="n">
        <f aca="false">'RIPTE e IPC'!L923</f>
        <v>371.516081585436</v>
      </c>
      <c r="M924" s="84"/>
      <c r="N924" s="84"/>
      <c r="O924" s="84"/>
      <c r="P924" s="84"/>
      <c r="Q924" s="84"/>
      <c r="R924" s="84"/>
      <c r="S924" s="84"/>
      <c r="T924" s="83" t="n">
        <f aca="false">'RIPTE e IPC'!T923*1.05</f>
        <v>478.287479608147</v>
      </c>
      <c r="U924" s="83"/>
      <c r="V924" s="83"/>
      <c r="W924" s="83"/>
      <c r="X924" s="85" t="n">
        <f aca="false">T924/L924</f>
        <v>1.28739374502193</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c r="K925" s="69"/>
      <c r="L925" s="69" t="n">
        <f aca="false">'RIPTE e IPC'!L924*(1+('RIPTE e IPC'!M919-'RIPTE e IPC'!M916)/'RIPTE e IPC'!M916)</f>
        <v>397.310672674515</v>
      </c>
      <c r="M925" s="11"/>
      <c r="N925" s="11"/>
      <c r="O925" s="11"/>
      <c r="P925" s="11"/>
      <c r="Q925" s="11"/>
      <c r="R925" s="11"/>
      <c r="S925" s="11"/>
      <c r="T925" s="69" t="n">
        <f aca="false">'RIPTE e IPC'!T924*1.04</f>
        <v>497.418978792473</v>
      </c>
      <c r="U925" s="69" t="n">
        <f aca="false">T925/T913-1</f>
        <v>0.626827300492361</v>
      </c>
      <c r="V925" s="69" t="n">
        <f aca="false">(T925-T913)/T913</f>
        <v>0.626827300492361</v>
      </c>
      <c r="W925" s="69"/>
      <c r="X925" s="39"/>
    </row>
    <row r="926" customFormat="false" ht="15" hidden="false" customHeight="false" outlineLevel="0" collapsed="false">
      <c r="A926" s="4"/>
      <c r="B926" s="4"/>
      <c r="C926" s="67"/>
      <c r="D926" s="67"/>
      <c r="E926" s="67"/>
      <c r="F926" s="67"/>
      <c r="G926" s="67"/>
      <c r="H926" s="67"/>
      <c r="I926" s="67"/>
      <c r="J926" s="67"/>
      <c r="K926" s="67"/>
      <c r="L926" s="67"/>
      <c r="M926" s="5"/>
      <c r="N926" s="5"/>
      <c r="O926" s="5"/>
      <c r="P926" s="5"/>
      <c r="Q926" s="5"/>
      <c r="R926" s="5"/>
      <c r="S926" s="5"/>
      <c r="T926" s="67" t="n">
        <f aca="false">T925*1.03</f>
        <v>512.341548156247</v>
      </c>
      <c r="U926" s="67"/>
      <c r="V926" s="67"/>
      <c r="W926" s="67"/>
      <c r="Y926" s="0" t="n">
        <f aca="false">7200*T925/100</f>
        <v>35814.1664730581</v>
      </c>
      <c r="Z926" s="0" t="n">
        <f aca="false">Y926*100/T913</f>
        <v>11713.156563545</v>
      </c>
      <c r="AA926" s="0" t="s">
        <v>61</v>
      </c>
    </row>
    <row r="927" customFormat="false" ht="15" hidden="false" customHeight="false" outlineLevel="0" collapsed="false">
      <c r="T927" s="83" t="n">
        <f aca="false">T926*1.025</f>
        <v>525.150086860154</v>
      </c>
    </row>
    <row r="928" customFormat="false" ht="15" hidden="false" customHeight="false" outlineLevel="0" collapsed="false">
      <c r="T928" s="69" t="n">
        <f aca="false">T927*1.02</f>
        <v>535.653088597357</v>
      </c>
    </row>
    <row r="929" customFormat="false" ht="15" hidden="false" customHeight="false" outlineLevel="0" collapsed="false">
      <c r="T929" s="67" t="n">
        <f aca="false">T928*1.02</f>
        <v>546.366150369304</v>
      </c>
      <c r="V929" s="0" t="s">
        <v>62</v>
      </c>
    </row>
    <row r="930" customFormat="false" ht="15" hidden="false" customHeight="false" outlineLevel="0" collapsed="false">
      <c r="F930" s="0" t="s">
        <v>63</v>
      </c>
      <c r="T930" s="83" t="n">
        <f aca="false">T929*1.02</f>
        <v>557.29347337669</v>
      </c>
    </row>
    <row r="931" customFormat="false" ht="15" hidden="false" customHeight="false" outlineLevel="0" collapsed="false">
      <c r="D931" s="4" t="n">
        <v>1994</v>
      </c>
      <c r="E931" s="4" t="n">
        <v>85.0671419155813</v>
      </c>
      <c r="T931" s="69" t="n">
        <f aca="false">T930*1.02</f>
        <v>568.439342844224</v>
      </c>
    </row>
    <row r="932" customFormat="false" ht="15" hidden="false" customHeight="false" outlineLevel="0" collapsed="false">
      <c r="D932" s="7" t="n">
        <v>1994</v>
      </c>
      <c r="E932" s="7" t="n">
        <v>86.6512188253378</v>
      </c>
      <c r="T932" s="67" t="n">
        <f aca="false">T931*1.02</f>
        <v>579.808129701108</v>
      </c>
    </row>
    <row r="933" customFormat="false" ht="15" hidden="false" customHeight="false" outlineLevel="0" collapsed="false">
      <c r="D933" s="10" t="n">
        <v>1994</v>
      </c>
      <c r="E933" s="10" t="n">
        <v>87.5068478299004</v>
      </c>
      <c r="T933" s="83" t="n">
        <f aca="false">T932*1.02</f>
        <v>591.40429229513</v>
      </c>
    </row>
    <row r="934" customFormat="false" ht="15" hidden="false" customHeight="false" outlineLevel="0" collapsed="false">
      <c r="D934" s="4" t="n">
        <v>1994</v>
      </c>
      <c r="E934" s="4" t="n">
        <v>87.4924755654165</v>
      </c>
      <c r="T934" s="69" t="n">
        <f aca="false">T933*1.02</f>
        <v>603.232378141033</v>
      </c>
    </row>
    <row r="935" customFormat="false" ht="15" hidden="false" customHeight="false" outlineLevel="0" collapsed="false">
      <c r="D935" s="7" t="n">
        <v>1994</v>
      </c>
      <c r="E935" s="7" t="n">
        <v>87.8874615384042</v>
      </c>
      <c r="T935" s="67" t="n">
        <f aca="false">T934*1.02</f>
        <v>615.297025703854</v>
      </c>
    </row>
    <row r="936" customFormat="false" ht="15" hidden="false" customHeight="false" outlineLevel="0" collapsed="false">
      <c r="D936" s="10" t="n">
        <v>1994</v>
      </c>
      <c r="E936" s="10" t="n">
        <v>89.6000205338892</v>
      </c>
      <c r="T936" s="83" t="n">
        <f aca="false">T935*1.02</f>
        <v>627.602966217931</v>
      </c>
    </row>
    <row r="937" customFormat="false" ht="15" hidden="false" customHeight="false" outlineLevel="0" collapsed="false">
      <c r="D937" s="4" t="n">
        <v>1995</v>
      </c>
      <c r="E937" s="4" t="n">
        <v>88.3103256527139</v>
      </c>
      <c r="T937" s="69" t="n">
        <f aca="false">T936*1.02</f>
        <v>640.155025542289</v>
      </c>
    </row>
    <row r="938" customFormat="false" ht="15" hidden="false" customHeight="false" outlineLevel="0" collapsed="false">
      <c r="D938" s="7" t="n">
        <v>1995</v>
      </c>
      <c r="E938" s="7" t="n">
        <v>87.6930355292581</v>
      </c>
      <c r="T938" s="67" t="n">
        <f aca="false">T937*1.01</f>
        <v>646.556575797712</v>
      </c>
      <c r="Y938" s="0" t="n">
        <f aca="false">12000*0.8*T937/100</f>
        <v>61454.8824520598</v>
      </c>
      <c r="Z938" s="0" t="n">
        <f aca="false">Y938*100/T925</f>
        <v>12354.7522455309</v>
      </c>
    </row>
    <row r="939" customFormat="false" ht="15" hidden="false" customHeight="false" outlineLevel="0" collapsed="false">
      <c r="D939" s="10" t="n">
        <v>1995</v>
      </c>
      <c r="E939" s="10" t="n">
        <v>88.3810795003563</v>
      </c>
      <c r="T939" s="83" t="n">
        <f aca="false">T938*1.01</f>
        <v>653.02214155569</v>
      </c>
    </row>
    <row r="940" customFormat="false" ht="15" hidden="false" customHeight="false" outlineLevel="0" collapsed="false">
      <c r="D940" s="4" t="n">
        <v>1995</v>
      </c>
      <c r="E940" s="4" t="n">
        <v>85.8722289553521</v>
      </c>
      <c r="T940" s="69" t="n">
        <f aca="false">T939*1.01</f>
        <v>659.552362971246</v>
      </c>
    </row>
    <row r="941" customFormat="false" ht="15" hidden="false" customHeight="false" outlineLevel="0" collapsed="false">
      <c r="D941" s="7" t="n">
        <v>1995</v>
      </c>
      <c r="E941" s="7" t="n">
        <v>86.9345940843192</v>
      </c>
      <c r="T941" s="67" t="n">
        <f aca="false">T940*1.01</f>
        <v>666.147886600959</v>
      </c>
    </row>
    <row r="942" customFormat="false" ht="15" hidden="false" customHeight="false" outlineLevel="0" collapsed="false">
      <c r="D942" s="10" t="n">
        <v>1995</v>
      </c>
      <c r="E942" s="10" t="n">
        <v>89.3748702877234</v>
      </c>
      <c r="T942" s="83" t="n">
        <f aca="false">T941*1.01</f>
        <v>672.809365466968</v>
      </c>
    </row>
    <row r="943" customFormat="false" ht="15" hidden="false" customHeight="false" outlineLevel="0" collapsed="false">
      <c r="D943" s="4" t="n">
        <v>1995</v>
      </c>
      <c r="E943" s="4" t="n">
        <v>86.1870464071542</v>
      </c>
      <c r="T943" s="69" t="n">
        <f aca="false">T942*1.01</f>
        <v>679.537459121638</v>
      </c>
    </row>
    <row r="944" customFormat="false" ht="15" hidden="false" customHeight="false" outlineLevel="0" collapsed="false">
      <c r="D944" s="7" t="n">
        <v>1995</v>
      </c>
      <c r="E944" s="7" t="n">
        <v>86.2499729664489</v>
      </c>
      <c r="T944" s="67" t="n">
        <f aca="false">T943*1.01</f>
        <v>686.332833712855</v>
      </c>
    </row>
    <row r="945" customFormat="false" ht="15" hidden="false" customHeight="false" outlineLevel="0" collapsed="false">
      <c r="D945" s="10" t="n">
        <v>1995</v>
      </c>
      <c r="E945" s="10" t="n">
        <v>86.2809974570161</v>
      </c>
      <c r="T945" s="83" t="n">
        <f aca="false">T944*1.01</f>
        <v>693.196162049983</v>
      </c>
    </row>
    <row r="946" customFormat="false" ht="15" hidden="false" customHeight="false" outlineLevel="0" collapsed="false">
      <c r="D946" s="4" t="n">
        <v>1995</v>
      </c>
      <c r="E946" s="4" t="n">
        <v>86.1569360461794</v>
      </c>
      <c r="T946" s="69" t="n">
        <f aca="false">T945*1.01</f>
        <v>700.128123670483</v>
      </c>
    </row>
    <row r="947" customFormat="false" ht="15" hidden="false" customHeight="false" outlineLevel="0" collapsed="false">
      <c r="D947" s="7" t="n">
        <v>1995</v>
      </c>
      <c r="E947" s="7" t="n">
        <v>86.818704375763</v>
      </c>
      <c r="T947" s="67" t="n">
        <f aca="false">T946*1.01</f>
        <v>707.129404907188</v>
      </c>
    </row>
    <row r="948" customFormat="false" ht="15" hidden="false" customHeight="false" outlineLevel="0" collapsed="false">
      <c r="D948" s="10" t="n">
        <v>1995</v>
      </c>
      <c r="E948" s="10" t="n">
        <v>88.3752253549954</v>
      </c>
      <c r="T948" s="83" t="n">
        <f aca="false">T947*1.01</f>
        <v>714.20069895626</v>
      </c>
    </row>
    <row r="949" customFormat="false" ht="15" hidden="false" customHeight="false" outlineLevel="0" collapsed="false">
      <c r="D949" s="4" t="n">
        <v>1996</v>
      </c>
      <c r="E949" s="4" t="n">
        <v>88.0463241684243</v>
      </c>
      <c r="T949" s="69" t="n">
        <f aca="false">T948*1.01</f>
        <v>721.342705945822</v>
      </c>
    </row>
    <row r="950" customFormat="false" ht="15" hidden="false" customHeight="false" outlineLevel="0" collapsed="false">
      <c r="D950" s="7" t="n">
        <v>1996</v>
      </c>
      <c r="E950" s="7" t="n">
        <v>87.8889731124035</v>
      </c>
      <c r="T950" s="67" t="n">
        <f aca="false">T949</f>
        <v>721.342705945822</v>
      </c>
      <c r="Y950" s="0" t="n">
        <f aca="false">12000*T949/100</f>
        <v>86561.1247134986</v>
      </c>
      <c r="Z950" s="0" t="n">
        <f aca="false">Y950*100/T937</f>
        <v>13521.9003615836</v>
      </c>
    </row>
    <row r="951" customFormat="false" ht="15" hidden="false" customHeight="false" outlineLevel="0" collapsed="false">
      <c r="D951" s="10" t="n">
        <v>1996</v>
      </c>
      <c r="E951" s="10" t="n">
        <v>88.2388512929524</v>
      </c>
      <c r="T951" s="83" t="n">
        <f aca="false">T950</f>
        <v>721.342705945822</v>
      </c>
    </row>
    <row r="952" customFormat="false" ht="15" hidden="false" customHeight="false" outlineLevel="0" collapsed="false">
      <c r="D952" s="4" t="n">
        <v>1996</v>
      </c>
      <c r="E952" s="4" t="n">
        <v>87.4802058636869</v>
      </c>
      <c r="T952" s="69" t="n">
        <f aca="false">T951</f>
        <v>721.342705945822</v>
      </c>
    </row>
    <row r="953" customFormat="false" ht="15" hidden="false" customHeight="false" outlineLevel="0" collapsed="false">
      <c r="D953" s="7" t="n">
        <v>1996</v>
      </c>
      <c r="E953" s="7" t="n">
        <v>88.0452929949102</v>
      </c>
      <c r="T953" s="67" t="n">
        <f aca="false">T952</f>
        <v>721.342705945822</v>
      </c>
    </row>
    <row r="954" customFormat="false" ht="15" hidden="false" customHeight="false" outlineLevel="0" collapsed="false">
      <c r="D954" s="10" t="n">
        <v>1996</v>
      </c>
      <c r="E954" s="10" t="n">
        <v>89.149620033324</v>
      </c>
      <c r="T954" s="83" t="n">
        <f aca="false">T953</f>
        <v>721.342705945822</v>
      </c>
    </row>
    <row r="955" customFormat="false" ht="15" hidden="false" customHeight="false" outlineLevel="0" collapsed="false">
      <c r="D955" s="4" t="n">
        <v>1996</v>
      </c>
      <c r="E955" s="4" t="n">
        <v>87.6520876600252</v>
      </c>
      <c r="T955" s="69" t="n">
        <f aca="false">T954</f>
        <v>721.342705945822</v>
      </c>
    </row>
    <row r="956" customFormat="false" ht="15" hidden="false" customHeight="false" outlineLevel="0" collapsed="false">
      <c r="D956" s="7" t="n">
        <v>1996</v>
      </c>
      <c r="E956" s="7" t="n">
        <v>88.3349059552651</v>
      </c>
      <c r="T956" s="67" t="n">
        <f aca="false">T955</f>
        <v>721.342705945822</v>
      </c>
    </row>
    <row r="957" customFormat="false" ht="15" hidden="false" customHeight="false" outlineLevel="0" collapsed="false">
      <c r="D957" s="10" t="n">
        <v>1996</v>
      </c>
      <c r="E957" s="10" t="n">
        <v>88.4167295421817</v>
      </c>
      <c r="T957" s="83" t="n">
        <f aca="false">T956</f>
        <v>721.342705945822</v>
      </c>
    </row>
    <row r="958" customFormat="false" ht="15" hidden="false" customHeight="false" outlineLevel="0" collapsed="false">
      <c r="D958" s="4" t="n">
        <v>1996</v>
      </c>
      <c r="E958" s="4" t="n">
        <v>88.0547534453964</v>
      </c>
      <c r="T958" s="69" t="n">
        <f aca="false">T957</f>
        <v>721.342705945822</v>
      </c>
    </row>
    <row r="959" customFormat="false" ht="15" hidden="false" customHeight="false" outlineLevel="0" collapsed="false">
      <c r="D959" s="7" t="n">
        <v>1996</v>
      </c>
      <c r="E959" s="7" t="n">
        <v>86.4825255181459</v>
      </c>
      <c r="T959" s="67" t="n">
        <f aca="false">T958</f>
        <v>721.342705945822</v>
      </c>
    </row>
    <row r="960" customFormat="false" ht="15" hidden="false" customHeight="false" outlineLevel="0" collapsed="false">
      <c r="D960" s="10" t="n">
        <v>1996</v>
      </c>
      <c r="E960" s="10" t="n">
        <v>88.4382607123058</v>
      </c>
      <c r="T960" s="83" t="n">
        <f aca="false">T959</f>
        <v>721.342705945822</v>
      </c>
    </row>
    <row r="961" customFormat="false" ht="15" hidden="false" customHeight="false" outlineLevel="0" collapsed="false">
      <c r="D961" s="4" t="n">
        <v>1997</v>
      </c>
      <c r="E961" s="4" t="n">
        <v>86.4755088688389</v>
      </c>
      <c r="T961" s="69" t="n">
        <f aca="false">T960</f>
        <v>721.342705945822</v>
      </c>
    </row>
    <row r="962" customFormat="false" ht="15" hidden="false" customHeight="false" outlineLevel="0" collapsed="false">
      <c r="D962" s="7" t="n">
        <v>1997</v>
      </c>
      <c r="E962" s="7" t="n">
        <v>86.1526714395119</v>
      </c>
      <c r="T962" s="67" t="n">
        <f aca="false">T961</f>
        <v>721.342705945822</v>
      </c>
    </row>
    <row r="963" customFormat="false" ht="15" hidden="false" customHeight="false" outlineLevel="0" collapsed="false">
      <c r="D963" s="10" t="n">
        <v>1997</v>
      </c>
      <c r="E963" s="10" t="n">
        <v>86.1941871509458</v>
      </c>
      <c r="T963" s="83" t="n">
        <f aca="false">T962</f>
        <v>721.342705945822</v>
      </c>
    </row>
    <row r="964" customFormat="false" ht="15" hidden="false" customHeight="false" outlineLevel="0" collapsed="false">
      <c r="D964" s="4" t="n">
        <v>1997</v>
      </c>
      <c r="E964" s="4" t="n">
        <v>85.7793074044281</v>
      </c>
      <c r="T964" s="69" t="n">
        <f aca="false">T963</f>
        <v>721.342705945822</v>
      </c>
    </row>
    <row r="965" customFormat="false" ht="15" hidden="false" customHeight="false" outlineLevel="0" collapsed="false">
      <c r="D965" s="7" t="n">
        <v>1997</v>
      </c>
      <c r="E965" s="7" t="n">
        <v>86.0924654690664</v>
      </c>
      <c r="T965" s="67" t="n">
        <f aca="false">T964</f>
        <v>721.342705945822</v>
      </c>
    </row>
    <row r="966" customFormat="false" ht="15" hidden="false" customHeight="false" outlineLevel="0" collapsed="false">
      <c r="D966" s="10" t="n">
        <v>1997</v>
      </c>
      <c r="E966" s="10" t="n">
        <v>87.2230106610002</v>
      </c>
      <c r="T966" s="83" t="n">
        <f aca="false">T965</f>
        <v>721.342705945822</v>
      </c>
    </row>
    <row r="967" customFormat="false" ht="15" hidden="false" customHeight="false" outlineLevel="0" collapsed="false">
      <c r="D967" s="4" t="n">
        <v>1997</v>
      </c>
      <c r="E967" s="4" t="n">
        <v>84.8967710322538</v>
      </c>
      <c r="T967" s="69" t="n">
        <f aca="false">T966</f>
        <v>721.342705945822</v>
      </c>
    </row>
    <row r="968" customFormat="false" ht="15" hidden="false" customHeight="false" outlineLevel="0" collapsed="false">
      <c r="D968" s="7" t="n">
        <v>1997</v>
      </c>
      <c r="E968" s="7" t="n">
        <v>84.0762012191116</v>
      </c>
      <c r="T968" s="67" t="n">
        <f aca="false">T967</f>
        <v>721.342705945822</v>
      </c>
    </row>
    <row r="969" customFormat="false" ht="15" hidden="false" customHeight="false" outlineLevel="0" collapsed="false">
      <c r="D969" s="10" t="n">
        <v>1997</v>
      </c>
      <c r="E969" s="10" t="n">
        <v>85.2022540322512</v>
      </c>
      <c r="T969" s="83" t="n">
        <f aca="false">T968</f>
        <v>721.342705945822</v>
      </c>
    </row>
    <row r="970" customFormat="false" ht="15" hidden="false" customHeight="false" outlineLevel="0" collapsed="false">
      <c r="D970" s="4" t="n">
        <v>1997</v>
      </c>
      <c r="E970" s="4" t="n">
        <v>85.5937453448085</v>
      </c>
      <c r="T970" s="69" t="n">
        <f aca="false">T969</f>
        <v>721.342705945822</v>
      </c>
    </row>
    <row r="971" customFormat="false" ht="15" hidden="false" customHeight="false" outlineLevel="0" collapsed="false">
      <c r="D971" s="7" t="n">
        <v>1997</v>
      </c>
      <c r="E971" s="7" t="n">
        <v>84.4951966656792</v>
      </c>
      <c r="T971" s="67" t="n">
        <f aca="false">T970</f>
        <v>721.342705945822</v>
      </c>
    </row>
    <row r="972" customFormat="false" ht="15" hidden="false" customHeight="false" outlineLevel="0" collapsed="false">
      <c r="D972" s="10" t="n">
        <v>1997</v>
      </c>
      <c r="E972" s="10" t="n">
        <v>85.8527246455348</v>
      </c>
      <c r="T972" s="83" t="n">
        <f aca="false">T971</f>
        <v>721.342705945822</v>
      </c>
    </row>
    <row r="973" customFormat="false" ht="15" hidden="false" customHeight="false" outlineLevel="0" collapsed="false">
      <c r="D973" s="4" t="n">
        <v>1998</v>
      </c>
      <c r="E973" s="4" t="n">
        <v>85.0285001758034</v>
      </c>
      <c r="T973" s="69" t="n">
        <f aca="false">T972</f>
        <v>721.342705945822</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RowHeight="13.8"/>
  <cols>
    <col collapsed="false" hidden="false" max="1025" min="1" style="0" width="16.1377551020408"/>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8154.79999799101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8154.79999799101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8154.79999799101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67" activeCellId="0" sqref="E67"/>
    </sheetView>
  </sheetViews>
  <sheetFormatPr defaultRowHeight="13.8"/>
  <cols>
    <col collapsed="false" hidden="false" max="1025" min="1" style="0" width="16.1377551020408"/>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87" t="n">
        <v>2014</v>
      </c>
      <c r="O5" s="87" t="n">
        <v>1</v>
      </c>
      <c r="P5" s="88" t="n">
        <f aca="false">D5</f>
        <v>525.960277665582</v>
      </c>
      <c r="Q5" s="88" t="n">
        <f aca="false">F5</f>
        <v>736.332942371038</v>
      </c>
      <c r="R5" s="88" t="n">
        <f aca="false">H5</f>
        <v>1051.90910897039</v>
      </c>
      <c r="S5" s="88" t="n">
        <f aca="false">J5</f>
        <v>1683.06144216908</v>
      </c>
      <c r="T5" s="88"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87" t="n">
        <v>2014</v>
      </c>
      <c r="O6" s="87" t="n">
        <v>2</v>
      </c>
      <c r="P6" s="88" t="n">
        <f aca="false">D8</f>
        <v>552.688068557152</v>
      </c>
      <c r="Q6" s="88" t="n">
        <f aca="false">F8</f>
        <v>773.754651280327</v>
      </c>
      <c r="R6" s="88" t="n">
        <f aca="false">H8</f>
        <v>1105.3653312397</v>
      </c>
      <c r="S6" s="88" t="n">
        <f aca="false">J8</f>
        <v>1768.58669115844</v>
      </c>
      <c r="T6" s="88"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87" t="n">
        <v>2014</v>
      </c>
      <c r="O7" s="87" t="n">
        <v>3</v>
      </c>
      <c r="P7" s="88" t="n">
        <f aca="false">D11</f>
        <v>530.853478194399</v>
      </c>
      <c r="Q7" s="88" t="n">
        <f aca="false">F11</f>
        <v>743.186566291473</v>
      </c>
      <c r="R7" s="88" t="n">
        <f aca="false">H11</f>
        <v>1061.69657741294</v>
      </c>
      <c r="S7" s="88" t="n">
        <f aca="false">J11</f>
        <v>1698.71659965588</v>
      </c>
      <c r="T7" s="88"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87" t="n">
        <v>2014</v>
      </c>
      <c r="O8" s="87" t="n">
        <v>4</v>
      </c>
      <c r="P8" s="88" t="n">
        <f aca="false">D14</f>
        <v>599.44</v>
      </c>
      <c r="Q8" s="88" t="n">
        <f aca="false">F14</f>
        <v>839.21</v>
      </c>
      <c r="R8" s="88" t="n">
        <f aca="false">H14</f>
        <v>1198.87</v>
      </c>
      <c r="S8" s="88" t="n">
        <f aca="false">J14</f>
        <v>1918.2</v>
      </c>
      <c r="T8" s="88"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89" t="n">
        <f aca="false">D17</f>
        <v>581.466641320314</v>
      </c>
      <c r="Q9" s="89" t="n">
        <f aca="false">F17</f>
        <v>814.047477749935</v>
      </c>
      <c r="R9" s="89" t="n">
        <f aca="false">H17</f>
        <v>1162.92358247645</v>
      </c>
      <c r="S9" s="89" t="n">
        <f aca="false">J17</f>
        <v>1860.68549209367</v>
      </c>
      <c r="T9" s="89"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89" t="n">
        <f aca="false">D20</f>
        <v>664.21905358037</v>
      </c>
      <c r="Q10" s="89" t="n">
        <f aca="false">F20</f>
        <v>929.906675012518</v>
      </c>
      <c r="R10" s="89" t="n">
        <f aca="false">H20</f>
        <v>1328.4568452679</v>
      </c>
      <c r="S10" s="89" t="n">
        <f aca="false">J20</f>
        <v>2125.51970956435</v>
      </c>
      <c r="T10" s="89"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89" t="n">
        <f aca="false">D23</f>
        <v>641.673200032251</v>
      </c>
      <c r="Q11" s="89" t="n">
        <f aca="false">F23</f>
        <v>898.342480045151</v>
      </c>
      <c r="R11" s="89" t="n">
        <f aca="false">H23</f>
        <v>1283.36450213658</v>
      </c>
      <c r="S11" s="89" t="n">
        <f aca="false">J23</f>
        <v>2053.37234217528</v>
      </c>
      <c r="T11" s="89"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89" t="n">
        <f aca="false">D26</f>
        <v>688.985609953662</v>
      </c>
      <c r="Q12" s="89" t="n">
        <f aca="false">F26</f>
        <v>964.579853935127</v>
      </c>
      <c r="R12" s="89" t="n">
        <f aca="false">H26</f>
        <v>1377.98849854331</v>
      </c>
      <c r="S12" s="89" t="n">
        <f aca="false">J26</f>
        <v>2204.7712304877</v>
      </c>
      <c r="T12" s="89"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87" t="n">
        <f aca="false">N9+1</f>
        <v>2016</v>
      </c>
      <c r="O13" s="87" t="n">
        <f aca="false">O9</f>
        <v>1</v>
      </c>
      <c r="P13" s="88" t="n">
        <f aca="false">D29</f>
        <v>608.2581284921</v>
      </c>
      <c r="Q13" s="88" t="n">
        <f aca="false">F29</f>
        <v>851.56137988894</v>
      </c>
      <c r="R13" s="88" t="n">
        <f aca="false">H29</f>
        <v>1216.53151110655</v>
      </c>
      <c r="S13" s="88" t="n">
        <f aca="false">J29</f>
        <v>1946.44126529707</v>
      </c>
      <c r="T13" s="88"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87" t="n">
        <f aca="false">N10+1</f>
        <v>2016</v>
      </c>
      <c r="O14" s="87" t="n">
        <f aca="false">O10</f>
        <v>2</v>
      </c>
      <c r="P14" s="88" t="n">
        <f aca="false">D32</f>
        <v>622.090684878321</v>
      </c>
      <c r="Q14" s="88" t="n">
        <f aca="false">F32</f>
        <v>870.921548875002</v>
      </c>
      <c r="R14" s="88" t="n">
        <f aca="false">H32</f>
        <v>1244.18813219995</v>
      </c>
      <c r="S14" s="88" t="n">
        <f aca="false">J32</f>
        <v>1990.70101151992</v>
      </c>
      <c r="T14" s="88"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593.518560592697</v>
      </c>
      <c r="E15" s="11" t="n">
        <f aca="false">E14</f>
        <v>839.21</v>
      </c>
      <c r="F15" s="11" t="n">
        <f aca="false">E15*100/'RIPTE e IPC'!$T865</f>
        <v>830.920044099488</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87" t="n">
        <f aca="false">N11+1</f>
        <v>2016</v>
      </c>
      <c r="O15" s="87" t="n">
        <f aca="false">O11</f>
        <v>3</v>
      </c>
      <c r="P15" s="88" t="n">
        <f aca="false">D35</f>
        <v>590.229782902426</v>
      </c>
      <c r="Q15" s="88" t="n">
        <f aca="false">F35</f>
        <v>826.316563184165</v>
      </c>
      <c r="R15" s="88" t="n">
        <f aca="false">H35</f>
        <v>1180.46598190389</v>
      </c>
      <c r="S15" s="88" t="n">
        <f aca="false">J35</f>
        <v>1888.74557104623</v>
      </c>
      <c r="T15" s="88"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87" t="n">
        <f aca="false">N12+1</f>
        <v>2016</v>
      </c>
      <c r="O16" s="87" t="n">
        <f aca="false">O12</f>
        <v>4</v>
      </c>
      <c r="P16" s="88" t="n">
        <f aca="false">D38</f>
        <v>640.431507329791</v>
      </c>
      <c r="Q16" s="88" t="n">
        <f aca="false">F38</f>
        <v>896.60898890352</v>
      </c>
      <c r="R16" s="88" t="n">
        <f aca="false">H38</f>
        <v>1280.86301465958</v>
      </c>
      <c r="S16" s="88" t="n">
        <f aca="false">J38</f>
        <v>2049.3893610785</v>
      </c>
      <c r="T16" s="88"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89" t="n">
        <f aca="false">D41</f>
        <v>610.355545809074</v>
      </c>
      <c r="Q17" s="89" t="n">
        <f aca="false">F41</f>
        <v>854.502413663609</v>
      </c>
      <c r="R17" s="89" t="n">
        <f aca="false">H41</f>
        <v>1220.71109161815</v>
      </c>
      <c r="S17" s="89" t="n">
        <f aca="false">J41</f>
        <v>1953.14588326812</v>
      </c>
      <c r="T17" s="89"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89" t="n">
        <f aca="false">D44</f>
        <v>646.768946889862</v>
      </c>
      <c r="Q18" s="89" t="n">
        <f aca="false">F44</f>
        <v>905.473254427401</v>
      </c>
      <c r="R18" s="89" t="n">
        <f aca="false">H44</f>
        <v>1293.53789377972</v>
      </c>
      <c r="S18" s="89" t="n">
        <f aca="false">J44</f>
        <v>2069.65626842302</v>
      </c>
      <c r="T18" s="89"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89" t="n">
        <f aca="false">D47</f>
        <v>619.572362533734</v>
      </c>
      <c r="Q19" s="89" t="n">
        <f aca="false">F47</f>
        <v>867.398173883305</v>
      </c>
      <c r="R19" s="89" t="n">
        <f aca="false">H47</f>
        <v>1239.14472506747</v>
      </c>
      <c r="S19" s="89" t="n">
        <f aca="false">J47</f>
        <v>1982.62738188939</v>
      </c>
      <c r="T19" s="89"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89" t="n">
        <f aca="false">D50</f>
        <v>669.532580128954</v>
      </c>
      <c r="Q20" s="89" t="n">
        <f aca="false">F50</f>
        <v>937.340016928009</v>
      </c>
      <c r="R20" s="89" t="n">
        <f aca="false">H50</f>
        <v>1339.06516025791</v>
      </c>
      <c r="S20" s="89" t="n">
        <f aca="false">J50</f>
        <v>2142.5014587864</v>
      </c>
      <c r="T20" s="89"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87" t="n">
        <f aca="false">N17+1</f>
        <v>2018</v>
      </c>
      <c r="O21" s="87" t="n">
        <f aca="false">O17</f>
        <v>1</v>
      </c>
      <c r="P21" s="88" t="n">
        <f aca="false">D53</f>
        <v>622.859074924479</v>
      </c>
      <c r="Q21" s="88" t="n">
        <f aca="false">F53</f>
        <v>871.997499690048</v>
      </c>
      <c r="R21" s="88" t="n">
        <f aca="false">H53</f>
        <v>1245.71814984896</v>
      </c>
      <c r="S21" s="88" t="n">
        <f aca="false">J53</f>
        <v>1993.14643715623</v>
      </c>
      <c r="T21" s="88"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87" t="n">
        <f aca="false">N18+1</f>
        <v>2018</v>
      </c>
      <c r="O22" s="87" t="n">
        <f aca="false">O18</f>
        <v>2</v>
      </c>
      <c r="P22" s="88" t="n">
        <f aca="false">D56</f>
        <v>613.478206526124</v>
      </c>
      <c r="Q22" s="88" t="n">
        <f aca="false">F56</f>
        <v>858.867762317984</v>
      </c>
      <c r="R22" s="88" t="n">
        <f aca="false">H56</f>
        <v>1226.95641305225</v>
      </c>
      <c r="S22" s="88" t="n">
        <f aca="false">J56</f>
        <v>1963.13371452078</v>
      </c>
      <c r="T22" s="88"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87" t="n">
        <f aca="false">N19+1</f>
        <v>2018</v>
      </c>
      <c r="O23" s="87" t="n">
        <f aca="false">O19</f>
        <v>3</v>
      </c>
      <c r="P23" s="88" t="n">
        <f aca="false">D59</f>
        <v>583.531541798198</v>
      </c>
      <c r="Q23" s="88" t="n">
        <f aca="false">F59</f>
        <v>816.941050327737</v>
      </c>
      <c r="R23" s="88" t="n">
        <f aca="false">H59</f>
        <v>1167.0630835964</v>
      </c>
      <c r="S23" s="88" t="n">
        <f aca="false">J59</f>
        <v>1867.29937965936</v>
      </c>
      <c r="T23" s="88"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87" t="n">
        <f aca="false">N20+1</f>
        <v>2018</v>
      </c>
      <c r="O24" s="87" t="n">
        <f aca="false">O20</f>
        <v>4</v>
      </c>
      <c r="P24" s="88" t="n">
        <f aca="false">D62</f>
        <v>537.484912661419</v>
      </c>
      <c r="Q24" s="88" t="n">
        <f aca="false">F62</f>
        <v>752.480219559701</v>
      </c>
      <c r="R24" s="88" t="n">
        <f aca="false">H62</f>
        <v>1074.97653449141</v>
      </c>
      <c r="S24" s="88" t="n">
        <f aca="false">J62</f>
        <v>1719.95910060197</v>
      </c>
      <c r="T24" s="88"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89" t="n">
        <f aca="false">D65</f>
        <v>528.921329978982</v>
      </c>
      <c r="Q25" s="89" t="n">
        <f aca="false">F65</f>
        <v>740.489861970575</v>
      </c>
      <c r="R25" s="89" t="n">
        <f aca="false">H65</f>
        <v>1057.84572279501</v>
      </c>
      <c r="S25" s="89" t="n">
        <f aca="false">J65</f>
        <v>1692.54825593274</v>
      </c>
      <c r="T25" s="89"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89" t="n">
        <f aca="false">D68</f>
        <v>530.023205823717</v>
      </c>
      <c r="Q26" s="89" t="n">
        <f aca="false">F68</f>
        <v>742.026999097633</v>
      </c>
      <c r="R26" s="89" t="n">
        <f aca="false">H68</f>
        <v>1060.04641164743</v>
      </c>
      <c r="S26" s="89" t="n">
        <f aca="false">J68</f>
        <v>1696.06876958032</v>
      </c>
      <c r="T26" s="89"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89" t="n">
        <f aca="false">D71</f>
        <v>532.502342981385</v>
      </c>
      <c r="Q27" s="89" t="n">
        <f aca="false">F71</f>
        <v>745.49979424953</v>
      </c>
      <c r="R27" s="89" t="n">
        <f aca="false">H71</f>
        <v>1065.00219601676</v>
      </c>
      <c r="S27" s="89" t="n">
        <f aca="false">J71</f>
        <v>1704.00450960523</v>
      </c>
      <c r="T27" s="89" t="n">
        <f aca="false">L71</f>
        <v>2343.00433324768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89" t="n">
        <f aca="false">D74</f>
        <v>0</v>
      </c>
      <c r="Q28" s="89" t="n">
        <f aca="false">F74</f>
        <v>0</v>
      </c>
      <c r="R28" s="89" t="n">
        <f aca="false">H74</f>
        <v>0</v>
      </c>
      <c r="S28" s="89" t="n">
        <f aca="false">J74</f>
        <v>0</v>
      </c>
      <c r="T28" s="89"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559.127460130455</v>
      </c>
      <c r="E70" s="5" t="n">
        <f aca="false">E69</f>
        <v>2994.04</v>
      </c>
      <c r="F70" s="5" t="n">
        <f aca="false">E70*100/'RIPTE e IPC'!$T920</f>
        <v>782.774783962007</v>
      </c>
      <c r="G70" s="5" t="n">
        <f aca="false">G69</f>
        <v>4277.21</v>
      </c>
      <c r="H70" s="5" t="n">
        <f aca="false">G70*100/'RIPTE e IPC'!$T920</f>
        <v>1118.2523058176</v>
      </c>
      <c r="I70" s="5" t="n">
        <f aca="false">I69</f>
        <v>6843.54</v>
      </c>
      <c r="J70" s="5" t="n">
        <f aca="false">I70*100/'RIPTE e IPC'!$T920</f>
        <v>1789.20473508549</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532.502342981385</v>
      </c>
      <c r="E71" s="84" t="n">
        <f aca="false">E70</f>
        <v>2994.04</v>
      </c>
      <c r="F71" s="84" t="n">
        <f aca="false">E71*100/'RIPTE e IPC'!$T921</f>
        <v>745.49979424953</v>
      </c>
      <c r="G71" s="84" t="n">
        <f aca="false">G70</f>
        <v>4277.21</v>
      </c>
      <c r="H71" s="84" t="n">
        <f aca="false">G71*100/'RIPTE e IPC'!$T921</f>
        <v>1065.00219601676</v>
      </c>
      <c r="I71" s="84" t="n">
        <f aca="false">I70</f>
        <v>6843.54</v>
      </c>
      <c r="J71" s="84" t="n">
        <f aca="false">I71*100/'RIPTE e IPC'!$T921</f>
        <v>1704.00450960523</v>
      </c>
      <c r="K71" s="84" t="n">
        <f aca="false">K70</f>
        <v>9409.86</v>
      </c>
      <c r="L71" s="84" t="n">
        <f aca="false">K71*100/'RIPTE e IPC'!$T921</f>
        <v>2343.00433324768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L72" colorId="64" zoomScale="85" zoomScaleNormal="85" zoomScalePageLayoutView="100" workbookViewId="0">
      <selection pane="topLeft" activeCell="L110" activeCellId="0" sqref="L110"/>
    </sheetView>
  </sheetViews>
  <sheetFormatPr defaultRowHeight="12.8"/>
  <cols>
    <col collapsed="false" hidden="false" max="12" min="11" style="0" width="44.8163265306122"/>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4.05" hidden="false" customHeight="false" outlineLevel="0" collapsed="false">
      <c r="A5" s="95" t="s">
        <v>92</v>
      </c>
      <c r="B5" s="95" t="s">
        <v>93</v>
      </c>
      <c r="C5" s="95"/>
      <c r="D5" s="95"/>
      <c r="E5" s="95"/>
      <c r="F5" s="95"/>
      <c r="I5" s="96" t="s">
        <v>94</v>
      </c>
      <c r="J5" s="96"/>
      <c r="K5" s="96"/>
      <c r="L5" s="96"/>
    </row>
    <row r="6" customFormat="false" ht="57.1" hidden="false" customHeight="true" outlineLevel="0" collapsed="false">
      <c r="A6" s="97" t="n">
        <v>1993</v>
      </c>
      <c r="B6" s="98" t="s">
        <v>95</v>
      </c>
      <c r="C6" s="99" t="n">
        <v>200</v>
      </c>
      <c r="D6" s="99"/>
      <c r="E6" s="100"/>
      <c r="F6" s="99" t="n">
        <f aca="false">+'Minimum wage'!C6/'Minimum wage'!$C$6*100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'Minimum wage'!C7*100/'RIPTE e IPC'!T728</f>
        <v>760.150483911932</v>
      </c>
      <c r="E7" s="105" t="n">
        <f aca="false">+'Minimum wage'!C7/'Minimum wage'!C6-1</f>
        <v>0.25</v>
      </c>
      <c r="F7" s="99" t="n">
        <f aca="false">+'Minimum wage'!C7/'Minimum wage'!$C$6*100</f>
        <v>125</v>
      </c>
      <c r="I7" s="101"/>
      <c r="J7" s="102"/>
      <c r="K7" s="103"/>
      <c r="L7" s="104"/>
    </row>
    <row r="8" customFormat="false" ht="12.8" hidden="false" customHeight="false" outlineLevel="0" collapsed="false">
      <c r="A8" s="97" t="n">
        <v>2003</v>
      </c>
      <c r="B8" s="98" t="s">
        <v>95</v>
      </c>
      <c r="C8" s="99" t="n">
        <v>260</v>
      </c>
      <c r="D8" s="99" t="n">
        <f aca="false">'Minimum wage'!C8*100/'RIPTE e IPC'!T729</f>
        <v>790.36406439252</v>
      </c>
      <c r="E8" s="105" t="n">
        <f aca="false">+'Minimum wage'!C8/'Minimum wage'!C7-1</f>
        <v>0.04</v>
      </c>
      <c r="F8" s="99" t="n">
        <f aca="false">+'Minimum wage'!C8/'Minimum wage'!$C$6*100</f>
        <v>130</v>
      </c>
      <c r="I8" s="106"/>
      <c r="J8" s="107"/>
      <c r="K8" s="103"/>
      <c r="L8" s="104"/>
    </row>
    <row r="9" customFormat="false" ht="13.8" hidden="false" customHeight="false" outlineLevel="0" collapsed="false">
      <c r="A9" s="97" t="n">
        <v>2003</v>
      </c>
      <c r="B9" s="98" t="s">
        <v>101</v>
      </c>
      <c r="C9" s="99" t="n">
        <v>270</v>
      </c>
      <c r="D9" s="99" t="n">
        <f aca="false">'Minimum wage'!C9*100/'RIPTE e IPC'!T730</f>
        <v>820.437540433277</v>
      </c>
      <c r="E9" s="105" t="n">
        <f aca="false">+'Minimum wage'!C9/'Minimum wage'!C8-1</f>
        <v>0.0384615384615385</v>
      </c>
      <c r="F9" s="99" t="n">
        <f aca="false">+'Minimum wage'!C9/'Minimum wage'!$C$6*100</f>
        <v>135</v>
      </c>
      <c r="I9" s="108" t="n">
        <v>1994</v>
      </c>
      <c r="J9" s="108" t="n">
        <v>3</v>
      </c>
      <c r="K9" s="109" t="n">
        <v>200</v>
      </c>
      <c r="L9" s="109" t="n">
        <f aca="false">'Minimum wage'!K9*100/'RIPTE e IPC'!T621</f>
        <v>878.397708650299</v>
      </c>
    </row>
    <row r="10" customFormat="false" ht="13.8" hidden="false" customHeight="false" outlineLevel="0" collapsed="false">
      <c r="A10" s="97" t="n">
        <v>2003</v>
      </c>
      <c r="B10" s="98" t="s">
        <v>102</v>
      </c>
      <c r="C10" s="99" t="n">
        <v>280</v>
      </c>
      <c r="D10" s="99" t="n">
        <f aca="false">'Minimum wage'!C10*100/'RIPTE e IPC'!T731</f>
        <v>845.838144397284</v>
      </c>
      <c r="E10" s="105" t="n">
        <f aca="false">+'Minimum wage'!C10/'Minimum wage'!C9-1</f>
        <v>0.037037037037037</v>
      </c>
      <c r="F10" s="99" t="n">
        <f aca="false">+'Minimum wage'!C10/'Minimum wage'!$C$6*100</f>
        <v>140</v>
      </c>
      <c r="I10" s="110" t="n">
        <v>1994</v>
      </c>
      <c r="J10" s="110" t="n">
        <v>4</v>
      </c>
      <c r="K10" s="111" t="n">
        <v>200</v>
      </c>
      <c r="L10" s="112" t="n">
        <f aca="false">'Minimum wage'!K10*100/'RIPTE e IPC'!T624</f>
        <v>867.678259684337</v>
      </c>
    </row>
    <row r="11" customFormat="false" ht="13.8" hidden="false" customHeight="false" outlineLevel="0" collapsed="false">
      <c r="A11" s="97" t="n">
        <v>2003</v>
      </c>
      <c r="B11" s="98" t="s">
        <v>103</v>
      </c>
      <c r="C11" s="99" t="n">
        <v>290</v>
      </c>
      <c r="D11" s="99" t="n">
        <f aca="false">'Minimum wage'!C11*100/'RIPTE e IPC'!T732</f>
        <v>873.891461288125</v>
      </c>
      <c r="E11" s="105" t="n">
        <f aca="false">+'Minimum wage'!C11/'Minimum wage'!C10-1</f>
        <v>0.0357142857142858</v>
      </c>
      <c r="F11" s="99" t="n">
        <f aca="false">+'Minimum wage'!C11/'Minimum wage'!$C$6*100</f>
        <v>145</v>
      </c>
      <c r="I11" s="108" t="n">
        <v>1995</v>
      </c>
      <c r="J11" s="108" t="n">
        <v>1</v>
      </c>
      <c r="K11" s="109" t="n">
        <v>200</v>
      </c>
      <c r="L11" s="109" t="n">
        <f aca="false">'Minimum wage'!K11*100/'RIPTE e IPC'!T627</f>
        <v>855.163997736316</v>
      </c>
    </row>
    <row r="12" customFormat="false" ht="12.8" hidden="false" customHeight="false" outlineLevel="0" collapsed="false">
      <c r="A12" s="97" t="n">
        <v>2003</v>
      </c>
      <c r="B12" s="98" t="s">
        <v>104</v>
      </c>
      <c r="C12" s="99" t="n">
        <v>300</v>
      </c>
      <c r="D12" s="99" t="n">
        <f aca="false">'Minimum wage'!C12*100/'RIPTE e IPC'!T733</f>
        <v>902.110301658548</v>
      </c>
      <c r="E12" s="105" t="n">
        <f aca="false">+'Minimum wage'!C12/'Minimum wage'!C11-1</f>
        <v>0.0344827586206897</v>
      </c>
      <c r="F12" s="99" t="n">
        <f aca="false">+'Minimum wage'!C12/'Minimum wage'!$C$6*100</f>
        <v>150</v>
      </c>
      <c r="I12" s="110" t="n">
        <v>1995</v>
      </c>
      <c r="J12" s="110" t="n">
        <v>2</v>
      </c>
      <c r="K12" s="111" t="n">
        <v>200</v>
      </c>
      <c r="L12" s="112" t="n">
        <f aca="false">'Minimum wage'!K12*100/'RIPTE e IPC'!T630</f>
        <v>854.933031766446</v>
      </c>
    </row>
    <row r="13" customFormat="false" ht="13.8" hidden="false" customHeight="false" outlineLevel="0" collapsed="false">
      <c r="A13" s="97" t="n">
        <v>2004</v>
      </c>
      <c r="B13" s="98" t="s">
        <v>105</v>
      </c>
      <c r="C13" s="99" t="n">
        <v>350</v>
      </c>
      <c r="D13" s="99" t="n">
        <f aca="false">'Minimum wage'!C13*100/'RIPTE e IPC'!T734</f>
        <v>1048.05640300498</v>
      </c>
      <c r="E13" s="105" t="n">
        <f aca="false">+'Minimum wage'!C13/'Minimum wage'!C12-1</f>
        <v>0.166666666666667</v>
      </c>
      <c r="F13" s="99" t="n">
        <f aca="false">+'Minimum wage'!C13/'Minimum wage'!$C$6*100</f>
        <v>175</v>
      </c>
      <c r="I13" s="108" t="n">
        <f aca="false">'Minimum wage'!I9+1</f>
        <v>1995</v>
      </c>
      <c r="J13" s="108" t="n">
        <f aca="false">'Minimum wage'!J9</f>
        <v>3</v>
      </c>
      <c r="K13" s="109" t="n">
        <v>200</v>
      </c>
      <c r="L13" s="109" t="n">
        <f aca="false">'Minimum wage'!K13*100/'RIPTE e IPC'!T633</f>
        <v>855.308459499783</v>
      </c>
    </row>
    <row r="14" customFormat="false" ht="12.8" hidden="false" customHeight="false" outlineLevel="0" collapsed="false">
      <c r="A14" s="113" t="n">
        <v>2004</v>
      </c>
      <c r="B14" s="114" t="s">
        <v>101</v>
      </c>
      <c r="C14" s="115" t="n">
        <v>450</v>
      </c>
      <c r="D14" s="115"/>
      <c r="E14" s="105" t="n">
        <f aca="false">+'Minimum wage'!C14/'Minimum wage'!C13-1</f>
        <v>0.285714285714286</v>
      </c>
      <c r="F14" s="115" t="n">
        <f aca="false">+'Minimum wage'!C14/'Minimum wage'!$C$6*100</f>
        <v>225</v>
      </c>
      <c r="I14" s="110" t="n">
        <f aca="false">'Minimum wage'!I10+1</f>
        <v>1995</v>
      </c>
      <c r="J14" s="110" t="n">
        <f aca="false">'Minimum wage'!J10</f>
        <v>4</v>
      </c>
      <c r="K14" s="111" t="n">
        <v>200</v>
      </c>
      <c r="L14" s="112" t="n">
        <f aca="false">'Minimum wage'!K14*100/'RIPTE e IPC'!T636</f>
        <v>852.959393568765</v>
      </c>
    </row>
    <row r="15" customFormat="false" ht="13.8" hidden="false" customHeight="false" outlineLevel="0" collapsed="false">
      <c r="A15" s="113" t="n">
        <v>2005</v>
      </c>
      <c r="B15" s="114" t="s">
        <v>106</v>
      </c>
      <c r="C15" s="115" t="n">
        <v>510</v>
      </c>
      <c r="D15" s="115"/>
      <c r="E15" s="105" t="n">
        <f aca="false">+'Minimum wage'!C15/'Minimum wage'!C14-1</f>
        <v>0.133333333333333</v>
      </c>
      <c r="F15" s="115" t="n">
        <f aca="false">+'Minimum wage'!C15/'Minimum wage'!$C$6*100</f>
        <v>255</v>
      </c>
      <c r="I15" s="108" t="n">
        <f aca="false">'Minimum wage'!I11+1</f>
        <v>1996</v>
      </c>
      <c r="J15" s="108" t="n">
        <f aca="false">'Minimum wage'!J11</f>
        <v>1</v>
      </c>
      <c r="K15" s="109" t="n">
        <v>200</v>
      </c>
      <c r="L15" s="109" t="n">
        <f aca="false">'Minimum wage'!K15*100/'RIPTE e IPC'!T639</f>
        <v>852.318671364332</v>
      </c>
    </row>
    <row r="16" customFormat="false" ht="12.8" hidden="false" customHeight="false" outlineLevel="0" collapsed="false">
      <c r="A16" s="113" t="n">
        <v>2005</v>
      </c>
      <c r="B16" s="114" t="s">
        <v>107</v>
      </c>
      <c r="C16" s="115" t="n">
        <v>570</v>
      </c>
      <c r="D16" s="115"/>
      <c r="E16" s="105" t="n">
        <f aca="false">+'Minimum wage'!C16/'Minimum wage'!C15-1</f>
        <v>0.117647058823529</v>
      </c>
      <c r="F16" s="115" t="n">
        <f aca="false">+'Minimum wage'!C16/'Minimum wage'!$C$6*100</f>
        <v>285</v>
      </c>
      <c r="I16" s="110" t="n">
        <f aca="false">'Minimum wage'!I12+1</f>
        <v>1996</v>
      </c>
      <c r="J16" s="110" t="n">
        <f aca="false">'Minimum wage'!J12</f>
        <v>2</v>
      </c>
      <c r="K16" s="111" t="n">
        <v>200</v>
      </c>
      <c r="L16" s="112" t="n">
        <f aca="false">'Minimum wage'!K16*100/'RIPTE e IPC'!T642</f>
        <v>857.693667160847</v>
      </c>
    </row>
    <row r="17" customFormat="false" ht="14.05" hidden="false" customHeight="false" outlineLevel="0" collapsed="false">
      <c r="A17" s="113" t="n">
        <v>2005</v>
      </c>
      <c r="B17" s="114" t="s">
        <v>100</v>
      </c>
      <c r="C17" s="115" t="n">
        <v>630</v>
      </c>
      <c r="D17" s="115"/>
      <c r="E17" s="105" t="n">
        <f aca="false">+'Minimum wage'!C17/'Minimum wage'!C16-1</f>
        <v>0.105263157894737</v>
      </c>
      <c r="F17" s="115" t="n">
        <f aca="false">+'Minimum wage'!C17/'Minimum wage'!$C$6*100</f>
        <v>315</v>
      </c>
      <c r="I17" s="108" t="n">
        <f aca="false">'Minimum wage'!I13+1</f>
        <v>1996</v>
      </c>
      <c r="J17" s="108" t="n">
        <f aca="false">'Minimum wage'!J13</f>
        <v>3</v>
      </c>
      <c r="K17" s="109" t="n">
        <v>200</v>
      </c>
      <c r="L17" s="109" t="n">
        <f aca="false">'Minimum wage'!K17*100/'RIPTE e IPC'!T645</f>
        <v>853.70746898465</v>
      </c>
    </row>
    <row r="18" customFormat="false" ht="12.8" hidden="false" customHeight="false" outlineLevel="0" collapsed="false">
      <c r="A18" s="113" t="n">
        <v>2006</v>
      </c>
      <c r="B18" s="114" t="s">
        <v>95</v>
      </c>
      <c r="C18" s="115" t="n">
        <v>760</v>
      </c>
      <c r="D18" s="115"/>
      <c r="E18" s="105" t="n">
        <f aca="false">+'Minimum wage'!C18/'Minimum wage'!C17-1</f>
        <v>0.206349206349206</v>
      </c>
      <c r="F18" s="115" t="n">
        <f aca="false">+'Minimum wage'!C18/'Minimum wage'!$C$6*100</f>
        <v>380</v>
      </c>
      <c r="I18" s="110" t="n">
        <f aca="false">'Minimum wage'!I14+1</f>
        <v>1996</v>
      </c>
      <c r="J18" s="110" t="n">
        <f aca="false">'Minimum wage'!J14</f>
        <v>4</v>
      </c>
      <c r="K18" s="111" t="n">
        <v>200</v>
      </c>
      <c r="L18" s="112" t="n">
        <f aca="false">'Minimum wage'!K18*100/'RIPTE e IPC'!T648</f>
        <v>849.20496758554</v>
      </c>
    </row>
    <row r="19" customFormat="false" ht="13.8" hidden="false" customHeight="false" outlineLevel="0" collapsed="false">
      <c r="A19" s="113" t="n">
        <v>2006</v>
      </c>
      <c r="B19" s="114" t="s">
        <v>101</v>
      </c>
      <c r="C19" s="115" t="n">
        <v>780</v>
      </c>
      <c r="D19" s="115"/>
      <c r="E19" s="105" t="n">
        <f aca="false">+'Minimum wage'!C19/'Minimum wage'!C18-1</f>
        <v>0.0263157894736843</v>
      </c>
      <c r="F19" s="115" t="n">
        <f aca="false">+'Minimum wage'!C19/'Minimum wage'!$C$6*100</f>
        <v>390</v>
      </c>
      <c r="I19" s="108" t="n">
        <f aca="false">'Minimum wage'!I15+1</f>
        <v>1997</v>
      </c>
      <c r="J19" s="108" t="n">
        <f aca="false">'Minimum wage'!J15</f>
        <v>1</v>
      </c>
      <c r="K19" s="109" t="n">
        <v>200</v>
      </c>
      <c r="L19" s="109" t="n">
        <f aca="false">'Minimum wage'!K19*100/'RIPTE e IPC'!T651</f>
        <v>844.427184861561</v>
      </c>
    </row>
    <row r="20" customFormat="false" ht="12.8" hidden="false" customHeight="false" outlineLevel="0" collapsed="false">
      <c r="A20" s="113" t="n">
        <v>2006</v>
      </c>
      <c r="B20" s="114" t="s">
        <v>103</v>
      </c>
      <c r="C20" s="115" t="n">
        <v>800</v>
      </c>
      <c r="D20" s="115"/>
      <c r="E20" s="105" t="n">
        <f aca="false">+'Minimum wage'!C20/'Minimum wage'!C19-1</f>
        <v>0.0256410256410255</v>
      </c>
      <c r="F20" s="115" t="n">
        <f aca="false">+'Minimum wage'!C20/'Minimum wage'!$C$6*100</f>
        <v>400</v>
      </c>
      <c r="I20" s="110" t="n">
        <f aca="false">'Minimum wage'!I16+1</f>
        <v>1997</v>
      </c>
      <c r="J20" s="110" t="n">
        <f aca="false">'Minimum wage'!J16</f>
        <v>2</v>
      </c>
      <c r="K20" s="111" t="n">
        <v>200</v>
      </c>
      <c r="L20" s="112" t="n">
        <f aca="false">'Minimum wage'!K20*100/'RIPTE e IPC'!T654</f>
        <v>852.131606014697</v>
      </c>
    </row>
    <row r="21" customFormat="false" ht="13.8" hidden="false" customHeight="false" outlineLevel="0" collapsed="false">
      <c r="A21" s="113" t="n">
        <v>2007</v>
      </c>
      <c r="B21" s="114" t="s">
        <v>95</v>
      </c>
      <c r="C21" s="115" t="n">
        <v>900</v>
      </c>
      <c r="D21" s="115"/>
      <c r="E21" s="105" t="n">
        <f aca="false">+'Minimum wage'!C21/'Minimum wage'!C20-1</f>
        <v>0.125</v>
      </c>
      <c r="F21" s="115" t="n">
        <f aca="false">+'Minimum wage'!C21/'Minimum wage'!$C$6*100</f>
        <v>450</v>
      </c>
      <c r="I21" s="108" t="n">
        <f aca="false">'Minimum wage'!I17+1</f>
        <v>1997</v>
      </c>
      <c r="J21" s="108" t="n">
        <f aca="false">'Minimum wage'!J17</f>
        <v>3</v>
      </c>
      <c r="K21" s="109" t="n">
        <v>200</v>
      </c>
      <c r="L21" s="109" t="n">
        <f aca="false">'Minimum wage'!K21*100/'RIPTE e IPC'!T657</f>
        <v>846.916929237476</v>
      </c>
    </row>
    <row r="22" customFormat="false" ht="12.8" hidden="false" customHeight="false" outlineLevel="0" collapsed="false">
      <c r="A22" s="113" t="n">
        <v>2007</v>
      </c>
      <c r="B22" s="114" t="s">
        <v>102</v>
      </c>
      <c r="C22" s="115" t="n">
        <v>960</v>
      </c>
      <c r="D22" s="115"/>
      <c r="E22" s="105" t="n">
        <f aca="false">+'Minimum wage'!C22/'Minimum wage'!C21-1</f>
        <v>0.0666666666666667</v>
      </c>
      <c r="F22" s="115" t="n">
        <f aca="false">+'Minimum wage'!C22/'Minimum wage'!$C$6*100</f>
        <v>480</v>
      </c>
      <c r="I22" s="110" t="n">
        <f aca="false">'Minimum wage'!I18+1</f>
        <v>1997</v>
      </c>
      <c r="J22" s="110" t="n">
        <f aca="false">'Minimum wage'!J18</f>
        <v>4</v>
      </c>
      <c r="K22" s="111" t="n">
        <v>200</v>
      </c>
      <c r="L22" s="112" t="n">
        <f aca="false">'Minimum wage'!K22*100/'RIPTE e IPC'!T660</f>
        <v>850.295464694148</v>
      </c>
    </row>
    <row r="23" customFormat="false" ht="13.8" hidden="false" customHeight="false" outlineLevel="0" collapsed="false">
      <c r="A23" s="113" t="n">
        <v>2007</v>
      </c>
      <c r="B23" s="114" t="s">
        <v>104</v>
      </c>
      <c r="C23" s="115" t="n">
        <v>980</v>
      </c>
      <c r="D23" s="115"/>
      <c r="E23" s="105" t="n">
        <f aca="false">+'Minimum wage'!C23/'Minimum wage'!C22-1</f>
        <v>0.0208333333333333</v>
      </c>
      <c r="F23" s="115" t="n">
        <f aca="false">+'Minimum wage'!C23/'Minimum wage'!$C$6*100</f>
        <v>490</v>
      </c>
      <c r="I23" s="108" t="n">
        <f aca="false">'Minimum wage'!I19+1</f>
        <v>1998</v>
      </c>
      <c r="J23" s="108" t="n">
        <f aca="false">'Minimum wage'!J19</f>
        <v>1</v>
      </c>
      <c r="K23" s="109" t="n">
        <v>200</v>
      </c>
      <c r="L23" s="109" t="n">
        <f aca="false">'Minimum wage'!K23*100/'RIPTE e IPC'!T663</f>
        <v>840.615683061054</v>
      </c>
    </row>
    <row r="24" customFormat="false" ht="12.8" hidden="false" customHeight="false" outlineLevel="0" collapsed="false">
      <c r="A24" s="113" t="n">
        <v>2008</v>
      </c>
      <c r="B24" s="114" t="s">
        <v>95</v>
      </c>
      <c r="C24" s="115" t="n">
        <v>1200</v>
      </c>
      <c r="D24" s="115"/>
      <c r="E24" s="105" t="n">
        <f aca="false">+'Minimum wage'!C24/'Minimum wage'!C23-1</f>
        <v>0.224489795918367</v>
      </c>
      <c r="F24" s="115" t="n">
        <f aca="false">+'Minimum wage'!C24/'Minimum wage'!$C$6*100</f>
        <v>600</v>
      </c>
      <c r="I24" s="110" t="n">
        <f aca="false">'Minimum wage'!I20+1</f>
        <v>1998</v>
      </c>
      <c r="J24" s="110" t="n">
        <f aca="false">'Minimum wage'!J20</f>
        <v>2</v>
      </c>
      <c r="K24" s="111" t="n">
        <v>200</v>
      </c>
      <c r="L24" s="112" t="n">
        <f aca="false">'Minimum wage'!K24*100/'RIPTE e IPC'!T666</f>
        <v>842.186256977597</v>
      </c>
    </row>
    <row r="25" customFormat="false" ht="13.8" hidden="false" customHeight="false" outlineLevel="0" collapsed="false">
      <c r="A25" s="113" t="n">
        <v>2008</v>
      </c>
      <c r="B25" s="114" t="s">
        <v>104</v>
      </c>
      <c r="C25" s="115" t="n">
        <v>1240</v>
      </c>
      <c r="D25" s="115"/>
      <c r="E25" s="105" t="n">
        <f aca="false">+'Minimum wage'!C25/'Minimum wage'!C24-1</f>
        <v>0.0333333333333334</v>
      </c>
      <c r="F25" s="115" t="n">
        <f aca="false">+'Minimum wage'!C25/'Minimum wage'!$C$6*100</f>
        <v>620</v>
      </c>
      <c r="I25" s="108" t="n">
        <f aca="false">'Minimum wage'!I21+1</f>
        <v>1998</v>
      </c>
      <c r="J25" s="108" t="n">
        <f aca="false">'Minimum wage'!J21</f>
        <v>3</v>
      </c>
      <c r="K25" s="109" t="n">
        <v>200</v>
      </c>
      <c r="L25" s="109" t="n">
        <f aca="false">'Minimum wage'!K25*100/'RIPTE e IPC'!T669</f>
        <v>837.793354954403</v>
      </c>
    </row>
    <row r="26" customFormat="false" ht="12.8" hidden="false" customHeight="false" outlineLevel="0" collapsed="false">
      <c r="A26" s="113" t="n">
        <v>2009</v>
      </c>
      <c r="B26" s="114" t="s">
        <v>95</v>
      </c>
      <c r="C26" s="115" t="n">
        <v>1400</v>
      </c>
      <c r="D26" s="115"/>
      <c r="E26" s="105" t="n">
        <f aca="false">+'Minimum wage'!C26/'Minimum wage'!C25-1</f>
        <v>0.129032258064516</v>
      </c>
      <c r="F26" s="115" t="n">
        <f aca="false">+'Minimum wage'!C26/'Minimum wage'!$C$6*100</f>
        <v>700</v>
      </c>
      <c r="I26" s="110" t="n">
        <f aca="false">'Minimum wage'!I22+1</f>
        <v>1998</v>
      </c>
      <c r="J26" s="110" t="n">
        <f aca="false">'Minimum wage'!J22</f>
        <v>4</v>
      </c>
      <c r="K26" s="111" t="n">
        <v>200</v>
      </c>
      <c r="L26" s="112" t="n">
        <f aca="false">'Minimum wage'!K26*100/'RIPTE e IPC'!T672</f>
        <v>843.131733901513</v>
      </c>
    </row>
    <row r="27" customFormat="false" ht="13.8" hidden="false" customHeight="false" outlineLevel="0" collapsed="false">
      <c r="A27" s="113" t="n">
        <v>2009</v>
      </c>
      <c r="B27" s="114" t="s">
        <v>102</v>
      </c>
      <c r="C27" s="115" t="n">
        <v>1440</v>
      </c>
      <c r="D27" s="115"/>
      <c r="E27" s="105" t="n">
        <f aca="false">+'Minimum wage'!C27/'Minimum wage'!C26-1</f>
        <v>0.0285714285714285</v>
      </c>
      <c r="F27" s="115" t="n">
        <f aca="false">+'Minimum wage'!C27/'Minimum wage'!$C$6*100</f>
        <v>720</v>
      </c>
      <c r="I27" s="108" t="n">
        <f aca="false">'Minimum wage'!I23+1</f>
        <v>1999</v>
      </c>
      <c r="J27" s="108" t="n">
        <f aca="false">'Minimum wage'!J23</f>
        <v>1</v>
      </c>
      <c r="K27" s="109" t="n">
        <v>200</v>
      </c>
      <c r="L27" s="109" t="n">
        <f aca="false">'Minimum wage'!K27*100/'RIPTE e IPC'!T675</f>
        <v>840.639835873243</v>
      </c>
    </row>
    <row r="28" customFormat="false" ht="12.8" hidden="false" customHeight="false" outlineLevel="0" collapsed="false">
      <c r="A28" s="113" t="n">
        <v>2010</v>
      </c>
      <c r="B28" s="114" t="s">
        <v>105</v>
      </c>
      <c r="C28" s="115" t="n">
        <v>1500</v>
      </c>
      <c r="D28" s="115"/>
      <c r="E28" s="105" t="n">
        <f aca="false">+'Minimum wage'!C28/'Minimum wage'!C27-1</f>
        <v>0.0416666666666667</v>
      </c>
      <c r="F28" s="115" t="n">
        <f aca="false">+'Minimum wage'!C28/'Minimum wage'!$C$6*100</f>
        <v>750</v>
      </c>
      <c r="I28" s="110" t="n">
        <f aca="false">'Minimum wage'!I24+1</f>
        <v>1999</v>
      </c>
      <c r="J28" s="110" t="n">
        <f aca="false">'Minimum wage'!J24</f>
        <v>2</v>
      </c>
      <c r="K28" s="111" t="n">
        <v>200</v>
      </c>
      <c r="L28" s="112" t="n">
        <f aca="false">'Minimum wage'!K28*100/'RIPTE e IPC'!T678</f>
        <v>852.024545843622</v>
      </c>
    </row>
    <row r="29" customFormat="false" ht="13.8" hidden="false" customHeight="false" outlineLevel="0" collapsed="false">
      <c r="A29" s="113" t="n">
        <v>2010</v>
      </c>
      <c r="B29" s="114" t="s">
        <v>95</v>
      </c>
      <c r="C29" s="115" t="n">
        <v>1740</v>
      </c>
      <c r="D29" s="115"/>
      <c r="E29" s="105" t="n">
        <f aca="false">+'Minimum wage'!C29/'Minimum wage'!C28-1</f>
        <v>0.16</v>
      </c>
      <c r="F29" s="115" t="n">
        <f aca="false">+'Minimum wage'!C29/'Minimum wage'!$C$6*100</f>
        <v>870</v>
      </c>
      <c r="I29" s="108" t="n">
        <f aca="false">'Minimum wage'!I25+1</f>
        <v>1999</v>
      </c>
      <c r="J29" s="108" t="n">
        <f aca="false">'Minimum wage'!J25</f>
        <v>3</v>
      </c>
      <c r="K29" s="109" t="n">
        <v>200</v>
      </c>
      <c r="L29" s="109" t="n">
        <f aca="false">'Minimum wage'!K29*100/'RIPTE e IPC'!T681</f>
        <v>853.70907036207</v>
      </c>
    </row>
    <row r="30" customFormat="false" ht="12.8" hidden="false" customHeight="false" outlineLevel="0" collapsed="false">
      <c r="A30" s="113" t="n">
        <v>2011</v>
      </c>
      <c r="B30" s="114" t="s">
        <v>105</v>
      </c>
      <c r="C30" s="115" t="n">
        <v>1840</v>
      </c>
      <c r="D30" s="115"/>
      <c r="E30" s="105" t="n">
        <f aca="false">+'Minimum wage'!C30/'Minimum wage'!C29-1</f>
        <v>0.0574712643678161</v>
      </c>
      <c r="F30" s="115" t="n">
        <f aca="false">+'Minimum wage'!C30/'Minimum wage'!$C$6*100</f>
        <v>920</v>
      </c>
      <c r="I30" s="110" t="n">
        <f aca="false">'Minimum wage'!I26+1</f>
        <v>1999</v>
      </c>
      <c r="J30" s="110" t="n">
        <f aca="false">'Minimum wage'!J26</f>
        <v>4</v>
      </c>
      <c r="K30" s="111" t="n">
        <v>200</v>
      </c>
      <c r="L30" s="112" t="n">
        <f aca="false">'Minimum wage'!K30*100/'RIPTE e IPC'!T684</f>
        <v>858.259947738733</v>
      </c>
    </row>
    <row r="31" customFormat="false" ht="13.8" hidden="false" customHeight="false" outlineLevel="0" collapsed="false">
      <c r="A31" s="113" t="n">
        <v>2011</v>
      </c>
      <c r="B31" s="114" t="s">
        <v>101</v>
      </c>
      <c r="C31" s="115" t="n">
        <v>2300</v>
      </c>
      <c r="D31" s="115"/>
      <c r="E31" s="105" t="n">
        <f aca="false">+'Minimum wage'!C31/'Minimum wage'!C30-1</f>
        <v>0.25</v>
      </c>
      <c r="F31" s="115" t="n">
        <f aca="false">+'Minimum wage'!C31/'Minimum wage'!$C$6*100</f>
        <v>1150</v>
      </c>
      <c r="I31" s="108" t="n">
        <f aca="false">'Minimum wage'!I27+1</f>
        <v>2000</v>
      </c>
      <c r="J31" s="108" t="n">
        <f aca="false">'Minimum wage'!J27</f>
        <v>1</v>
      </c>
      <c r="K31" s="109" t="n">
        <v>200</v>
      </c>
      <c r="L31" s="109" t="n">
        <f aca="false">'Minimum wage'!K31*100/'RIPTE e IPC'!T687</f>
        <v>851.561165179382</v>
      </c>
    </row>
    <row r="32" customFormat="false" ht="12.8" hidden="false" customHeight="false" outlineLevel="0" collapsed="false">
      <c r="A32" s="113" t="n">
        <v>2012</v>
      </c>
      <c r="B32" s="114" t="s">
        <v>101</v>
      </c>
      <c r="C32" s="115" t="n">
        <v>2670</v>
      </c>
      <c r="D32" s="115"/>
      <c r="E32" s="105" t="n">
        <f aca="false">+'Minimum wage'!C32/'Minimum wage'!C31-1</f>
        <v>0.160869565217391</v>
      </c>
      <c r="F32" s="115" t="n">
        <f aca="false">+'Minimum wage'!C32/'Minimum wage'!$C$6*100</f>
        <v>1335</v>
      </c>
      <c r="I32" s="110" t="n">
        <f aca="false">'Minimum wage'!I28+1</f>
        <v>2000</v>
      </c>
      <c r="J32" s="110" t="n">
        <f aca="false">'Minimum wage'!J28</f>
        <v>2</v>
      </c>
      <c r="K32" s="111" t="n">
        <v>200</v>
      </c>
      <c r="L32" s="112" t="n">
        <f aca="false">'Minimum wage'!K32*100/'RIPTE e IPC'!T690</f>
        <v>860.3922997038</v>
      </c>
    </row>
    <row r="33" customFormat="false" ht="13.8" hidden="false" customHeight="false" outlineLevel="0" collapsed="false">
      <c r="A33" s="113" t="n">
        <v>2013</v>
      </c>
      <c r="B33" s="114" t="s">
        <v>108</v>
      </c>
      <c r="C33" s="115" t="n">
        <v>2875</v>
      </c>
      <c r="D33" s="115"/>
      <c r="E33" s="105" t="n">
        <f aca="false">+'Minimum wage'!C33/'Minimum wage'!C32-1</f>
        <v>0.0767790262172285</v>
      </c>
      <c r="F33" s="115" t="n">
        <f aca="false">+'Minimum wage'!C33/'Minimum wage'!$C$6*100</f>
        <v>1437.5</v>
      </c>
      <c r="I33" s="108" t="n">
        <f aca="false">'Minimum wage'!I29+1</f>
        <v>2000</v>
      </c>
      <c r="J33" s="108" t="n">
        <f aca="false">'Minimum wage'!J29</f>
        <v>3</v>
      </c>
      <c r="K33" s="109" t="n">
        <v>200</v>
      </c>
      <c r="L33" s="109" t="n">
        <f aca="false">'Minimum wage'!K33*100/'RIPTE e IPC'!T693</f>
        <v>860.10901163402</v>
      </c>
    </row>
    <row r="34" customFormat="false" ht="12.8" hidden="false" customHeight="false" outlineLevel="0" collapsed="false">
      <c r="A34" s="113" t="n">
        <v>2013</v>
      </c>
      <c r="B34" s="114" t="s">
        <v>95</v>
      </c>
      <c r="C34" s="115" t="n">
        <v>3300</v>
      </c>
      <c r="D34" s="115"/>
      <c r="E34" s="105" t="n">
        <f aca="false">+'Minimum wage'!C34/'Minimum wage'!C33-1</f>
        <v>0.147826086956522</v>
      </c>
      <c r="F34" s="115" t="n">
        <f aca="false">+'Minimum wage'!C34/'Minimum wage'!$C$6*100</f>
        <v>1650</v>
      </c>
      <c r="I34" s="110" t="n">
        <f aca="false">'Minimum wage'!I30+1</f>
        <v>2000</v>
      </c>
      <c r="J34" s="110" t="n">
        <f aca="false">'Minimum wage'!J30</f>
        <v>4</v>
      </c>
      <c r="K34" s="111" t="n">
        <v>200</v>
      </c>
      <c r="L34" s="112" t="n">
        <f aca="false">'Minimum wage'!K34*100/'RIPTE e IPC'!T696</f>
        <v>864.138766696529</v>
      </c>
    </row>
    <row r="35" customFormat="false" ht="13.8" hidden="false" customHeight="false" outlineLevel="0" collapsed="false">
      <c r="A35" s="97" t="n">
        <v>2014</v>
      </c>
      <c r="B35" s="98" t="s">
        <v>105</v>
      </c>
      <c r="C35" s="99" t="n">
        <v>3600</v>
      </c>
      <c r="D35" s="99"/>
      <c r="E35" s="105" t="n">
        <f aca="false">+'Minimum wage'!C35/'Minimum wage'!C34-1</f>
        <v>0.0909090909090908</v>
      </c>
      <c r="F35" s="115" t="n">
        <f aca="false">+'Minimum wage'!C35/'Minimum wage'!$C$6*100</f>
        <v>1800</v>
      </c>
      <c r="I35" s="108" t="n">
        <f aca="false">'Minimum wage'!I31+1</f>
        <v>2001</v>
      </c>
      <c r="J35" s="108" t="n">
        <f aca="false">'Minimum wage'!J31</f>
        <v>1</v>
      </c>
      <c r="K35" s="109" t="n">
        <v>200</v>
      </c>
      <c r="L35" s="109" t="n">
        <f aca="false">'Minimum wage'!K35*100/'RIPTE e IPC'!T699</f>
        <v>866.384206363532</v>
      </c>
    </row>
    <row r="36" customFormat="false" ht="12.8" hidden="false" customHeight="false" outlineLevel="0" collapsed="false">
      <c r="A36" s="97" t="n">
        <v>2014</v>
      </c>
      <c r="B36" s="98" t="s">
        <v>101</v>
      </c>
      <c r="C36" s="99" t="n">
        <v>4400</v>
      </c>
      <c r="D36" s="99"/>
      <c r="E36" s="105" t="n">
        <f aca="false">+'Minimum wage'!C36/'Minimum wage'!C35-1</f>
        <v>0.222222222222222</v>
      </c>
      <c r="F36" s="99" t="n">
        <f aca="false">+'Minimum wage'!C36/'Minimum wage'!$C$6*100</f>
        <v>2200</v>
      </c>
      <c r="I36" s="110" t="n">
        <f aca="false">'Minimum wage'!I32+1</f>
        <v>2001</v>
      </c>
      <c r="J36" s="110" t="n">
        <f aca="false">'Minimum wage'!J32</f>
        <v>2</v>
      </c>
      <c r="K36" s="111" t="n">
        <v>200</v>
      </c>
      <c r="L36" s="112" t="n">
        <f aca="false">'Minimum wage'!K36*100/'RIPTE e IPC'!T702</f>
        <v>858.43909900759</v>
      </c>
    </row>
    <row r="37" customFormat="false" ht="13.8" hidden="false" customHeight="false" outlineLevel="0" collapsed="false">
      <c r="A37" s="97" t="n">
        <v>2015</v>
      </c>
      <c r="B37" s="98" t="s">
        <v>105</v>
      </c>
      <c r="C37" s="99" t="n">
        <v>4716</v>
      </c>
      <c r="D37" s="99"/>
      <c r="E37" s="105" t="n">
        <f aca="false">+'Minimum wage'!C37/'Minimum wage'!C36-1</f>
        <v>0.0718181818181818</v>
      </c>
      <c r="F37" s="99" t="n">
        <f aca="false">+'Minimum wage'!C37/'Minimum wage'!$C$6*100</f>
        <v>2358</v>
      </c>
      <c r="I37" s="108" t="n">
        <f aca="false">'Minimum wage'!I33+1</f>
        <v>2001</v>
      </c>
      <c r="J37" s="108" t="n">
        <f aca="false">'Minimum wage'!J33</f>
        <v>3</v>
      </c>
      <c r="K37" s="109" t="n">
        <v>200</v>
      </c>
      <c r="L37" s="109" t="n">
        <f aca="false">'Minimum wage'!K37*100/'RIPTE e IPC'!T705</f>
        <v>870.627053389003</v>
      </c>
    </row>
    <row r="38" customFormat="false" ht="12.8" hidden="false" customHeight="false" outlineLevel="0" collapsed="false">
      <c r="A38" s="97" t="n">
        <v>2015</v>
      </c>
      <c r="B38" s="98" t="s">
        <v>95</v>
      </c>
      <c r="C38" s="99" t="n">
        <v>5588</v>
      </c>
      <c r="D38" s="99"/>
      <c r="E38" s="105" t="n">
        <f aca="false">+'Minimum wage'!C38/'Minimum wage'!C37-1</f>
        <v>0.18490245971162</v>
      </c>
      <c r="F38" s="99" t="n">
        <f aca="false">+'Minimum wage'!C38/'Minimum wage'!$C$6*100</f>
        <v>2794</v>
      </c>
      <c r="I38" s="110" t="n">
        <f aca="false">'Minimum wage'!I34+1</f>
        <v>2001</v>
      </c>
      <c r="J38" s="110" t="n">
        <f aca="false">'Minimum wage'!J34</f>
        <v>4</v>
      </c>
      <c r="K38" s="111" t="n">
        <v>200</v>
      </c>
      <c r="L38" s="112" t="n">
        <f aca="false">'Minimum wage'!K38*100/'RIPTE e IPC'!T708</f>
        <v>878.027150433471</v>
      </c>
    </row>
    <row r="39" customFormat="false" ht="13.8" hidden="false" customHeight="false" outlineLevel="0" collapsed="false">
      <c r="A39" s="97" t="n">
        <v>2016</v>
      </c>
      <c r="B39" s="98" t="s">
        <v>105</v>
      </c>
      <c r="C39" s="99" t="n">
        <v>6060</v>
      </c>
      <c r="D39" s="99"/>
      <c r="E39" s="105" t="n">
        <f aca="false">+'Minimum wage'!C39/'Minimum wage'!C38-1</f>
        <v>0.0844667143879743</v>
      </c>
      <c r="F39" s="99" t="n">
        <f aca="false">+'Minimum wage'!C39/'Minimum wage'!$C$6*100</f>
        <v>3030</v>
      </c>
      <c r="I39" s="108" t="n">
        <f aca="false">'Minimum wage'!I35+1</f>
        <v>2002</v>
      </c>
      <c r="J39" s="108" t="n">
        <f aca="false">'Minimum wage'!J35</f>
        <v>1</v>
      </c>
      <c r="K39" s="109" t="n">
        <v>200</v>
      </c>
      <c r="L39" s="109" t="n">
        <f aca="false">'Minimum wage'!K39*100/'RIPTE e IPC'!T711</f>
        <v>832.846313381923</v>
      </c>
    </row>
    <row r="40" customFormat="false" ht="12.8" hidden="false" customHeight="false" outlineLevel="0" collapsed="false">
      <c r="A40" s="97" t="n">
        <v>2016</v>
      </c>
      <c r="B40" s="98" t="s">
        <v>107</v>
      </c>
      <c r="C40" s="99" t="n">
        <v>6810</v>
      </c>
      <c r="D40" s="99"/>
      <c r="E40" s="105" t="n">
        <f aca="false">+'Minimum wage'!C40/'Minimum wage'!C39-1</f>
        <v>0.123762376237624</v>
      </c>
      <c r="F40" s="99" t="n">
        <f aca="false">+'Minimum wage'!C40/'Minimum wage'!$C$6*100</f>
        <v>3405</v>
      </c>
      <c r="I40" s="110" t="n">
        <f aca="false">'Minimum wage'!I36+1</f>
        <v>2002</v>
      </c>
      <c r="J40" s="110" t="n">
        <f aca="false">'Minimum wage'!J36</f>
        <v>2</v>
      </c>
      <c r="K40" s="111" t="n">
        <v>200</v>
      </c>
      <c r="L40" s="112" t="n">
        <f aca="false">'Minimum wage'!K40*100/'RIPTE e IPC'!T714</f>
        <v>697.774168369285</v>
      </c>
    </row>
    <row r="41" customFormat="false" ht="13.8" hidden="false" customHeight="false" outlineLevel="0" collapsed="false">
      <c r="A41" s="97" t="n">
        <v>2016</v>
      </c>
      <c r="B41" s="98" t="s">
        <v>101</v>
      </c>
      <c r="C41" s="99" t="n">
        <v>7560</v>
      </c>
      <c r="D41" s="99"/>
      <c r="E41" s="105" t="n">
        <f aca="false">+'Minimum wage'!C41/'Minimum wage'!C40-1</f>
        <v>0.110132158590308</v>
      </c>
      <c r="F41" s="99" t="n">
        <f aca="false">+'Minimum wage'!C41/'Minimum wage'!$C$6*100</f>
        <v>3780</v>
      </c>
      <c r="I41" s="108" t="n">
        <f aca="false">'Minimum wage'!I37+1</f>
        <v>2002</v>
      </c>
      <c r="J41" s="108" t="n">
        <f aca="false">'Minimum wage'!J37</f>
        <v>3</v>
      </c>
      <c r="K41" s="109" t="n">
        <v>200</v>
      </c>
      <c r="L41" s="109" t="n">
        <f aca="false">'Minimum wage'!K41*100/'RIPTE e IPC'!T717</f>
        <v>637.642310782963</v>
      </c>
    </row>
    <row r="42" customFormat="false" ht="12.8" hidden="false" customHeight="false" outlineLevel="0" collapsed="false">
      <c r="A42" s="97" t="n">
        <v>2017</v>
      </c>
      <c r="B42" s="98" t="s">
        <v>105</v>
      </c>
      <c r="C42" s="99" t="n">
        <v>8060</v>
      </c>
      <c r="D42" s="99"/>
      <c r="E42" s="105" t="n">
        <f aca="false">+'Minimum wage'!C42/'Minimum wage'!C41-1</f>
        <v>0.0661375661375661</v>
      </c>
      <c r="F42" s="99" t="n">
        <f aca="false">+'Minimum wage'!C42/'Minimum wage'!$C$6*100</f>
        <v>4030</v>
      </c>
      <c r="I42" s="110" t="n">
        <f aca="false">'Minimum wage'!I38+1</f>
        <v>2002</v>
      </c>
      <c r="J42" s="110" t="n">
        <f aca="false">'Minimum wage'!J38</f>
        <v>4</v>
      </c>
      <c r="K42" s="111" t="n">
        <v>200</v>
      </c>
      <c r="L42" s="112" t="n">
        <f aca="false">'Minimum wage'!K42*100/'RIPTE e IPC'!T720</f>
        <v>624.591937048091</v>
      </c>
    </row>
    <row r="43" customFormat="false" ht="13.8" hidden="false" customHeight="false" outlineLevel="0" collapsed="false">
      <c r="A43" s="97" t="n">
        <v>2017</v>
      </c>
      <c r="B43" s="98" t="s">
        <v>100</v>
      </c>
      <c r="C43" s="99" t="n">
        <v>8860</v>
      </c>
      <c r="D43" s="99"/>
      <c r="E43" s="105" t="n">
        <f aca="false">+'Minimum wage'!C43/'Minimum wage'!C42-1</f>
        <v>0.0992555831265509</v>
      </c>
      <c r="F43" s="99" t="n">
        <f aca="false">+'Minimum wage'!C43/'Minimum wage'!$C$6*100</f>
        <v>4430</v>
      </c>
      <c r="I43" s="108" t="n">
        <f aca="false">'Minimum wage'!I39+1</f>
        <v>2003</v>
      </c>
      <c r="J43" s="108" t="n">
        <f aca="false">'Minimum wage'!J39</f>
        <v>1</v>
      </c>
      <c r="K43" s="109" t="n">
        <v>200</v>
      </c>
      <c r="L43" s="109" t="n">
        <f aca="false">'Minimum wage'!K43*100/'RIPTE e IPC'!T723</f>
        <v>611.843791923297</v>
      </c>
    </row>
    <row r="44" customFormat="false" ht="12.8" hidden="false" customHeight="false" outlineLevel="0" collapsed="false">
      <c r="A44" s="97" t="n">
        <v>2018</v>
      </c>
      <c r="B44" s="98" t="s">
        <v>105</v>
      </c>
      <c r="C44" s="99" t="n">
        <v>9500</v>
      </c>
      <c r="D44" s="99"/>
      <c r="E44" s="105" t="n">
        <f aca="false">+'Minimum wage'!C44/'Minimum wage'!C43-1</f>
        <v>0.072234762979684</v>
      </c>
      <c r="F44" s="99" t="n">
        <f aca="false">+'Minimum wage'!C44/'Minimum wage'!$C$6*100</f>
        <v>4750</v>
      </c>
      <c r="I44" s="110" t="n">
        <f aca="false">'Minimum wage'!I40+1</f>
        <v>2003</v>
      </c>
      <c r="J44" s="110" t="n">
        <f aca="false">'Minimum wage'!J40</f>
        <v>2</v>
      </c>
      <c r="K44" s="111" t="n">
        <v>200</v>
      </c>
      <c r="L44" s="112" t="n">
        <f aca="false">'Minimum wage'!K44*100/'RIPTE e IPC'!T726</f>
        <v>610.297682096874</v>
      </c>
    </row>
    <row r="45" customFormat="false" ht="13.8" hidden="false" customHeight="false" outlineLevel="0" collapsed="false">
      <c r="A45" s="97" t="n">
        <v>2018</v>
      </c>
      <c r="B45" s="98" t="s">
        <v>100</v>
      </c>
      <c r="C45" s="99" t="n">
        <v>10000</v>
      </c>
      <c r="D45" s="99"/>
      <c r="E45" s="116" t="n">
        <f aca="false">+'Minimum wage'!C45/'Minimum wage'!C44-1</f>
        <v>0.0526315789473684</v>
      </c>
      <c r="F45" s="99" t="n">
        <f aca="false">+'Minimum wage'!C45/'Minimum wage'!$C$6*100</f>
        <v>5000</v>
      </c>
      <c r="I45" s="117" t="n">
        <f aca="false">'Minimum wage'!I41+1</f>
        <v>2003</v>
      </c>
      <c r="J45" s="117" t="n">
        <f aca="false">'Minimum wage'!J41</f>
        <v>3</v>
      </c>
      <c r="K45" s="118" t="n">
        <f aca="false">AVERAGE('Minimum wage'!C7:C9)</f>
        <v>260</v>
      </c>
      <c r="L45" s="118" t="n">
        <f aca="false">'Minimum wage'!K45*100/'RIPTE e IPC'!T729</f>
        <v>790.36406439252</v>
      </c>
    </row>
    <row r="46" customFormat="false" ht="13.8" hidden="false" customHeight="false" outlineLevel="0" collapsed="false">
      <c r="A46" s="97" t="n">
        <v>2018</v>
      </c>
      <c r="B46" s="98" t="s">
        <v>101</v>
      </c>
      <c r="C46" s="99" t="n">
        <v>10700</v>
      </c>
      <c r="E46" s="116" t="n">
        <f aca="false">+'Minimum wage'!C46/'Minimum wage'!C45-1</f>
        <v>0.0700000000000001</v>
      </c>
      <c r="F46" s="99" t="n">
        <f aca="false">+'Minimum wage'!C46/'Minimum wage'!$C$6*100</f>
        <v>5350</v>
      </c>
      <c r="I46" s="110" t="n">
        <f aca="false">'Minimum wage'!I42+1</f>
        <v>2003</v>
      </c>
      <c r="J46" s="110" t="n">
        <f aca="false">'Minimum wage'!J42</f>
        <v>4</v>
      </c>
      <c r="K46" s="111" t="n">
        <f aca="false">AVERAGE('Minimum wage'!C10:C12)</f>
        <v>290</v>
      </c>
      <c r="L46" s="112" t="n">
        <f aca="false">'Minimum wage'!K46*100/'RIPTE e IPC'!T732</f>
        <v>873.891461288125</v>
      </c>
    </row>
    <row r="47" customFormat="false" ht="13.8" hidden="false" customHeight="false" outlineLevel="0" collapsed="false">
      <c r="A47" s="97" t="n">
        <v>2018</v>
      </c>
      <c r="B47" s="98" t="s">
        <v>104</v>
      </c>
      <c r="C47" s="99" t="n">
        <v>11300</v>
      </c>
      <c r="E47" s="116" t="n">
        <f aca="false">('Minimum wage'!C47-'Minimum wage'!C46)/'Minimum wage'!C46</f>
        <v>0.0560747663551402</v>
      </c>
      <c r="I47" s="108" t="n">
        <f aca="false">'Minimum wage'!I43+1</f>
        <v>2004</v>
      </c>
      <c r="J47" s="108" t="n">
        <f aca="false">'Minimum wage'!J43</f>
        <v>1</v>
      </c>
      <c r="K47" s="109" t="n">
        <f aca="false">'Minimum wage'!C13</f>
        <v>350</v>
      </c>
      <c r="L47" s="109" t="n">
        <f aca="false">'Minimum wage'!K47*100/'RIPTE e IPC'!T735</f>
        <v>1047.003192299</v>
      </c>
    </row>
    <row r="48" customFormat="false" ht="13.8" hidden="false" customHeight="false" outlineLevel="0" collapsed="false">
      <c r="A48" s="97" t="n">
        <v>2019</v>
      </c>
      <c r="B48" s="98" t="s">
        <v>109</v>
      </c>
      <c r="C48" s="99" t="n">
        <v>12500</v>
      </c>
      <c r="E48" s="116" t="n">
        <f aca="false">('Minimum wage'!C48-'Minimum wage'!C47)/'Minimum wage'!C47</f>
        <v>0.106194690265487</v>
      </c>
      <c r="I48" s="110" t="n">
        <f aca="false">'Minimum wage'!I44+1</f>
        <v>2004</v>
      </c>
      <c r="J48" s="110" t="n">
        <f aca="false">'Minimum wage'!J44</f>
        <v>2</v>
      </c>
      <c r="K48" s="111" t="n">
        <f aca="false">'Minimum wage'!K47</f>
        <v>350</v>
      </c>
      <c r="L48" s="112" t="n">
        <f aca="false">'Minimum wage'!K48*100/'RIPTE e IPC'!T738</f>
        <v>1024.48828184531</v>
      </c>
    </row>
    <row r="49" customFormat="false" ht="13.8" hidden="false" customHeight="false" outlineLevel="0" collapsed="false">
      <c r="A49" s="97" t="n">
        <v>2019</v>
      </c>
      <c r="B49" s="98"/>
      <c r="C49" s="99"/>
      <c r="E49" s="116" t="n">
        <f aca="false">('Minimum wage'!C49-'Minimum wage'!C48)/'Minimum wage'!C48</f>
        <v>-1</v>
      </c>
      <c r="I49" s="108" t="n">
        <f aca="false">'Minimum wage'!I45+1</f>
        <v>2004</v>
      </c>
      <c r="J49" s="108" t="n">
        <f aca="false">'Minimum wage'!J45</f>
        <v>3</v>
      </c>
      <c r="K49" s="109" t="n">
        <f aca="false">350*2/3+450/3</f>
        <v>383.333333333333</v>
      </c>
      <c r="L49" s="109" t="n">
        <f aca="false">'Minimum wage'!K49*100/'RIPTE e IPC'!T741</f>
        <v>1106.82330049287</v>
      </c>
    </row>
    <row r="50" customFormat="false" ht="13.8" hidden="false" customHeight="false" outlineLevel="0" collapsed="false">
      <c r="A50" s="97" t="n">
        <v>2019</v>
      </c>
      <c r="B50" s="98"/>
      <c r="C50" s="99"/>
      <c r="E50" s="116" t="e">
        <f aca="false">('Minimum wage'!C50-'Minimum wage'!C49)/'Minimum wage'!C49</f>
        <v>#DIV/0!</v>
      </c>
      <c r="I50" s="110" t="n">
        <f aca="false">'Minimum wage'!I46+1</f>
        <v>2004</v>
      </c>
      <c r="J50" s="110" t="n">
        <f aca="false">'Minimum wage'!J46</f>
        <v>4</v>
      </c>
      <c r="K50" s="111" t="n">
        <f aca="false">'Minimum wage'!C14</f>
        <v>450</v>
      </c>
      <c r="L50" s="112" t="n">
        <f aca="false">'Minimum wage'!K50*100/'RIPTE e IPC'!T744</f>
        <v>1286.06941343861</v>
      </c>
    </row>
    <row r="51" customFormat="false" ht="13.8" hidden="false" customHeight="false" outlineLevel="0" collapsed="false">
      <c r="I51" s="108" t="n">
        <f aca="false">'Minimum wage'!I47+1</f>
        <v>2005</v>
      </c>
      <c r="J51" s="108" t="n">
        <f aca="false">'Minimum wage'!J47</f>
        <v>1</v>
      </c>
      <c r="K51" s="109" t="n">
        <f aca="false">'Minimum wage'!K50</f>
        <v>450</v>
      </c>
      <c r="L51" s="109" t="n">
        <f aca="false">'Minimum wage'!K51*100/'RIPTE e IPC'!T747</f>
        <v>1244.95681730063</v>
      </c>
    </row>
    <row r="52" customFormat="false" ht="12.8" hidden="false" customHeight="false" outlineLevel="0" collapsed="false">
      <c r="I52" s="110" t="n">
        <f aca="false">'Minimum wage'!I48+1</f>
        <v>2005</v>
      </c>
      <c r="J52" s="110" t="n">
        <f aca="false">'Minimum wage'!J48</f>
        <v>2</v>
      </c>
      <c r="K52" s="111" t="n">
        <f aca="false">AVERAGE('Minimum wage'!C14:C16)</f>
        <v>510</v>
      </c>
      <c r="L52" s="112" t="n">
        <f aca="false">'Minimum wage'!K52*100/'RIPTE e IPC'!T750</f>
        <v>1374.43644149678</v>
      </c>
    </row>
    <row r="53" customFormat="false" ht="13.8" hidden="false" customHeight="false" outlineLevel="0" collapsed="false">
      <c r="I53" s="108" t="n">
        <f aca="false">'Minimum wage'!I49+1</f>
        <v>2005</v>
      </c>
      <c r="J53" s="108" t="n">
        <f aca="false">'Minimum wage'!J49</f>
        <v>3</v>
      </c>
      <c r="K53" s="109" t="n">
        <f aca="false">'Minimum wage'!C17</f>
        <v>630</v>
      </c>
      <c r="L53" s="109" t="n">
        <f aca="false">'Minimum wage'!K53*100/'RIPTE e IPC'!T753</f>
        <v>1658.45315349751</v>
      </c>
    </row>
    <row r="54" customFormat="false" ht="12.8" hidden="false" customHeight="false" outlineLevel="0" collapsed="false">
      <c r="I54" s="110" t="n">
        <f aca="false">'Minimum wage'!I50+1</f>
        <v>2005</v>
      </c>
      <c r="J54" s="110" t="n">
        <f aca="false">'Minimum wage'!J50</f>
        <v>4</v>
      </c>
      <c r="K54" s="111" t="n">
        <f aca="false">'Minimum wage'!K53</f>
        <v>630</v>
      </c>
      <c r="L54" s="112" t="n">
        <f aca="false">'Minimum wage'!K54*100/'RIPTE e IPC'!T756</f>
        <v>1607.28597972223</v>
      </c>
    </row>
    <row r="55" customFormat="false" ht="13.8" hidden="false" customHeight="false" outlineLevel="0" collapsed="false">
      <c r="I55" s="108" t="n">
        <f aca="false">'Minimum wage'!I51+1</f>
        <v>2006</v>
      </c>
      <c r="J55" s="108" t="n">
        <f aca="false">'Minimum wage'!J51</f>
        <v>1</v>
      </c>
      <c r="K55" s="109" t="n">
        <f aca="false">'Minimum wage'!K54</f>
        <v>630</v>
      </c>
      <c r="L55" s="109" t="n">
        <f aca="false">'Minimum wage'!K55*100/'RIPTE e IPC'!T759</f>
        <v>1563.36805054566</v>
      </c>
    </row>
    <row r="56" customFormat="false" ht="12.8" hidden="false" customHeight="false" outlineLevel="0" collapsed="false">
      <c r="I56" s="110" t="n">
        <f aca="false">'Minimum wage'!I52+1</f>
        <v>2006</v>
      </c>
      <c r="J56" s="110" t="n">
        <f aca="false">'Minimum wage'!J52</f>
        <v>2</v>
      </c>
      <c r="K56" s="111" t="n">
        <f aca="false">'Minimum wage'!K55</f>
        <v>630</v>
      </c>
      <c r="L56" s="112" t="n">
        <f aca="false">'Minimum wage'!K56*100/'RIPTE e IPC'!T762</f>
        <v>1522.74359609954</v>
      </c>
    </row>
    <row r="57" customFormat="false" ht="13.8" hidden="false" customHeight="false" outlineLevel="0" collapsed="false">
      <c r="I57" s="108" t="n">
        <f aca="false">'Minimum wage'!I53+1</f>
        <v>2006</v>
      </c>
      <c r="J57" s="108" t="n">
        <f aca="false">'Minimum wage'!J53</f>
        <v>3</v>
      </c>
      <c r="K57" s="109" t="n">
        <f aca="false">AVERAGE('Minimum wage'!C17:C19)</f>
        <v>723.333333333333</v>
      </c>
      <c r="L57" s="109" t="n">
        <f aca="false">'Minimum wage'!K57*100/'RIPTE e IPC'!T765</f>
        <v>1719.56648165305</v>
      </c>
    </row>
    <row r="58" customFormat="false" ht="12.8" hidden="false" customHeight="false" outlineLevel="0" collapsed="false">
      <c r="I58" s="110" t="n">
        <f aca="false">'Minimum wage'!I54+1</f>
        <v>2006</v>
      </c>
      <c r="J58" s="110" t="n">
        <f aca="false">'Minimum wage'!J54</f>
        <v>4</v>
      </c>
      <c r="K58" s="111" t="n">
        <f aca="false">(780/3+800*2/3)</f>
        <v>793.333333333333</v>
      </c>
      <c r="L58" s="112" t="n">
        <f aca="false">'Minimum wage'!K58*100/'RIPTE e IPC'!T768</f>
        <v>1840.28015702946</v>
      </c>
    </row>
    <row r="59" customFormat="false" ht="13.8" hidden="false" customHeight="false" outlineLevel="0" collapsed="false">
      <c r="I59" s="108" t="n">
        <f aca="false">'Minimum wage'!I55+1</f>
        <v>2007</v>
      </c>
      <c r="J59" s="108" t="n">
        <f aca="false">'Minimum wage'!J55</f>
        <v>1</v>
      </c>
      <c r="K59" s="109" t="n">
        <f aca="false">'Minimum wage'!C20</f>
        <v>800</v>
      </c>
      <c r="L59" s="109" t="n">
        <f aca="false">'Minimum wage'!K59*100/'RIPTE e IPC'!T771</f>
        <v>1811.45424431919</v>
      </c>
    </row>
    <row r="60" customFormat="false" ht="12.8" hidden="false" customHeight="false" outlineLevel="0" collapsed="false">
      <c r="I60" s="110" t="n">
        <v>2007</v>
      </c>
      <c r="J60" s="110" t="n">
        <v>2</v>
      </c>
      <c r="K60" s="111" t="n">
        <f aca="false">'Minimum wage'!K59</f>
        <v>800</v>
      </c>
      <c r="L60" s="112" t="n">
        <f aca="false">'Minimum wage'!K60*100/'RIPTE e IPC'!T774</f>
        <v>1776.97883180126</v>
      </c>
    </row>
    <row r="61" customFormat="false" ht="13.8" hidden="false" customHeight="false" outlineLevel="0" collapsed="false">
      <c r="I61" s="108" t="n">
        <v>2007</v>
      </c>
      <c r="J61" s="108" t="n">
        <v>3</v>
      </c>
      <c r="K61" s="109" t="n">
        <f aca="false">800/3+900*2/3</f>
        <v>866.666666666667</v>
      </c>
      <c r="L61" s="109" t="n">
        <f aca="false">'Minimum wage'!K61*100/'RIPTE e IPC'!T777</f>
        <v>1895.99426458904</v>
      </c>
    </row>
    <row r="62" customFormat="false" ht="12.8" hidden="false" customHeight="false" outlineLevel="0" collapsed="false">
      <c r="I62" s="110" t="n">
        <v>2007</v>
      </c>
      <c r="J62" s="110" t="n">
        <v>4</v>
      </c>
      <c r="K62" s="111" t="n">
        <f aca="false">960*2/3+980/3</f>
        <v>966.666666666667</v>
      </c>
      <c r="L62" s="112" t="n">
        <f aca="false">'Minimum wage'!K62*100/'RIPTE e IPC'!T780</f>
        <v>2066.09247245289</v>
      </c>
    </row>
    <row r="63" customFormat="false" ht="13.8" hidden="false" customHeight="false" outlineLevel="0" collapsed="false">
      <c r="I63" s="108" t="n">
        <v>2008</v>
      </c>
      <c r="J63" s="108" t="n">
        <v>1</v>
      </c>
      <c r="K63" s="109" t="n">
        <f aca="false">'Minimum wage'!C23</f>
        <v>980</v>
      </c>
      <c r="L63" s="109" t="n">
        <f aca="false">'Minimum wage'!K63*100/'RIPTE e IPC'!T783</f>
        <v>2046.64399061973</v>
      </c>
    </row>
    <row r="64" customFormat="false" ht="12.8" hidden="false" customHeight="false" outlineLevel="0" collapsed="false">
      <c r="I64" s="110" t="n">
        <f aca="false">'Minimum wage'!I60+1</f>
        <v>2008</v>
      </c>
      <c r="J64" s="110" t="n">
        <f aca="false">'Minimum wage'!J60</f>
        <v>2</v>
      </c>
      <c r="K64" s="111" t="n">
        <f aca="false">'Minimum wage'!K63</f>
        <v>980</v>
      </c>
      <c r="L64" s="112" t="n">
        <f aca="false">'Minimum wage'!K64*100/'RIPTE e IPC'!T786</f>
        <v>1995.89918690242</v>
      </c>
    </row>
    <row r="65" customFormat="false" ht="13.8" hidden="false" customHeight="false" outlineLevel="0" collapsed="false">
      <c r="A65" s="119" t="s">
        <v>110</v>
      </c>
      <c r="B65" s="119"/>
      <c r="C65" s="119"/>
      <c r="D65" s="119"/>
      <c r="E65" s="119"/>
      <c r="F65" s="119"/>
      <c r="I65" s="108" t="n">
        <f aca="false">'Minimum wage'!I61+1</f>
        <v>2008</v>
      </c>
      <c r="J65" s="108" t="n">
        <f aca="false">'Minimum wage'!J61</f>
        <v>3</v>
      </c>
      <c r="K65" s="109" t="n">
        <f aca="false">2*'Minimum wage'!C24/3+'Minimum wage'!C23/3</f>
        <v>1126.66666666667</v>
      </c>
      <c r="L65" s="109" t="n">
        <f aca="false">'Minimum wage'!K65*100/'RIPTE e IPC'!T789</f>
        <v>2261.10237796594</v>
      </c>
    </row>
    <row r="66" customFormat="false" ht="12.8" hidden="false" customHeight="false" outlineLevel="0" collapsed="false">
      <c r="I66" s="110" t="n">
        <f aca="false">'Minimum wage'!I62+1</f>
        <v>2008</v>
      </c>
      <c r="J66" s="110" t="n">
        <f aca="false">'Minimum wage'!J62</f>
        <v>4</v>
      </c>
      <c r="K66" s="111" t="n">
        <f aca="false">'Minimum wage'!C24*2/3+'Minimum wage'!C25/3</f>
        <v>1213.33333333333</v>
      </c>
      <c r="L66" s="112" t="n">
        <f aca="false">'Minimum wage'!K66*100/'RIPTE e IPC'!T792</f>
        <v>2404.17135582872</v>
      </c>
    </row>
    <row r="67" customFormat="false" ht="13.8" hidden="false" customHeight="false" outlineLevel="0" collapsed="false">
      <c r="I67" s="108" t="n">
        <f aca="false">'Minimum wage'!I63+1</f>
        <v>2009</v>
      </c>
      <c r="J67" s="108" t="n">
        <f aca="false">'Minimum wage'!J63</f>
        <v>1</v>
      </c>
      <c r="K67" s="109" t="n">
        <f aca="false">'Minimum wage'!C25</f>
        <v>1240</v>
      </c>
      <c r="L67" s="109" t="n">
        <f aca="false">'Minimum wage'!K67*100/'RIPTE e IPC'!T795</f>
        <v>2425.3326638908</v>
      </c>
    </row>
    <row r="68" customFormat="false" ht="12.8" hidden="false" customHeight="false" outlineLevel="0" collapsed="false">
      <c r="I68" s="110" t="n">
        <f aca="false">'Minimum wage'!I64+1</f>
        <v>2009</v>
      </c>
      <c r="J68" s="110" t="n">
        <f aca="false">'Minimum wage'!J64</f>
        <v>2</v>
      </c>
      <c r="K68" s="111" t="n">
        <f aca="false">'Minimum wage'!K67</f>
        <v>1240</v>
      </c>
      <c r="L68" s="112" t="n">
        <f aca="false">'Minimum wage'!K68*100/'RIPTE e IPC'!T798</f>
        <v>2394.01002296385</v>
      </c>
    </row>
    <row r="69" customFormat="false" ht="13.8" hidden="false" customHeight="false" outlineLevel="0" collapsed="false">
      <c r="I69" s="108" t="n">
        <f aca="false">'Minimum wage'!I65+1</f>
        <v>2009</v>
      </c>
      <c r="J69" s="108" t="n">
        <f aca="false">'Minimum wage'!J65</f>
        <v>3</v>
      </c>
      <c r="K69" s="109" t="n">
        <f aca="false">'Minimum wage'!C25/3+'Minimum wage'!C26*2/3</f>
        <v>1346.66666666667</v>
      </c>
      <c r="L69" s="109" t="n">
        <f aca="false">'Minimum wage'!K69*100/'RIPTE e IPC'!T801</f>
        <v>2551.83485220392</v>
      </c>
    </row>
    <row r="70" customFormat="false" ht="12.8" hidden="false" customHeight="false" outlineLevel="0" collapsed="false">
      <c r="I70" s="110" t="n">
        <f aca="false">'Minimum wage'!I66+1</f>
        <v>2009</v>
      </c>
      <c r="J70" s="110" t="n">
        <f aca="false">'Minimum wage'!J66</f>
        <v>4</v>
      </c>
      <c r="K70" s="111" t="n">
        <f aca="false">'Minimum wage'!C27</f>
        <v>1440</v>
      </c>
      <c r="L70" s="112" t="n">
        <f aca="false">'Minimum wage'!K70*100/'RIPTE e IPC'!T804</f>
        <v>2665.07611122013</v>
      </c>
    </row>
    <row r="71" customFormat="false" ht="13.8" hidden="false" customHeight="false" outlineLevel="0" collapsed="false">
      <c r="I71" s="108" t="n">
        <f aca="false">'Minimum wage'!I67+1</f>
        <v>2010</v>
      </c>
      <c r="J71" s="108" t="n">
        <f aca="false">'Minimum wage'!J67</f>
        <v>1</v>
      </c>
      <c r="K71" s="109" t="n">
        <f aca="false">'Minimum wage'!C28</f>
        <v>1500</v>
      </c>
      <c r="L71" s="109" t="n">
        <f aca="false">'Minimum wage'!K71*100/'RIPTE e IPC'!T807</f>
        <v>2688.65345910295</v>
      </c>
    </row>
    <row r="72" customFormat="false" ht="12.8" hidden="false" customHeight="false" outlineLevel="0" collapsed="false">
      <c r="I72" s="110" t="n">
        <f aca="false">'Minimum wage'!I68+1</f>
        <v>2010</v>
      </c>
      <c r="J72" s="110" t="n">
        <f aca="false">'Minimum wage'!J68</f>
        <v>2</v>
      </c>
      <c r="K72" s="111" t="n">
        <f aca="false">'Minimum wage'!K71</f>
        <v>1500</v>
      </c>
      <c r="L72" s="112" t="n">
        <f aca="false">'Minimum wage'!K72*100/'RIPTE e IPC'!T810</f>
        <v>2616.96519496638</v>
      </c>
    </row>
    <row r="73" customFormat="false" ht="13.8" hidden="false" customHeight="false" outlineLevel="0" collapsed="false">
      <c r="I73" s="108" t="n">
        <f aca="false">'Minimum wage'!I69+1</f>
        <v>2010</v>
      </c>
      <c r="J73" s="108" t="n">
        <f aca="false">'Minimum wage'!J69</f>
        <v>3</v>
      </c>
      <c r="K73" s="109" t="n">
        <f aca="false">'Minimum wage'!C28/3+2*'Minimum wage'!C29/3</f>
        <v>1660</v>
      </c>
      <c r="L73" s="109" t="n">
        <f aca="false">'Minimum wage'!K73*100/'RIPTE e IPC'!T813</f>
        <v>2831.23030997997</v>
      </c>
    </row>
    <row r="74" customFormat="false" ht="12.8" hidden="false" customHeight="false" outlineLevel="0" collapsed="false">
      <c r="I74" s="110" t="n">
        <f aca="false">'Minimum wage'!I70+1</f>
        <v>2010</v>
      </c>
      <c r="J74" s="110" t="n">
        <f aca="false">'Minimum wage'!J70</f>
        <v>4</v>
      </c>
      <c r="K74" s="111" t="n">
        <f aca="false">'Minimum wage'!C29</f>
        <v>1740</v>
      </c>
      <c r="L74" s="112" t="n">
        <f aca="false">'Minimum wage'!K74*100/'RIPTE e IPC'!T816</f>
        <v>2900.52442874035</v>
      </c>
    </row>
    <row r="75" customFormat="false" ht="13.8" hidden="false" customHeight="false" outlineLevel="0" collapsed="false">
      <c r="I75" s="108" t="n">
        <f aca="false">'Minimum wage'!I71+1</f>
        <v>2011</v>
      </c>
      <c r="J75" s="108" t="n">
        <f aca="false">'Minimum wage'!J71</f>
        <v>1</v>
      </c>
      <c r="K75" s="109" t="n">
        <f aca="false">'Minimum wage'!C30</f>
        <v>1840</v>
      </c>
      <c r="L75" s="109" t="n">
        <f aca="false">'Minimum wage'!K75*100/'RIPTE e IPC'!T819</f>
        <v>2997.68356479872</v>
      </c>
    </row>
    <row r="76" customFormat="false" ht="12.8" hidden="false" customHeight="false" outlineLevel="0" collapsed="false">
      <c r="I76" s="110" t="n">
        <f aca="false">'Minimum wage'!I72+1</f>
        <v>2011</v>
      </c>
      <c r="J76" s="110" t="n">
        <f aca="false">'Minimum wage'!J72</f>
        <v>2</v>
      </c>
      <c r="K76" s="111" t="n">
        <f aca="false">'Minimum wage'!K75</f>
        <v>1840</v>
      </c>
      <c r="L76" s="112" t="n">
        <f aca="false">'Minimum wage'!K76*100/'RIPTE e IPC'!T822</f>
        <v>2926.44871422573</v>
      </c>
    </row>
    <row r="77" customFormat="false" ht="13.8" hidden="false" customHeight="false" outlineLevel="0" collapsed="false">
      <c r="I77" s="108" t="n">
        <f aca="false">'Minimum wage'!I73+1</f>
        <v>2011</v>
      </c>
      <c r="J77" s="108" t="n">
        <f aca="false">'Minimum wage'!J73</f>
        <v>3</v>
      </c>
      <c r="K77" s="109" t="n">
        <f aca="false">'Minimum wage'!C30*2/3+'Minimum wage'!C31/3</f>
        <v>1993.33333333333</v>
      </c>
      <c r="L77" s="109" t="n">
        <f aca="false">'Minimum wage'!K77*100/'RIPTE e IPC'!T825</f>
        <v>3097.20077643389</v>
      </c>
    </row>
    <row r="78" customFormat="false" ht="12.8" hidden="false" customHeight="false" outlineLevel="0" collapsed="false">
      <c r="I78" s="110" t="n">
        <f aca="false">'Minimum wage'!I74+1</f>
        <v>2011</v>
      </c>
      <c r="J78" s="110" t="n">
        <f aca="false">'Minimum wage'!J74</f>
        <v>4</v>
      </c>
      <c r="K78" s="111" t="n">
        <f aca="false">'Minimum wage'!C31</f>
        <v>2300</v>
      </c>
      <c r="L78" s="112" t="n">
        <f aca="false">'Minimum wage'!K78*100/'RIPTE e IPC'!T828</f>
        <v>3501.1780969493</v>
      </c>
    </row>
    <row r="79" customFormat="false" ht="13.8" hidden="false" customHeight="false" outlineLevel="0" collapsed="false">
      <c r="I79" s="108" t="n">
        <f aca="false">'Minimum wage'!I75+1</f>
        <v>2012</v>
      </c>
      <c r="J79" s="108" t="n">
        <f aca="false">'Minimum wage'!J75</f>
        <v>1</v>
      </c>
      <c r="K79" s="109" t="n">
        <f aca="false">'Minimum wage'!K78</f>
        <v>2300</v>
      </c>
      <c r="L79" s="109" t="n">
        <f aca="false">'Minimum wage'!K79*100/'RIPTE e IPC'!T831</f>
        <v>3415.37486342487</v>
      </c>
    </row>
    <row r="80" customFormat="false" ht="12.8" hidden="false" customHeight="false" outlineLevel="0" collapsed="false">
      <c r="I80" s="110" t="n">
        <f aca="false">'Minimum wage'!I76+1</f>
        <v>2012</v>
      </c>
      <c r="J80" s="110" t="n">
        <f aca="false">'Minimum wage'!J76</f>
        <v>2</v>
      </c>
      <c r="K80" s="111" t="n">
        <f aca="false">'Minimum wage'!K79</f>
        <v>2300</v>
      </c>
      <c r="L80" s="112" t="n">
        <f aca="false">'Minimum wage'!K80*100/'RIPTE e IPC'!T834</f>
        <v>3328.72942663811</v>
      </c>
    </row>
    <row r="81" customFormat="false" ht="13.8" hidden="false" customHeight="false" outlineLevel="0" collapsed="false">
      <c r="I81" s="108" t="n">
        <f aca="false">'Minimum wage'!I77+1</f>
        <v>2012</v>
      </c>
      <c r="J81" s="108" t="n">
        <f aca="false">'Minimum wage'!J77</f>
        <v>3</v>
      </c>
      <c r="K81" s="109" t="n">
        <f aca="false">'Minimum wage'!C31*2/3+'Minimum wage'!C32/3</f>
        <v>2423.33333333333</v>
      </c>
      <c r="L81" s="109" t="n">
        <f aca="false">'Minimum wage'!K81*100/'RIPTE e IPC'!T837</f>
        <v>3424.22811984076</v>
      </c>
    </row>
    <row r="82" customFormat="false" ht="12.8" hidden="false" customHeight="false" outlineLevel="0" collapsed="false">
      <c r="I82" s="110" t="n">
        <f aca="false">'Minimum wage'!I78+1</f>
        <v>2012</v>
      </c>
      <c r="J82" s="110" t="n">
        <f aca="false">'Minimum wage'!J78</f>
        <v>4</v>
      </c>
      <c r="K82" s="111" t="n">
        <f aca="false">'Minimum wage'!C32</f>
        <v>2670</v>
      </c>
      <c r="L82" s="112" t="n">
        <f aca="false">'Minimum wage'!K82*100/'RIPTE e IPC'!T840</f>
        <v>3674.16427294258</v>
      </c>
    </row>
    <row r="83" customFormat="false" ht="13.8" hidden="false" customHeight="false" outlineLevel="0" collapsed="false">
      <c r="I83" s="108" t="n">
        <f aca="false">'Minimum wage'!I79+1</f>
        <v>2013</v>
      </c>
      <c r="J83" s="108" t="n">
        <f aca="false">'Minimum wage'!J79</f>
        <v>1</v>
      </c>
      <c r="K83" s="109" t="n">
        <f aca="false">'Minimum wage'!C32/3+'Minimum wage'!C33*2/3</f>
        <v>2806.66666666667</v>
      </c>
      <c r="L83" s="109" t="n">
        <f aca="false">'Minimum wage'!K83*100/'RIPTE e IPC'!T843</f>
        <v>3760.89837226499</v>
      </c>
    </row>
    <row r="84" customFormat="false" ht="12.8" hidden="false" customHeight="false" outlineLevel="0" collapsed="false">
      <c r="I84" s="110" t="n">
        <f aca="false">'Minimum wage'!I80+1</f>
        <v>2013</v>
      </c>
      <c r="J84" s="110" t="n">
        <f aca="false">'Minimum wage'!J80</f>
        <v>2</v>
      </c>
      <c r="K84" s="111" t="n">
        <f aca="false">'Minimum wage'!C33</f>
        <v>2875</v>
      </c>
      <c r="L84" s="112" t="n">
        <f aca="false">'Minimum wage'!K84*100/'RIPTE e IPC'!T846</f>
        <v>3771.04282345618</v>
      </c>
    </row>
    <row r="85" customFormat="false" ht="13.8" hidden="false" customHeight="false" outlineLevel="0" collapsed="false">
      <c r="I85" s="108" t="n">
        <f aca="false">'Minimum wage'!I81+1</f>
        <v>2013</v>
      </c>
      <c r="J85" s="108" t="n">
        <f aca="false">'Minimum wage'!J81</f>
        <v>3</v>
      </c>
      <c r="K85" s="109" t="n">
        <f aca="false">'Minimum wage'!C33/3+'Minimum wage'!C34*2/3</f>
        <v>3158.33333333333</v>
      </c>
      <c r="L85" s="109" t="n">
        <f aca="false">'Minimum wage'!K85*100/'RIPTE e IPC'!T849</f>
        <v>4036.93653102354</v>
      </c>
    </row>
    <row r="86" customFormat="false" ht="12.8" hidden="false" customHeight="false" outlineLevel="0" collapsed="false">
      <c r="I86" s="110" t="n">
        <f aca="false">'Minimum wage'!I82+1</f>
        <v>2013</v>
      </c>
      <c r="J86" s="110" t="n">
        <f aca="false">'Minimum wage'!J82</f>
        <v>4</v>
      </c>
      <c r="K86" s="111" t="n">
        <f aca="false">'Minimum wage'!C34</f>
        <v>3300</v>
      </c>
      <c r="L86" s="112" t="n">
        <f aca="false">'Minimum wage'!K86*100/'RIPTE e IPC'!T852</f>
        <v>4108.27425276049</v>
      </c>
    </row>
    <row r="87" customFormat="false" ht="13.8" hidden="false" customHeight="false" outlineLevel="0" collapsed="false">
      <c r="I87" s="108" t="n">
        <f aca="false">'Minimum wage'!I83+1</f>
        <v>2014</v>
      </c>
      <c r="J87" s="108" t="n">
        <f aca="false">'Minimum wage'!J83</f>
        <v>1</v>
      </c>
      <c r="K87" s="109" t="n">
        <f aca="false">'Minimum wage'!C35</f>
        <v>3600</v>
      </c>
      <c r="L87" s="109" t="n">
        <f aca="false">'Minimum wage'!K87*100/'RIPTE e IPC'!T855</f>
        <v>4120.68987942567</v>
      </c>
    </row>
    <row r="88" customFormat="false" ht="12.8" hidden="false" customHeight="false" outlineLevel="0" collapsed="false">
      <c r="I88" s="110" t="n">
        <f aca="false">'Minimum wage'!I84+1</f>
        <v>2014</v>
      </c>
      <c r="J88" s="110" t="n">
        <f aca="false">'Minimum wage'!J84</f>
        <v>2</v>
      </c>
      <c r="K88" s="111" t="n">
        <f aca="false">'Minimum wage'!C35</f>
        <v>3600</v>
      </c>
      <c r="L88" s="112" t="n">
        <f aca="false">'Minimum wage'!K88*100/'RIPTE e IPC'!T858</f>
        <v>3890.11485875173</v>
      </c>
    </row>
    <row r="89" customFormat="false" ht="13.8" hidden="false" customHeight="false" outlineLevel="0" collapsed="false">
      <c r="I89" s="108" t="n">
        <f aca="false">'Minimum wage'!I85+1</f>
        <v>2014</v>
      </c>
      <c r="J89" s="108" t="n">
        <f aca="false">'Minimum wage'!J85</f>
        <v>3</v>
      </c>
      <c r="K89" s="109" t="n">
        <f aca="false">'Minimum wage'!C35*2/3+'Minimum wage'!C36/3</f>
        <v>3866.66666666667</v>
      </c>
      <c r="L89" s="109" t="n">
        <f aca="false">'Minimum wage'!K89*100/'RIPTE e IPC'!T861</f>
        <v>4013.20399831533</v>
      </c>
    </row>
    <row r="90" customFormat="false" ht="12.8" hidden="false" customHeight="false" outlineLevel="0" collapsed="false">
      <c r="I90" s="110" t="n">
        <f aca="false">'Minimum wage'!I86+1</f>
        <v>2014</v>
      </c>
      <c r="J90" s="110" t="n">
        <f aca="false">'Minimum wage'!J86</f>
        <v>4</v>
      </c>
      <c r="K90" s="111" t="n">
        <f aca="false">'Minimum wage'!C36</f>
        <v>4400</v>
      </c>
      <c r="L90" s="112" t="n">
        <f aca="false">'Minimum wage'!K90*100/'RIPTE e IPC'!T864</f>
        <v>4400</v>
      </c>
    </row>
    <row r="91" customFormat="false" ht="13.8" hidden="false" customHeight="false" outlineLevel="0" collapsed="false">
      <c r="I91" s="108" t="n">
        <f aca="false">'Minimum wage'!I87+1</f>
        <v>2015</v>
      </c>
      <c r="J91" s="108" t="n">
        <f aca="false">'Minimum wage'!J87</f>
        <v>1</v>
      </c>
      <c r="K91" s="109" t="n">
        <f aca="false">'Minimum wage'!C37</f>
        <v>4716</v>
      </c>
      <c r="L91" s="109" t="n">
        <f aca="false">'Minimum wage'!K91*100/'RIPTE e IPC'!T867</f>
        <v>4574.59742504104</v>
      </c>
    </row>
    <row r="92" customFormat="false" ht="12.8" hidden="false" customHeight="false" outlineLevel="0" collapsed="false">
      <c r="I92" s="110" t="n">
        <f aca="false">'Minimum wage'!I88+1</f>
        <v>2015</v>
      </c>
      <c r="J92" s="110" t="n">
        <f aca="false">'Minimum wage'!J88</f>
        <v>2</v>
      </c>
      <c r="K92" s="111" t="n">
        <f aca="false">'Minimum wage'!K91</f>
        <v>4716</v>
      </c>
      <c r="L92" s="112" t="n">
        <f aca="false">'Minimum wage'!K92*100/'RIPTE e IPC'!T870</f>
        <v>4418.44566850275</v>
      </c>
    </row>
    <row r="93" customFormat="false" ht="13.8" hidden="false" customHeight="false" outlineLevel="0" collapsed="false">
      <c r="I93" s="108" t="n">
        <f aca="false">'Minimum wage'!I89+1</f>
        <v>2015</v>
      </c>
      <c r="J93" s="108" t="n">
        <f aca="false">'Minimum wage'!J89</f>
        <v>3</v>
      </c>
      <c r="K93" s="109" t="n">
        <f aca="false">'Minimum wage'!C37/3+'Minimum wage'!C38*2/3</f>
        <v>5297.33333333333</v>
      </c>
      <c r="L93" s="109" t="n">
        <f aca="false">'Minimum wage'!K93*100/'RIPTE e IPC'!T873</f>
        <v>4794.63549141337</v>
      </c>
    </row>
    <row r="94" customFormat="false" ht="12.8" hidden="false" customHeight="false" outlineLevel="0" collapsed="false">
      <c r="I94" s="110" t="n">
        <f aca="false">'Minimum wage'!I90+1</f>
        <v>2015</v>
      </c>
      <c r="J94" s="110" t="n">
        <f aca="false">'Minimum wage'!J90</f>
        <v>4</v>
      </c>
      <c r="K94" s="111" t="n">
        <f aca="false">'Minimum wage'!C38</f>
        <v>5588</v>
      </c>
      <c r="L94" s="112" t="n">
        <f aca="false">'Minimum wage'!K94*100/'RIPTE e IPC'!T876</f>
        <v>4827.65089457187</v>
      </c>
    </row>
    <row r="95" customFormat="false" ht="13.8" hidden="false" customHeight="false" outlineLevel="0" collapsed="false">
      <c r="I95" s="108" t="n">
        <f aca="false">'Minimum wage'!I91+1</f>
        <v>2016</v>
      </c>
      <c r="J95" s="108" t="n">
        <f aca="false">'Minimum wage'!J91</f>
        <v>1</v>
      </c>
      <c r="K95" s="109" t="n">
        <f aca="false">'Minimum wage'!C39</f>
        <v>6060</v>
      </c>
      <c r="L95" s="109" t="n">
        <f aca="false">'Minimum wage'!K95*100/'RIPTE e IPC'!T879</f>
        <v>4621.99907042273</v>
      </c>
    </row>
    <row r="96" customFormat="false" ht="12.8" hidden="false" customHeight="false" outlineLevel="0" collapsed="false">
      <c r="I96" s="110" t="n">
        <f aca="false">'Minimum wage'!I92+1</f>
        <v>2016</v>
      </c>
      <c r="J96" s="110" t="n">
        <f aca="false">'Minimum wage'!J92</f>
        <v>2</v>
      </c>
      <c r="K96" s="111" t="n">
        <f aca="false">'Minimum wage'!C39*2/3+'Minimum wage'!C40/3</f>
        <v>6310</v>
      </c>
      <c r="L96" s="112" t="n">
        <f aca="false">'Minimum wage'!K96*100/'RIPTE e IPC'!T882</f>
        <v>4267.101727957</v>
      </c>
    </row>
    <row r="97" customFormat="false" ht="13.8" hidden="false" customHeight="false" outlineLevel="0" collapsed="false">
      <c r="I97" s="108" t="n">
        <f aca="false">'Minimum wage'!I93+1</f>
        <v>2016</v>
      </c>
      <c r="J97" s="108" t="n">
        <f aca="false">'Minimum wage'!J93</f>
        <v>3</v>
      </c>
      <c r="K97" s="109" t="n">
        <f aca="false">'Minimum wage'!C40*2/3+'Minimum wage'!C41/3</f>
        <v>7060</v>
      </c>
      <c r="L97" s="109" t="n">
        <f aca="false">'Minimum wage'!K97*100/'RIPTE e IPC'!T885</f>
        <v>4529.76592235317</v>
      </c>
    </row>
    <row r="98" customFormat="false" ht="12.8" hidden="false" customHeight="false" outlineLevel="0" collapsed="false">
      <c r="I98" s="110" t="n">
        <f aca="false">'Minimum wage'!I94+1</f>
        <v>2016</v>
      </c>
      <c r="J98" s="110" t="n">
        <f aca="false">'Minimum wage'!J94</f>
        <v>4</v>
      </c>
      <c r="K98" s="111" t="n">
        <f aca="false">'Minimum wage'!C41</f>
        <v>7560</v>
      </c>
      <c r="L98" s="112" t="n">
        <f aca="false">'Minimum wage'!K98*100/'RIPTE e IPC'!T888</f>
        <v>4610.31651280087</v>
      </c>
    </row>
    <row r="99" customFormat="false" ht="13.8" hidden="false" customHeight="false" outlineLevel="0" collapsed="false">
      <c r="I99" s="108" t="n">
        <f aca="false">'Minimum wage'!I95+1</f>
        <v>2017</v>
      </c>
      <c r="J99" s="108" t="n">
        <f aca="false">'Minimum wage'!J95</f>
        <v>1</v>
      </c>
      <c r="K99" s="109" t="n">
        <f aca="false">'Minimum wage'!C42</f>
        <v>8060</v>
      </c>
      <c r="L99" s="109" t="n">
        <f aca="false">'Minimum wage'!K99*100/'RIPTE e IPC'!T891</f>
        <v>4684.40238742038</v>
      </c>
    </row>
    <row r="100" customFormat="false" ht="12.8" hidden="false" customHeight="false" outlineLevel="0" collapsed="false">
      <c r="I100" s="110" t="n">
        <f aca="false">'Minimum wage'!I96+1</f>
        <v>2017</v>
      </c>
      <c r="J100" s="110" t="n">
        <f aca="false">'Minimum wage'!J96</f>
        <v>2</v>
      </c>
      <c r="K100" s="111" t="n">
        <f aca="false">'Minimum wage'!C42</f>
        <v>8060</v>
      </c>
      <c r="L100" s="112" t="n">
        <f aca="false">'Minimum wage'!K100*100/'RIPTE e IPC'!T894</f>
        <v>4394.33672367826</v>
      </c>
    </row>
    <row r="101" customFormat="false" ht="13.8" hidden="false" customHeight="false" outlineLevel="0" collapsed="false">
      <c r="I101" s="108" t="n">
        <f aca="false">'Minimum wage'!I97+1</f>
        <v>2017</v>
      </c>
      <c r="J101" s="108" t="n">
        <f aca="false">'Minimum wage'!J97</f>
        <v>3</v>
      </c>
      <c r="K101" s="109" t="n">
        <f aca="false">'Minimum wage'!C43</f>
        <v>8860</v>
      </c>
      <c r="L101" s="109" t="n">
        <f aca="false">'Minimum wage'!K101*100/'RIPTE e IPC'!T897</f>
        <v>4627.37705961349</v>
      </c>
    </row>
    <row r="102" customFormat="false" ht="12.85" hidden="false" customHeight="false" outlineLevel="0" collapsed="false">
      <c r="I102" s="110" t="n">
        <f aca="false">'Minimum wage'!I98+1</f>
        <v>2017</v>
      </c>
      <c r="J102" s="110" t="n">
        <f aca="false">'Minimum wage'!J98</f>
        <v>4</v>
      </c>
      <c r="K102" s="111" t="n">
        <f aca="false">'Minimum wage'!C43</f>
        <v>8860</v>
      </c>
      <c r="L102" s="112" t="n">
        <f aca="false">'Minimum wage'!K102*100/'RIPTE e IPC'!T900</f>
        <v>4412.74407949665</v>
      </c>
    </row>
    <row r="103" customFormat="false" ht="14.05" hidden="false" customHeight="false" outlineLevel="0" collapsed="false">
      <c r="I103" s="108" t="n">
        <f aca="false">'Minimum wage'!I99+1</f>
        <v>2018</v>
      </c>
      <c r="J103" s="108" t="n">
        <f aca="false">'Minimum wage'!J99</f>
        <v>1</v>
      </c>
      <c r="K103" s="109" t="n">
        <f aca="false">'Minimum wage'!C44</f>
        <v>9500</v>
      </c>
      <c r="L103" s="109" t="n">
        <f aca="false">'Minimum wage'!K103*100/'RIPTE e IPC'!T903</f>
        <v>4401.66215500196</v>
      </c>
    </row>
    <row r="104" customFormat="false" ht="12.8" hidden="false" customHeight="false" outlineLevel="0" collapsed="false">
      <c r="I104" s="110" t="n">
        <f aca="false">'Minimum wage'!I100+1</f>
        <v>2018</v>
      </c>
      <c r="J104" s="110" t="n">
        <f aca="false">'Minimum wage'!J100</f>
        <v>2</v>
      </c>
      <c r="K104" s="112" t="n">
        <f aca="false">'Minimum wage'!C44</f>
        <v>9500</v>
      </c>
      <c r="L104" s="112" t="n">
        <f aca="false">'Minimum wage'!K104*100/'RIPTE e IPC'!T906</f>
        <v>4101.19415225126</v>
      </c>
    </row>
    <row r="105" customFormat="false" ht="13.8" hidden="false" customHeight="false" outlineLevel="0" collapsed="false">
      <c r="I105" s="108" t="n">
        <f aca="false">'Minimum wage'!I101+1</f>
        <v>2018</v>
      </c>
      <c r="J105" s="108" t="n">
        <f aca="false">'Minimum wage'!J101</f>
        <v>3</v>
      </c>
      <c r="K105" s="109" t="n">
        <f aca="false">'Minimum wage'!C45</f>
        <v>10000</v>
      </c>
      <c r="L105" s="109" t="n">
        <f aca="false">'Minimum wage'!K105*100/'RIPTE e IPC'!T909</f>
        <v>3885.23717507056</v>
      </c>
    </row>
    <row r="106" customFormat="false" ht="12.85" hidden="false" customHeight="false" outlineLevel="0" collapsed="false">
      <c r="I106" s="110" t="n">
        <f aca="false">'Minimum wage'!I102+1</f>
        <v>2018</v>
      </c>
      <c r="J106" s="110" t="n">
        <f aca="false">'Minimum wage'!J102</f>
        <v>4</v>
      </c>
      <c r="K106" s="112" t="n">
        <v>10700</v>
      </c>
      <c r="L106" s="112" t="n">
        <f aca="false">'Minimum wage'!K106*100/'RIPTE e IPC'!T912</f>
        <v>3589.40518616261</v>
      </c>
    </row>
    <row r="107" customFormat="false" ht="13.8" hidden="false" customHeight="false" outlineLevel="0" collapsed="false">
      <c r="I107" s="108" t="n">
        <f aca="false">'Minimum wage'!I103+1</f>
        <v>2019</v>
      </c>
      <c r="J107" s="108" t="n">
        <f aca="false">'Minimum wage'!J103</f>
        <v>1</v>
      </c>
      <c r="K107" s="109" t="n">
        <v>11300</v>
      </c>
      <c r="L107" s="109" t="n">
        <f aca="false">'Minimum wage'!K107*100/'RIPTE e IPC'!T915</f>
        <v>3461.00586528606</v>
      </c>
    </row>
    <row r="108" customFormat="false" ht="13.8" hidden="false" customHeight="false" outlineLevel="0" collapsed="false">
      <c r="I108" s="110" t="n">
        <f aca="false">'Minimum wage'!I104+1</f>
        <v>2019</v>
      </c>
      <c r="J108" s="110" t="n">
        <f aca="false">'Minimum wage'!J104</f>
        <v>2</v>
      </c>
      <c r="K108" s="112" t="n">
        <v>12500</v>
      </c>
      <c r="L108" s="112" t="n">
        <f aca="false">'Minimum wage'!K108*100/'RIPTE e IPC'!T918</f>
        <v>3430.65973114978</v>
      </c>
    </row>
    <row r="109" customFormat="false" ht="13.8" hidden="false" customHeight="false" outlineLevel="0" collapsed="false">
      <c r="I109" s="108" t="n">
        <f aca="false">'Minimum wage'!I105+1</f>
        <v>2019</v>
      </c>
      <c r="J109" s="108" t="n">
        <f aca="false">'Minimum wage'!J105</f>
        <v>3</v>
      </c>
      <c r="K109" s="109" t="n">
        <v>12500</v>
      </c>
      <c r="L109" s="109" t="n">
        <f aca="false">'Minimum wage'!K109*100/'RIPTE e IPC'!T921</f>
        <v>3112.43250862351</v>
      </c>
    </row>
    <row r="110" customFormat="false" ht="13.8" hidden="false" customHeight="false" outlineLevel="0" collapsed="false">
      <c r="I110" s="110" t="n">
        <f aca="false">'Minimum wage'!I106+1</f>
        <v>2019</v>
      </c>
      <c r="J110" s="110" t="n">
        <f aca="false">'Minimum wage'!J106</f>
        <v>4</v>
      </c>
      <c r="K110" s="112" t="n">
        <v>12500</v>
      </c>
      <c r="L110" s="112" t="n">
        <f aca="false">'Minimum wage'!K110*100/'RIPTE e IPC'!T924</f>
        <v>2613.49095114115</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RowHeight="12.8"/>
  <cols>
    <col collapsed="false" hidden="false" max="12" min="11" style="0" width="44.8163265306122"/>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111</v>
      </c>
      <c r="J5" s="103"/>
      <c r="K5" s="103"/>
      <c r="L5" s="96"/>
    </row>
    <row r="6" customFormat="false" ht="57.1" hidden="false" customHeight="true" outlineLevel="0" collapsed="false">
      <c r="A6" s="97" t="n">
        <v>1993</v>
      </c>
      <c r="B6" s="98" t="s">
        <v>95</v>
      </c>
      <c r="C6" s="99" t="n">
        <v>200</v>
      </c>
      <c r="D6" s="99"/>
      <c r="E6" s="100"/>
      <c r="F6" s="99" t="n">
        <f aca="false">+PBU!C6/PBU!$C$6*100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PBU!C7*100/'RIPTE e IPC'!T728</f>
        <v>760.150483911932</v>
      </c>
      <c r="E7" s="105" t="n">
        <f aca="false">+PBU!C7/PBU!C6-1</f>
        <v>0.25</v>
      </c>
      <c r="F7" s="99" t="n">
        <f aca="false">+PBU!C7/PBU!$C$6*100</f>
        <v>125</v>
      </c>
      <c r="I7" s="101"/>
      <c r="J7" s="102"/>
      <c r="K7" s="103"/>
      <c r="L7" s="104"/>
    </row>
    <row r="8" customFormat="false" ht="12.8" hidden="false" customHeight="false" outlineLevel="0" collapsed="false">
      <c r="A8" s="97" t="n">
        <v>2003</v>
      </c>
      <c r="B8" s="98" t="s">
        <v>95</v>
      </c>
      <c r="C8" s="99" t="n">
        <v>260</v>
      </c>
      <c r="D8" s="99" t="n">
        <f aca="false">PBU!C8*100/'RIPTE e IPC'!T729</f>
        <v>790.36406439252</v>
      </c>
      <c r="E8" s="105" t="n">
        <f aca="false">+PBU!C8/PBU!C7-1</f>
        <v>0.04</v>
      </c>
      <c r="F8" s="99" t="n">
        <f aca="false">+PBU!C8/PBU!$C$6*100</f>
        <v>130</v>
      </c>
      <c r="I8" s="106"/>
      <c r="J8" s="107"/>
      <c r="K8" s="103"/>
      <c r="L8" s="104"/>
    </row>
    <row r="9" customFormat="false" ht="13.8" hidden="false" customHeight="false" outlineLevel="0" collapsed="false">
      <c r="A9" s="97" t="n">
        <v>2003</v>
      </c>
      <c r="B9" s="98" t="s">
        <v>101</v>
      </c>
      <c r="C9" s="99" t="n">
        <v>270</v>
      </c>
      <c r="D9" s="99" t="n">
        <f aca="false">PBU!C9*100/'RIPTE e IPC'!T730</f>
        <v>820.437540433277</v>
      </c>
      <c r="E9" s="105" t="n">
        <f aca="false">+PBU!C9/PBU!C8-1</f>
        <v>0.0384615384615385</v>
      </c>
      <c r="F9" s="99" t="n">
        <f aca="false">+PBU!C9/PBU!$C$6*100</f>
        <v>135</v>
      </c>
      <c r="I9" s="108" t="n">
        <v>1994</v>
      </c>
      <c r="J9" s="108" t="n">
        <v>3</v>
      </c>
      <c r="K9" s="120" t="n">
        <f aca="false">63*2.5</f>
        <v>157.5</v>
      </c>
      <c r="L9" s="120" t="n">
        <f aca="false">PBU!K9*100/'RIPTE e IPC'!T621</f>
        <v>691.73819556211</v>
      </c>
    </row>
    <row r="10" customFormat="false" ht="13.8" hidden="false" customHeight="false" outlineLevel="0" collapsed="false">
      <c r="A10" s="97" t="n">
        <v>2003</v>
      </c>
      <c r="B10" s="98" t="s">
        <v>102</v>
      </c>
      <c r="C10" s="99" t="n">
        <v>280</v>
      </c>
      <c r="D10" s="99" t="n">
        <f aca="false">PBU!C10*100/'RIPTE e IPC'!T731</f>
        <v>845.838144397284</v>
      </c>
      <c r="E10" s="105" t="n">
        <f aca="false">+PBU!C10/PBU!C9-1</f>
        <v>0.037037037037037</v>
      </c>
      <c r="F10" s="99" t="n">
        <f aca="false">+PBU!C10/PBU!$C$6*100</f>
        <v>140</v>
      </c>
      <c r="I10" s="110" t="n">
        <v>1994</v>
      </c>
      <c r="J10" s="110" t="n">
        <v>4</v>
      </c>
      <c r="K10" s="121" t="n">
        <f aca="false">PBU!K9</f>
        <v>157.5</v>
      </c>
      <c r="L10" s="122" t="n">
        <f aca="false">PBU!K10*100/'RIPTE e IPC'!T624</f>
        <v>683.296629501415</v>
      </c>
    </row>
    <row r="11" customFormat="false" ht="13.8" hidden="false" customHeight="false" outlineLevel="0" collapsed="false">
      <c r="A11" s="97" t="n">
        <v>2003</v>
      </c>
      <c r="B11" s="98" t="s">
        <v>103</v>
      </c>
      <c r="C11" s="99" t="n">
        <v>290</v>
      </c>
      <c r="D11" s="99" t="n">
        <f aca="false">PBU!C11*100/'RIPTE e IPC'!T732</f>
        <v>873.891461288125</v>
      </c>
      <c r="E11" s="105" t="n">
        <f aca="false">+PBU!C11/PBU!C10-1</f>
        <v>0.0357142857142858</v>
      </c>
      <c r="F11" s="99" t="n">
        <f aca="false">+PBU!C11/PBU!$C$6*100</f>
        <v>145</v>
      </c>
      <c r="I11" s="108" t="n">
        <v>1995</v>
      </c>
      <c r="J11" s="108" t="n">
        <v>1</v>
      </c>
      <c r="K11" s="120" t="n">
        <f aca="false">PBU!K10</f>
        <v>157.5</v>
      </c>
      <c r="L11" s="120" t="n">
        <f aca="false">PBU!K11*100/'RIPTE e IPC'!T627</f>
        <v>673.441648217348</v>
      </c>
    </row>
    <row r="12" customFormat="false" ht="12.8" hidden="false" customHeight="false" outlineLevel="0" collapsed="false">
      <c r="A12" s="97" t="n">
        <v>2003</v>
      </c>
      <c r="B12" s="98" t="s">
        <v>104</v>
      </c>
      <c r="C12" s="99" t="n">
        <v>300</v>
      </c>
      <c r="D12" s="99" t="n">
        <f aca="false">PBU!C12*100/'RIPTE e IPC'!T733</f>
        <v>902.110301658548</v>
      </c>
      <c r="E12" s="105" t="n">
        <f aca="false">+PBU!C12/PBU!C11-1</f>
        <v>0.0344827586206897</v>
      </c>
      <c r="F12" s="99" t="n">
        <f aca="false">+PBU!C12/PBU!$C$6*100</f>
        <v>150</v>
      </c>
      <c r="I12" s="110" t="n">
        <v>1995</v>
      </c>
      <c r="J12" s="110" t="n">
        <v>2</v>
      </c>
      <c r="K12" s="121" t="n">
        <f aca="false">72*2.5</f>
        <v>180</v>
      </c>
      <c r="L12" s="122" t="n">
        <f aca="false">PBU!K12*100/'RIPTE e IPC'!T630</f>
        <v>769.439728589802</v>
      </c>
    </row>
    <row r="13" customFormat="false" ht="13.8" hidden="false" customHeight="false" outlineLevel="0" collapsed="false">
      <c r="A13" s="97" t="n">
        <v>2004</v>
      </c>
      <c r="B13" s="98" t="s">
        <v>105</v>
      </c>
      <c r="C13" s="99" t="n">
        <v>350</v>
      </c>
      <c r="D13" s="99" t="n">
        <f aca="false">PBU!C13*100/'RIPTE e IPC'!T734</f>
        <v>1048.05640300498</v>
      </c>
      <c r="E13" s="105" t="n">
        <f aca="false">+PBU!C13/PBU!C12-1</f>
        <v>0.166666666666667</v>
      </c>
      <c r="F13" s="99" t="n">
        <f aca="false">+PBU!C13/PBU!$C$6*100</f>
        <v>175</v>
      </c>
      <c r="I13" s="108" t="n">
        <f aca="false">PBU!I9+1</f>
        <v>1995</v>
      </c>
      <c r="J13" s="108" t="n">
        <f aca="false">PBU!J9</f>
        <v>3</v>
      </c>
      <c r="K13" s="120" t="n">
        <f aca="false">72*2.5</f>
        <v>180</v>
      </c>
      <c r="L13" s="120" t="n">
        <f aca="false">PBU!K13*100/'RIPTE e IPC'!T633</f>
        <v>769.777613549805</v>
      </c>
    </row>
    <row r="14" customFormat="false" ht="12.8" hidden="false" customHeight="false" outlineLevel="0" collapsed="false">
      <c r="A14" s="113" t="n">
        <v>2004</v>
      </c>
      <c r="B14" s="114" t="s">
        <v>101</v>
      </c>
      <c r="C14" s="115" t="n">
        <v>450</v>
      </c>
      <c r="D14" s="115"/>
      <c r="E14" s="105" t="n">
        <f aca="false">+PBU!C14/PBU!C13-1</f>
        <v>0.285714285714286</v>
      </c>
      <c r="F14" s="115" t="n">
        <f aca="false">+PBU!C14/PBU!$C$6*100</f>
        <v>225</v>
      </c>
      <c r="I14" s="110" t="n">
        <f aca="false">PBU!I10+1</f>
        <v>1995</v>
      </c>
      <c r="J14" s="110" t="n">
        <f aca="false">PBU!J10</f>
        <v>4</v>
      </c>
      <c r="K14" s="121" t="n">
        <f aca="false">75*2.5</f>
        <v>187.5</v>
      </c>
      <c r="L14" s="122" t="n">
        <f aca="false">PBU!K14*100/'RIPTE e IPC'!T636</f>
        <v>799.649431470717</v>
      </c>
    </row>
    <row r="15" customFormat="false" ht="13.8" hidden="false" customHeight="false" outlineLevel="0" collapsed="false">
      <c r="A15" s="113" t="n">
        <v>2005</v>
      </c>
      <c r="B15" s="114" t="s">
        <v>106</v>
      </c>
      <c r="C15" s="115" t="n">
        <v>510</v>
      </c>
      <c r="D15" s="115"/>
      <c r="E15" s="105" t="n">
        <f aca="false">+PBU!C15/PBU!C14-1</f>
        <v>0.133333333333333</v>
      </c>
      <c r="F15" s="115" t="n">
        <f aca="false">+PBU!C15/PBU!$C$6*100</f>
        <v>255</v>
      </c>
      <c r="I15" s="108" t="n">
        <f aca="false">PBU!I11+1</f>
        <v>1996</v>
      </c>
      <c r="J15" s="108" t="n">
        <f aca="false">PBU!J11</f>
        <v>1</v>
      </c>
      <c r="K15" s="120" t="n">
        <f aca="false">75*2.5</f>
        <v>187.5</v>
      </c>
      <c r="L15" s="120" t="n">
        <f aca="false">PBU!K15*100/'RIPTE e IPC'!T639</f>
        <v>799.048754404062</v>
      </c>
    </row>
    <row r="16" customFormat="false" ht="12.8" hidden="false" customHeight="false" outlineLevel="0" collapsed="false">
      <c r="A16" s="113" t="n">
        <v>2005</v>
      </c>
      <c r="B16" s="114" t="s">
        <v>107</v>
      </c>
      <c r="C16" s="115" t="n">
        <v>570</v>
      </c>
      <c r="D16" s="115"/>
      <c r="E16" s="105" t="n">
        <f aca="false">+PBU!C16/PBU!C15-1</f>
        <v>0.117647058823529</v>
      </c>
      <c r="F16" s="115" t="n">
        <f aca="false">+PBU!C16/PBU!$C$6*100</f>
        <v>285</v>
      </c>
      <c r="I16" s="110" t="n">
        <f aca="false">PBU!I12+1</f>
        <v>1996</v>
      </c>
      <c r="J16" s="110" t="n">
        <f aca="false">PBU!J12</f>
        <v>2</v>
      </c>
      <c r="K16" s="121" t="n">
        <f aca="false">76*2.5</f>
        <v>190</v>
      </c>
      <c r="L16" s="122" t="n">
        <f aca="false">PBU!K16*100/'RIPTE e IPC'!T642</f>
        <v>814.808983802804</v>
      </c>
    </row>
    <row r="17" customFormat="false" ht="14.05" hidden="false" customHeight="false" outlineLevel="0" collapsed="false">
      <c r="A17" s="113" t="n">
        <v>2005</v>
      </c>
      <c r="B17" s="114" t="s">
        <v>100</v>
      </c>
      <c r="C17" s="115" t="n">
        <v>630</v>
      </c>
      <c r="D17" s="115"/>
      <c r="E17" s="105" t="n">
        <f aca="false">+PBU!C17/PBU!C16-1</f>
        <v>0.105263157894737</v>
      </c>
      <c r="F17" s="115" t="n">
        <f aca="false">+PBU!C17/PBU!$C$6*100</f>
        <v>315</v>
      </c>
      <c r="I17" s="108" t="n">
        <f aca="false">PBU!I13+1</f>
        <v>1996</v>
      </c>
      <c r="J17" s="108" t="n">
        <f aca="false">PBU!J13</f>
        <v>3</v>
      </c>
      <c r="K17" s="120" t="n">
        <f aca="false">PBU!K16</f>
        <v>190</v>
      </c>
      <c r="L17" s="120" t="n">
        <f aca="false">PBU!K17*100/'RIPTE e IPC'!T645</f>
        <v>811.022095535418</v>
      </c>
    </row>
    <row r="18" customFormat="false" ht="12.8" hidden="false" customHeight="false" outlineLevel="0" collapsed="false">
      <c r="A18" s="113" t="n">
        <v>2006</v>
      </c>
      <c r="B18" s="114" t="s">
        <v>95</v>
      </c>
      <c r="C18" s="115" t="n">
        <v>760</v>
      </c>
      <c r="D18" s="115"/>
      <c r="E18" s="105" t="n">
        <f aca="false">+PBU!C18/PBU!C17-1</f>
        <v>0.206349206349206</v>
      </c>
      <c r="F18" s="115" t="n">
        <f aca="false">+PBU!C18/PBU!$C$6*100</f>
        <v>380</v>
      </c>
      <c r="I18" s="110" t="n">
        <f aca="false">PBU!I14+1</f>
        <v>1996</v>
      </c>
      <c r="J18" s="110" t="n">
        <f aca="false">PBU!J14</f>
        <v>4</v>
      </c>
      <c r="K18" s="121" t="n">
        <f aca="false">PBU!K17</f>
        <v>190</v>
      </c>
      <c r="L18" s="122" t="n">
        <f aca="false">PBU!K18*100/'RIPTE e IPC'!T648</f>
        <v>806.744719206263</v>
      </c>
    </row>
    <row r="19" customFormat="false" ht="13.8" hidden="false" customHeight="false" outlineLevel="0" collapsed="false">
      <c r="A19" s="113" t="n">
        <v>2006</v>
      </c>
      <c r="B19" s="114" t="s">
        <v>101</v>
      </c>
      <c r="C19" s="115" t="n">
        <v>780</v>
      </c>
      <c r="D19" s="115"/>
      <c r="E19" s="105" t="n">
        <f aca="false">+PBU!C19/PBU!C18-1</f>
        <v>0.0263157894736843</v>
      </c>
      <c r="F19" s="115" t="n">
        <f aca="false">+PBU!C19/PBU!$C$6*100</f>
        <v>390</v>
      </c>
      <c r="I19" s="108" t="n">
        <f aca="false">PBU!I15+1</f>
        <v>1997</v>
      </c>
      <c r="J19" s="108" t="n">
        <f aca="false">PBU!J15</f>
        <v>1</v>
      </c>
      <c r="K19" s="120" t="n">
        <f aca="false">PBU!K18</f>
        <v>190</v>
      </c>
      <c r="L19" s="120" t="n">
        <f aca="false">PBU!K19*100/'RIPTE e IPC'!T651</f>
        <v>802.205825618483</v>
      </c>
    </row>
    <row r="20" customFormat="false" ht="12.8" hidden="false" customHeight="false" outlineLevel="0" collapsed="false">
      <c r="A20" s="113" t="n">
        <v>2006</v>
      </c>
      <c r="B20" s="114" t="s">
        <v>103</v>
      </c>
      <c r="C20" s="115" t="n">
        <v>800</v>
      </c>
      <c r="D20" s="115"/>
      <c r="E20" s="105" t="n">
        <f aca="false">+PBU!C20/PBU!C19-1</f>
        <v>0.0256410256410255</v>
      </c>
      <c r="F20" s="115" t="n">
        <f aca="false">+PBU!C20/PBU!$C$6*100</f>
        <v>400</v>
      </c>
      <c r="I20" s="110" t="n">
        <f aca="false">PBU!I16+1</f>
        <v>1997</v>
      </c>
      <c r="J20" s="110" t="n">
        <f aca="false">PBU!J16</f>
        <v>2</v>
      </c>
      <c r="K20" s="121" t="n">
        <f aca="false">80*2.5</f>
        <v>200</v>
      </c>
      <c r="L20" s="122" t="n">
        <f aca="false">PBU!K20*100/'RIPTE e IPC'!T654</f>
        <v>852.131606014697</v>
      </c>
    </row>
    <row r="21" customFormat="false" ht="13.8" hidden="false" customHeight="false" outlineLevel="0" collapsed="false">
      <c r="A21" s="113" t="n">
        <v>2007</v>
      </c>
      <c r="B21" s="114" t="s">
        <v>95</v>
      </c>
      <c r="C21" s="115" t="n">
        <v>900</v>
      </c>
      <c r="D21" s="115"/>
      <c r="E21" s="105" t="n">
        <f aca="false">+PBU!C21/PBU!C20-1</f>
        <v>0.125</v>
      </c>
      <c r="F21" s="115" t="n">
        <f aca="false">+PBU!C21/PBU!$C$6*100</f>
        <v>450</v>
      </c>
      <c r="I21" s="108" t="n">
        <f aca="false">PBU!I17+1</f>
        <v>1997</v>
      </c>
      <c r="J21" s="108" t="n">
        <f aca="false">PBU!J17</f>
        <v>3</v>
      </c>
      <c r="K21" s="120" t="n">
        <v>200</v>
      </c>
      <c r="L21" s="120" t="n">
        <f aca="false">PBU!K21*100/'RIPTE e IPC'!T657</f>
        <v>846.916929237476</v>
      </c>
    </row>
    <row r="22" customFormat="false" ht="12.8" hidden="false" customHeight="false" outlineLevel="0" collapsed="false">
      <c r="A22" s="113" t="n">
        <v>2007</v>
      </c>
      <c r="B22" s="114" t="s">
        <v>102</v>
      </c>
      <c r="C22" s="115" t="n">
        <v>960</v>
      </c>
      <c r="D22" s="115"/>
      <c r="E22" s="105" t="n">
        <f aca="false">+PBU!C22/PBU!C21-1</f>
        <v>0.0666666666666667</v>
      </c>
      <c r="F22" s="115" t="n">
        <f aca="false">+PBU!C22/PBU!$C$6*100</f>
        <v>480</v>
      </c>
      <c r="I22" s="110" t="n">
        <f aca="false">PBU!I18+1</f>
        <v>1997</v>
      </c>
      <c r="J22" s="110" t="n">
        <f aca="false">PBU!J18</f>
        <v>4</v>
      </c>
      <c r="K22" s="121" t="n">
        <v>200</v>
      </c>
      <c r="L22" s="122" t="n">
        <f aca="false">PBU!K22*100/'RIPTE e IPC'!T660</f>
        <v>850.295464694148</v>
      </c>
    </row>
    <row r="23" customFormat="false" ht="13.8" hidden="false" customHeight="false" outlineLevel="0" collapsed="false">
      <c r="A23" s="113" t="n">
        <v>2007</v>
      </c>
      <c r="B23" s="114" t="s">
        <v>104</v>
      </c>
      <c r="C23" s="115" t="n">
        <v>980</v>
      </c>
      <c r="D23" s="115"/>
      <c r="E23" s="105" t="n">
        <f aca="false">+PBU!C23/PBU!C22-1</f>
        <v>0.0208333333333333</v>
      </c>
      <c r="F23" s="115" t="n">
        <f aca="false">+PBU!C23/PBU!$C$6*100</f>
        <v>490</v>
      </c>
      <c r="I23" s="108" t="n">
        <f aca="false">PBU!I19+1</f>
        <v>1998</v>
      </c>
      <c r="J23" s="108" t="n">
        <f aca="false">PBU!J19</f>
        <v>1</v>
      </c>
      <c r="K23" s="120" t="n">
        <v>200</v>
      </c>
      <c r="L23" s="120" t="n">
        <f aca="false">PBU!K23*100/'RIPTE e IPC'!T663</f>
        <v>840.615683061054</v>
      </c>
    </row>
    <row r="24" customFormat="false" ht="12.8" hidden="false" customHeight="false" outlineLevel="0" collapsed="false">
      <c r="A24" s="113" t="n">
        <v>2008</v>
      </c>
      <c r="B24" s="114" t="s">
        <v>95</v>
      </c>
      <c r="C24" s="115" t="n">
        <v>1200</v>
      </c>
      <c r="D24" s="115"/>
      <c r="E24" s="105" t="n">
        <f aca="false">+PBU!C24/PBU!C23-1</f>
        <v>0.224489795918367</v>
      </c>
      <c r="F24" s="115" t="n">
        <f aca="false">+PBU!C24/PBU!$C$6*100</f>
        <v>600</v>
      </c>
      <c r="I24" s="110" t="n">
        <f aca="false">PBU!I20+1</f>
        <v>1998</v>
      </c>
      <c r="J24" s="110" t="n">
        <f aca="false">PBU!J20</f>
        <v>2</v>
      </c>
      <c r="K24" s="121" t="n">
        <v>200</v>
      </c>
      <c r="L24" s="122" t="n">
        <f aca="false">PBU!K24*100/'RIPTE e IPC'!T666</f>
        <v>842.186256977597</v>
      </c>
    </row>
    <row r="25" customFormat="false" ht="13.8" hidden="false" customHeight="false" outlineLevel="0" collapsed="false">
      <c r="A25" s="113" t="n">
        <v>2008</v>
      </c>
      <c r="B25" s="114" t="s">
        <v>104</v>
      </c>
      <c r="C25" s="115" t="n">
        <v>1240</v>
      </c>
      <c r="D25" s="115"/>
      <c r="E25" s="105" t="n">
        <f aca="false">+PBU!C25/PBU!C24-1</f>
        <v>0.0333333333333334</v>
      </c>
      <c r="F25" s="115" t="n">
        <f aca="false">+PBU!C25/PBU!$C$6*100</f>
        <v>620</v>
      </c>
      <c r="I25" s="108" t="n">
        <f aca="false">PBU!I21+1</f>
        <v>1998</v>
      </c>
      <c r="J25" s="108" t="n">
        <f aca="false">PBU!J21</f>
        <v>3</v>
      </c>
      <c r="K25" s="120" t="n">
        <v>200</v>
      </c>
      <c r="L25" s="120" t="n">
        <f aca="false">PBU!K25*100/'RIPTE e IPC'!T669</f>
        <v>837.793354954403</v>
      </c>
    </row>
    <row r="26" customFormat="false" ht="12.8" hidden="false" customHeight="false" outlineLevel="0" collapsed="false">
      <c r="A26" s="113" t="n">
        <v>2009</v>
      </c>
      <c r="B26" s="114" t="s">
        <v>95</v>
      </c>
      <c r="C26" s="115" t="n">
        <v>1400</v>
      </c>
      <c r="D26" s="115"/>
      <c r="E26" s="105" t="n">
        <f aca="false">+PBU!C26/PBU!C25-1</f>
        <v>0.129032258064516</v>
      </c>
      <c r="F26" s="115" t="n">
        <f aca="false">+PBU!C26/PBU!$C$6*100</f>
        <v>700</v>
      </c>
      <c r="I26" s="110" t="n">
        <f aca="false">PBU!I22+1</f>
        <v>1998</v>
      </c>
      <c r="J26" s="110" t="n">
        <f aca="false">PBU!J22</f>
        <v>4</v>
      </c>
      <c r="K26" s="121" t="n">
        <v>200</v>
      </c>
      <c r="L26" s="122" t="n">
        <f aca="false">PBU!K26*100/'RIPTE e IPC'!T672</f>
        <v>843.131733901513</v>
      </c>
    </row>
    <row r="27" customFormat="false" ht="13.8" hidden="false" customHeight="false" outlineLevel="0" collapsed="false">
      <c r="A27" s="113" t="n">
        <v>2009</v>
      </c>
      <c r="B27" s="114" t="s">
        <v>102</v>
      </c>
      <c r="C27" s="115" t="n">
        <v>1440</v>
      </c>
      <c r="D27" s="115"/>
      <c r="E27" s="105" t="n">
        <f aca="false">+PBU!C27/PBU!C26-1</f>
        <v>0.0285714285714285</v>
      </c>
      <c r="F27" s="115" t="n">
        <f aca="false">+PBU!C27/PBU!$C$6*100</f>
        <v>720</v>
      </c>
      <c r="I27" s="108" t="n">
        <f aca="false">PBU!I23+1</f>
        <v>1999</v>
      </c>
      <c r="J27" s="108" t="n">
        <f aca="false">PBU!J23</f>
        <v>1</v>
      </c>
      <c r="K27" s="120" t="n">
        <v>200</v>
      </c>
      <c r="L27" s="120" t="n">
        <f aca="false">PBU!K27*100/'RIPTE e IPC'!T675</f>
        <v>840.639835873243</v>
      </c>
    </row>
    <row r="28" customFormat="false" ht="12.8" hidden="false" customHeight="false" outlineLevel="0" collapsed="false">
      <c r="A28" s="113" t="n">
        <v>2010</v>
      </c>
      <c r="B28" s="114" t="s">
        <v>105</v>
      </c>
      <c r="C28" s="115" t="n">
        <v>1500</v>
      </c>
      <c r="D28" s="115"/>
      <c r="E28" s="105" t="n">
        <f aca="false">+PBU!C28/PBU!C27-1</f>
        <v>0.0416666666666667</v>
      </c>
      <c r="F28" s="115" t="n">
        <f aca="false">+PBU!C28/PBU!$C$6*100</f>
        <v>750</v>
      </c>
      <c r="I28" s="110" t="n">
        <f aca="false">PBU!I24+1</f>
        <v>1999</v>
      </c>
      <c r="J28" s="110" t="n">
        <f aca="false">PBU!J24</f>
        <v>2</v>
      </c>
      <c r="K28" s="121" t="n">
        <v>200</v>
      </c>
      <c r="L28" s="122" t="n">
        <f aca="false">PBU!K28*100/'RIPTE e IPC'!T678</f>
        <v>852.024545843622</v>
      </c>
    </row>
    <row r="29" customFormat="false" ht="13.8" hidden="false" customHeight="false" outlineLevel="0" collapsed="false">
      <c r="A29" s="113" t="n">
        <v>2010</v>
      </c>
      <c r="B29" s="114" t="s">
        <v>95</v>
      </c>
      <c r="C29" s="115" t="n">
        <v>1740</v>
      </c>
      <c r="D29" s="115"/>
      <c r="E29" s="105" t="n">
        <f aca="false">+PBU!C29/PBU!C28-1</f>
        <v>0.16</v>
      </c>
      <c r="F29" s="115" t="n">
        <f aca="false">+PBU!C29/PBU!$C$6*100</f>
        <v>870</v>
      </c>
      <c r="I29" s="108" t="n">
        <f aca="false">PBU!I25+1</f>
        <v>1999</v>
      </c>
      <c r="J29" s="108" t="n">
        <f aca="false">PBU!J25</f>
        <v>3</v>
      </c>
      <c r="K29" s="120" t="n">
        <v>200</v>
      </c>
      <c r="L29" s="120" t="n">
        <f aca="false">PBU!K29*100/'RIPTE e IPC'!T681</f>
        <v>853.70907036207</v>
      </c>
    </row>
    <row r="30" customFormat="false" ht="12.8" hidden="false" customHeight="false" outlineLevel="0" collapsed="false">
      <c r="A30" s="113" t="n">
        <v>2011</v>
      </c>
      <c r="B30" s="114" t="s">
        <v>105</v>
      </c>
      <c r="C30" s="115" t="n">
        <v>1840</v>
      </c>
      <c r="D30" s="115"/>
      <c r="E30" s="105" t="n">
        <f aca="false">+PBU!C30/PBU!C29-1</f>
        <v>0.0574712643678161</v>
      </c>
      <c r="F30" s="115" t="n">
        <f aca="false">+PBU!C30/PBU!$C$6*100</f>
        <v>920</v>
      </c>
      <c r="I30" s="110" t="n">
        <f aca="false">PBU!I26+1</f>
        <v>1999</v>
      </c>
      <c r="J30" s="110" t="n">
        <f aca="false">PBU!J26</f>
        <v>4</v>
      </c>
      <c r="K30" s="121" t="n">
        <v>200</v>
      </c>
      <c r="L30" s="122" t="n">
        <f aca="false">PBU!K30*100/'RIPTE e IPC'!T684</f>
        <v>858.259947738733</v>
      </c>
    </row>
    <row r="31" customFormat="false" ht="13.8" hidden="false" customHeight="false" outlineLevel="0" collapsed="false">
      <c r="A31" s="113" t="n">
        <v>2011</v>
      </c>
      <c r="B31" s="114" t="s">
        <v>101</v>
      </c>
      <c r="C31" s="115" t="n">
        <v>2300</v>
      </c>
      <c r="D31" s="115"/>
      <c r="E31" s="105" t="n">
        <f aca="false">+PBU!C31/PBU!C30-1</f>
        <v>0.25</v>
      </c>
      <c r="F31" s="115" t="n">
        <f aca="false">+PBU!C31/PBU!$C$6*100</f>
        <v>1150</v>
      </c>
      <c r="I31" s="108" t="n">
        <f aca="false">PBU!I27+1</f>
        <v>2000</v>
      </c>
      <c r="J31" s="108" t="n">
        <f aca="false">PBU!J27</f>
        <v>1</v>
      </c>
      <c r="K31" s="120" t="n">
        <v>200</v>
      </c>
      <c r="L31" s="120" t="n">
        <f aca="false">PBU!K31*100/'RIPTE e IPC'!T687</f>
        <v>851.561165179382</v>
      </c>
    </row>
    <row r="32" customFormat="false" ht="12.8" hidden="false" customHeight="false" outlineLevel="0" collapsed="false">
      <c r="A32" s="113" t="n">
        <v>2012</v>
      </c>
      <c r="B32" s="114" t="s">
        <v>101</v>
      </c>
      <c r="C32" s="115" t="n">
        <v>2670</v>
      </c>
      <c r="D32" s="115"/>
      <c r="E32" s="105" t="n">
        <f aca="false">+PBU!C32/PBU!C31-1</f>
        <v>0.160869565217391</v>
      </c>
      <c r="F32" s="115" t="n">
        <f aca="false">+PBU!C32/PBU!$C$6*100</f>
        <v>1335</v>
      </c>
      <c r="I32" s="110" t="n">
        <f aca="false">PBU!I28+1</f>
        <v>2000</v>
      </c>
      <c r="J32" s="110" t="n">
        <f aca="false">PBU!J28</f>
        <v>2</v>
      </c>
      <c r="K32" s="121" t="n">
        <v>200</v>
      </c>
      <c r="L32" s="122" t="n">
        <f aca="false">PBU!K32*100/'RIPTE e IPC'!T690</f>
        <v>860.3922997038</v>
      </c>
    </row>
    <row r="33" customFormat="false" ht="13.8" hidden="false" customHeight="false" outlineLevel="0" collapsed="false">
      <c r="A33" s="113" t="n">
        <v>2013</v>
      </c>
      <c r="B33" s="114" t="s">
        <v>108</v>
      </c>
      <c r="C33" s="115" t="n">
        <v>2875</v>
      </c>
      <c r="D33" s="115"/>
      <c r="E33" s="105" t="n">
        <f aca="false">+PBU!C33/PBU!C32-1</f>
        <v>0.0767790262172285</v>
      </c>
      <c r="F33" s="115" t="n">
        <f aca="false">+PBU!C33/PBU!$C$6*100</f>
        <v>1437.5</v>
      </c>
      <c r="I33" s="108" t="n">
        <f aca="false">PBU!I29+1</f>
        <v>2000</v>
      </c>
      <c r="J33" s="108" t="n">
        <f aca="false">PBU!J29</f>
        <v>3</v>
      </c>
      <c r="K33" s="120" t="n">
        <v>200</v>
      </c>
      <c r="L33" s="120" t="n">
        <f aca="false">PBU!K33*100/'RIPTE e IPC'!T693</f>
        <v>860.10901163402</v>
      </c>
    </row>
    <row r="34" customFormat="false" ht="12.8" hidden="false" customHeight="false" outlineLevel="0" collapsed="false">
      <c r="A34" s="113" t="n">
        <v>2013</v>
      </c>
      <c r="B34" s="114" t="s">
        <v>95</v>
      </c>
      <c r="C34" s="115" t="n">
        <v>3300</v>
      </c>
      <c r="D34" s="115"/>
      <c r="E34" s="105" t="n">
        <f aca="false">+PBU!C34/PBU!C33-1</f>
        <v>0.147826086956522</v>
      </c>
      <c r="F34" s="115" t="n">
        <f aca="false">+PBU!C34/PBU!$C$6*100</f>
        <v>1650</v>
      </c>
      <c r="I34" s="110" t="n">
        <f aca="false">PBU!I30+1</f>
        <v>2000</v>
      </c>
      <c r="J34" s="110" t="n">
        <f aca="false">PBU!J30</f>
        <v>4</v>
      </c>
      <c r="K34" s="121" t="n">
        <v>200</v>
      </c>
      <c r="L34" s="122" t="n">
        <f aca="false">PBU!K34*100/'RIPTE e IPC'!T696</f>
        <v>864.138766696529</v>
      </c>
    </row>
    <row r="35" customFormat="false" ht="13.8" hidden="false" customHeight="false" outlineLevel="0" collapsed="false">
      <c r="A35" s="97" t="n">
        <v>2014</v>
      </c>
      <c r="B35" s="98" t="s">
        <v>105</v>
      </c>
      <c r="C35" s="99" t="n">
        <v>3600</v>
      </c>
      <c r="D35" s="99"/>
      <c r="E35" s="105" t="n">
        <f aca="false">+PBU!C35/PBU!C34-1</f>
        <v>0.0909090909090908</v>
      </c>
      <c r="F35" s="115" t="n">
        <f aca="false">+PBU!C35/PBU!$C$6*100</f>
        <v>1800</v>
      </c>
      <c r="I35" s="108" t="n">
        <f aca="false">PBU!I31+1</f>
        <v>2001</v>
      </c>
      <c r="J35" s="108" t="n">
        <f aca="false">PBU!J31</f>
        <v>1</v>
      </c>
      <c r="K35" s="120" t="n">
        <v>200</v>
      </c>
      <c r="L35" s="120" t="n">
        <f aca="false">PBU!K35*100/'RIPTE e IPC'!T699</f>
        <v>866.384206363532</v>
      </c>
    </row>
    <row r="36" customFormat="false" ht="12.8" hidden="false" customHeight="false" outlineLevel="0" collapsed="false">
      <c r="A36" s="97" t="n">
        <v>2014</v>
      </c>
      <c r="B36" s="98" t="s">
        <v>101</v>
      </c>
      <c r="C36" s="99" t="n">
        <v>4400</v>
      </c>
      <c r="D36" s="99"/>
      <c r="E36" s="105" t="n">
        <f aca="false">+PBU!C36/PBU!C35-1</f>
        <v>0.222222222222222</v>
      </c>
      <c r="F36" s="99" t="n">
        <f aca="false">+PBU!C36/PBU!$C$6*100</f>
        <v>2200</v>
      </c>
      <c r="I36" s="110" t="n">
        <f aca="false">PBU!I32+1</f>
        <v>2001</v>
      </c>
      <c r="J36" s="110" t="n">
        <f aca="false">PBU!J32</f>
        <v>2</v>
      </c>
      <c r="K36" s="121" t="n">
        <v>200</v>
      </c>
      <c r="L36" s="122" t="n">
        <f aca="false">PBU!K36*100/'RIPTE e IPC'!T702</f>
        <v>858.43909900759</v>
      </c>
    </row>
    <row r="37" customFormat="false" ht="13.8" hidden="false" customHeight="false" outlineLevel="0" collapsed="false">
      <c r="A37" s="97" t="n">
        <v>2015</v>
      </c>
      <c r="B37" s="98" t="s">
        <v>105</v>
      </c>
      <c r="C37" s="99" t="n">
        <v>4716</v>
      </c>
      <c r="D37" s="99"/>
      <c r="E37" s="105" t="n">
        <f aca="false">+PBU!C37/PBU!C36-1</f>
        <v>0.0718181818181818</v>
      </c>
      <c r="F37" s="99" t="n">
        <f aca="false">+PBU!C37/PBU!$C$6*100</f>
        <v>2358</v>
      </c>
      <c r="I37" s="108" t="n">
        <f aca="false">PBU!I33+1</f>
        <v>2001</v>
      </c>
      <c r="J37" s="108" t="n">
        <f aca="false">PBU!J33</f>
        <v>3</v>
      </c>
      <c r="K37" s="120" t="n">
        <v>200</v>
      </c>
      <c r="L37" s="120" t="n">
        <f aca="false">PBU!K37*100/'RIPTE e IPC'!T705</f>
        <v>870.627053389003</v>
      </c>
    </row>
    <row r="38" customFormat="false" ht="12.8" hidden="false" customHeight="false" outlineLevel="0" collapsed="false">
      <c r="A38" s="97" t="n">
        <v>2015</v>
      </c>
      <c r="B38" s="98" t="s">
        <v>95</v>
      </c>
      <c r="C38" s="99" t="n">
        <v>5588</v>
      </c>
      <c r="D38" s="99"/>
      <c r="E38" s="105" t="n">
        <f aca="false">+PBU!C38/PBU!C37-1</f>
        <v>0.18490245971162</v>
      </c>
      <c r="F38" s="99" t="n">
        <f aca="false">+PBU!C38/PBU!$C$6*100</f>
        <v>2794</v>
      </c>
      <c r="I38" s="110" t="n">
        <f aca="false">PBU!I34+1</f>
        <v>2001</v>
      </c>
      <c r="J38" s="110" t="n">
        <f aca="false">PBU!J34</f>
        <v>4</v>
      </c>
      <c r="K38" s="121" t="n">
        <v>200</v>
      </c>
      <c r="L38" s="122" t="n">
        <f aca="false">PBU!K38*100/'RIPTE e IPC'!T708</f>
        <v>878.027150433471</v>
      </c>
    </row>
    <row r="39" customFormat="false" ht="13.8" hidden="false" customHeight="false" outlineLevel="0" collapsed="false">
      <c r="A39" s="97" t="n">
        <v>2016</v>
      </c>
      <c r="B39" s="98" t="s">
        <v>105</v>
      </c>
      <c r="C39" s="99" t="n">
        <v>6060</v>
      </c>
      <c r="D39" s="99"/>
      <c r="E39" s="105" t="n">
        <f aca="false">+PBU!C39/PBU!C38-1</f>
        <v>0.0844667143879743</v>
      </c>
      <c r="F39" s="99" t="n">
        <f aca="false">+PBU!C39/PBU!$C$6*100</f>
        <v>3030</v>
      </c>
      <c r="I39" s="108" t="n">
        <f aca="false">PBU!I35+1</f>
        <v>2002</v>
      </c>
      <c r="J39" s="108" t="n">
        <f aca="false">PBU!J35</f>
        <v>1</v>
      </c>
      <c r="K39" s="120" t="n">
        <v>200</v>
      </c>
      <c r="L39" s="120" t="n">
        <f aca="false">PBU!K39*100/'RIPTE e IPC'!T711</f>
        <v>832.846313381923</v>
      </c>
    </row>
    <row r="40" customFormat="false" ht="12.8" hidden="false" customHeight="false" outlineLevel="0" collapsed="false">
      <c r="A40" s="97" t="n">
        <v>2016</v>
      </c>
      <c r="B40" s="98" t="s">
        <v>107</v>
      </c>
      <c r="C40" s="99" t="n">
        <v>6810</v>
      </c>
      <c r="D40" s="99"/>
      <c r="E40" s="105" t="n">
        <f aca="false">+PBU!C40/PBU!C39-1</f>
        <v>0.123762376237624</v>
      </c>
      <c r="F40" s="99" t="n">
        <f aca="false">+PBU!C40/PBU!$C$6*100</f>
        <v>3405</v>
      </c>
      <c r="I40" s="110" t="n">
        <f aca="false">PBU!I36+1</f>
        <v>2002</v>
      </c>
      <c r="J40" s="110" t="n">
        <f aca="false">PBU!J36</f>
        <v>2</v>
      </c>
      <c r="K40" s="121" t="n">
        <v>200</v>
      </c>
      <c r="L40" s="122" t="n">
        <f aca="false">PBU!K40*100/'RIPTE e IPC'!T714</f>
        <v>697.774168369285</v>
      </c>
    </row>
    <row r="41" customFormat="false" ht="13.8" hidden="false" customHeight="false" outlineLevel="0" collapsed="false">
      <c r="A41" s="97" t="n">
        <v>2016</v>
      </c>
      <c r="B41" s="98" t="s">
        <v>101</v>
      </c>
      <c r="C41" s="99" t="n">
        <v>7560</v>
      </c>
      <c r="D41" s="99"/>
      <c r="E41" s="105" t="n">
        <f aca="false">+PBU!C41/PBU!C40-1</f>
        <v>0.110132158590308</v>
      </c>
      <c r="F41" s="99" t="n">
        <f aca="false">+PBU!C41/PBU!$C$6*100</f>
        <v>3780</v>
      </c>
      <c r="I41" s="108" t="n">
        <f aca="false">PBU!I37+1</f>
        <v>2002</v>
      </c>
      <c r="J41" s="108" t="n">
        <f aca="false">PBU!J37</f>
        <v>3</v>
      </c>
      <c r="K41" s="120" t="n">
        <v>200</v>
      </c>
      <c r="L41" s="120" t="n">
        <f aca="false">PBU!K41*100/'RIPTE e IPC'!T717</f>
        <v>637.642310782963</v>
      </c>
    </row>
    <row r="42" customFormat="false" ht="12.8" hidden="false" customHeight="false" outlineLevel="0" collapsed="false">
      <c r="A42" s="97" t="n">
        <v>2017</v>
      </c>
      <c r="B42" s="98" t="s">
        <v>105</v>
      </c>
      <c r="C42" s="99" t="n">
        <v>8060</v>
      </c>
      <c r="D42" s="99"/>
      <c r="E42" s="105" t="n">
        <f aca="false">+PBU!C42/PBU!C41-1</f>
        <v>0.0661375661375661</v>
      </c>
      <c r="F42" s="99" t="n">
        <f aca="false">+PBU!C42/PBU!$C$6*100</f>
        <v>4030</v>
      </c>
      <c r="I42" s="110" t="n">
        <f aca="false">PBU!I38+1</f>
        <v>2002</v>
      </c>
      <c r="J42" s="110" t="n">
        <f aca="false">PBU!J38</f>
        <v>4</v>
      </c>
      <c r="K42" s="121" t="n">
        <v>200</v>
      </c>
      <c r="L42" s="122" t="n">
        <f aca="false">PBU!K42*100/'RIPTE e IPC'!T720</f>
        <v>624.591937048091</v>
      </c>
    </row>
    <row r="43" customFormat="false" ht="13.8" hidden="false" customHeight="false" outlineLevel="0" collapsed="false">
      <c r="A43" s="97" t="n">
        <v>2017</v>
      </c>
      <c r="B43" s="98" t="s">
        <v>100</v>
      </c>
      <c r="C43" s="99" t="n">
        <v>8860</v>
      </c>
      <c r="D43" s="99"/>
      <c r="E43" s="105" t="n">
        <f aca="false">+PBU!C43/PBU!C42-1</f>
        <v>0.0992555831265509</v>
      </c>
      <c r="F43" s="99" t="n">
        <f aca="false">+PBU!C43/PBU!$C$6*100</f>
        <v>4430</v>
      </c>
      <c r="I43" s="108" t="n">
        <f aca="false">PBU!I39+1</f>
        <v>2003</v>
      </c>
      <c r="J43" s="108" t="n">
        <f aca="false">PBU!J39</f>
        <v>1</v>
      </c>
      <c r="K43" s="120" t="n">
        <v>200</v>
      </c>
      <c r="L43" s="120" t="n">
        <f aca="false">PBU!K43*100/'RIPTE e IPC'!T723</f>
        <v>611.843791923297</v>
      </c>
    </row>
    <row r="44" customFormat="false" ht="12.8" hidden="false" customHeight="false" outlineLevel="0" collapsed="false">
      <c r="A44" s="97" t="n">
        <v>2018</v>
      </c>
      <c r="B44" s="98" t="s">
        <v>105</v>
      </c>
      <c r="C44" s="99" t="n">
        <v>9500</v>
      </c>
      <c r="D44" s="99"/>
      <c r="E44" s="105" t="n">
        <f aca="false">+PBU!C44/PBU!C43-1</f>
        <v>0.072234762979684</v>
      </c>
      <c r="F44" s="99" t="n">
        <f aca="false">+PBU!C44/PBU!$C$6*100</f>
        <v>4750</v>
      </c>
      <c r="I44" s="110" t="n">
        <f aca="false">PBU!I40+1</f>
        <v>2003</v>
      </c>
      <c r="J44" s="110" t="n">
        <f aca="false">PBU!J40</f>
        <v>2</v>
      </c>
      <c r="K44" s="121" t="n">
        <v>200</v>
      </c>
      <c r="L44" s="122" t="n">
        <f aca="false">PBU!K44*100/'RIPTE e IPC'!T726</f>
        <v>610.297682096874</v>
      </c>
    </row>
    <row r="45" customFormat="false" ht="13.8" hidden="false" customHeight="false" outlineLevel="0" collapsed="false">
      <c r="A45" s="97" t="n">
        <v>2018</v>
      </c>
      <c r="B45" s="98" t="s">
        <v>100</v>
      </c>
      <c r="C45" s="99" t="n">
        <v>10000</v>
      </c>
      <c r="D45" s="99"/>
      <c r="E45" s="116" t="n">
        <f aca="false">+PBU!C45/PBU!C44-1</f>
        <v>0.0526315789473684</v>
      </c>
      <c r="F45" s="99" t="n">
        <f aca="false">+PBU!C45/PBU!$C$6*100</f>
        <v>5000</v>
      </c>
      <c r="I45" s="108" t="n">
        <f aca="false">PBU!I41+1</f>
        <v>2003</v>
      </c>
      <c r="J45" s="108" t="n">
        <f aca="false">PBU!J41</f>
        <v>3</v>
      </c>
      <c r="K45" s="120" t="n">
        <f aca="false">PBU!K44</f>
        <v>200</v>
      </c>
      <c r="L45" s="120" t="n">
        <f aca="false">PBU!K45*100/'RIPTE e IPC'!T729</f>
        <v>607.972357225015</v>
      </c>
    </row>
    <row r="46" customFormat="false" ht="13.8" hidden="false" customHeight="false" outlineLevel="0" collapsed="false">
      <c r="A46" s="97" t="n">
        <v>2018</v>
      </c>
      <c r="B46" s="98" t="s">
        <v>101</v>
      </c>
      <c r="C46" s="99" t="n">
        <v>10700</v>
      </c>
      <c r="E46" s="116" t="n">
        <f aca="false">+PBU!C46/PBU!C45-1</f>
        <v>0.0700000000000001</v>
      </c>
      <c r="F46" s="99" t="n">
        <f aca="false">+PBU!C46/PBU!$C$6*100</f>
        <v>5350</v>
      </c>
      <c r="I46" s="110" t="n">
        <f aca="false">PBU!I42+1</f>
        <v>2003</v>
      </c>
      <c r="J46" s="110" t="n">
        <f aca="false">PBU!J42</f>
        <v>4</v>
      </c>
      <c r="K46" s="121" t="n">
        <f aca="false">PBU!K45</f>
        <v>200</v>
      </c>
      <c r="L46" s="122" t="n">
        <f aca="false">PBU!K46*100/'RIPTE e IPC'!T732</f>
        <v>602.683766405604</v>
      </c>
    </row>
    <row r="47" customFormat="false" ht="13.8" hidden="false" customHeight="false" outlineLevel="0" collapsed="false">
      <c r="A47" s="97" t="n">
        <v>2018</v>
      </c>
      <c r="B47" s="98" t="s">
        <v>104</v>
      </c>
      <c r="C47" s="99" t="n">
        <v>11300</v>
      </c>
      <c r="E47" s="116" t="n">
        <f aca="false">(PBU!C47-PBU!C46)/PBU!C46</f>
        <v>0.0560747663551402</v>
      </c>
      <c r="I47" s="108" t="n">
        <f aca="false">PBU!I43+1</f>
        <v>2004</v>
      </c>
      <c r="J47" s="108" t="n">
        <f aca="false">PBU!J43</f>
        <v>1</v>
      </c>
      <c r="K47" s="120" t="n">
        <f aca="false">PBU!K46</f>
        <v>200</v>
      </c>
      <c r="L47" s="120" t="n">
        <f aca="false">PBU!K47*100/'RIPTE e IPC'!T735</f>
        <v>598.287538456572</v>
      </c>
    </row>
    <row r="48" customFormat="false" ht="13.8" hidden="false" customHeight="false" outlineLevel="0" collapsed="false">
      <c r="A48" s="97" t="n">
        <v>2019</v>
      </c>
      <c r="B48" s="98" t="s">
        <v>109</v>
      </c>
      <c r="C48" s="99" t="n">
        <v>12500</v>
      </c>
      <c r="E48" s="116" t="n">
        <f aca="false">(PBU!C48-PBU!C47)/PBU!C47</f>
        <v>0.106194690265487</v>
      </c>
      <c r="I48" s="110" t="n">
        <f aca="false">PBU!I44+1</f>
        <v>2004</v>
      </c>
      <c r="J48" s="110" t="n">
        <f aca="false">PBU!J44</f>
        <v>2</v>
      </c>
      <c r="K48" s="121" t="n">
        <f aca="false">PBU!K47</f>
        <v>200</v>
      </c>
      <c r="L48" s="122" t="n">
        <f aca="false">PBU!K48*100/'RIPTE e IPC'!T738</f>
        <v>585.421875340175</v>
      </c>
    </row>
    <row r="49" customFormat="false" ht="13.8" hidden="false" customHeight="false" outlineLevel="0" collapsed="false">
      <c r="A49" s="97" t="n">
        <v>2019</v>
      </c>
      <c r="B49" s="98"/>
      <c r="C49" s="99"/>
      <c r="E49" s="116" t="n">
        <f aca="false">(PBU!C49-PBU!C48)/PBU!C48</f>
        <v>-1</v>
      </c>
      <c r="I49" s="108" t="n">
        <f aca="false">PBU!I45+1</f>
        <v>2004</v>
      </c>
      <c r="J49" s="108" t="n">
        <f aca="false">PBU!J45</f>
        <v>3</v>
      </c>
      <c r="K49" s="120" t="n">
        <f aca="false">PBU!K48</f>
        <v>200</v>
      </c>
      <c r="L49" s="120" t="n">
        <f aca="false">PBU!K49*100/'RIPTE e IPC'!T741</f>
        <v>577.473026344106</v>
      </c>
    </row>
    <row r="50" customFormat="false" ht="13.8" hidden="false" customHeight="false" outlineLevel="0" collapsed="false">
      <c r="A50" s="97" t="n">
        <v>2019</v>
      </c>
      <c r="B50" s="98"/>
      <c r="C50" s="99"/>
      <c r="E50" s="116" t="e">
        <f aca="false">(PBU!C50-PBU!C49)/PBU!C49</f>
        <v>#DIV/0!</v>
      </c>
      <c r="I50" s="110" t="n">
        <f aca="false">PBU!I46+1</f>
        <v>2004</v>
      </c>
      <c r="J50" s="110" t="n">
        <f aca="false">PBU!J46</f>
        <v>4</v>
      </c>
      <c r="K50" s="121" t="n">
        <f aca="false">PBU!K49</f>
        <v>200</v>
      </c>
      <c r="L50" s="122" t="n">
        <f aca="false">PBU!K50*100/'RIPTE e IPC'!T744</f>
        <v>571.586405972716</v>
      </c>
    </row>
    <row r="51" customFormat="false" ht="13.8" hidden="false" customHeight="false" outlineLevel="0" collapsed="false">
      <c r="I51" s="108" t="n">
        <f aca="false">PBU!I47+1</f>
        <v>2005</v>
      </c>
      <c r="J51" s="108" t="n">
        <f aca="false">PBU!J47</f>
        <v>1</v>
      </c>
      <c r="K51" s="120" t="n">
        <f aca="false">PBU!K50</f>
        <v>200</v>
      </c>
      <c r="L51" s="120" t="n">
        <f aca="false">PBU!K51*100/'RIPTE e IPC'!T747</f>
        <v>553.314141022502</v>
      </c>
    </row>
    <row r="52" customFormat="false" ht="13.8" hidden="false" customHeight="false" outlineLevel="0" collapsed="false">
      <c r="I52" s="110" t="n">
        <f aca="false">PBU!I48+1</f>
        <v>2005</v>
      </c>
      <c r="J52" s="110" t="n">
        <f aca="false">PBU!J48</f>
        <v>2</v>
      </c>
      <c r="K52" s="121" t="n">
        <f aca="false">PBU!K51</f>
        <v>200</v>
      </c>
      <c r="L52" s="122" t="n">
        <f aca="false">PBU!K52*100/'RIPTE e IPC'!T750</f>
        <v>538.994682939913</v>
      </c>
    </row>
    <row r="53" customFormat="false" ht="13.8" hidden="false" customHeight="false" outlineLevel="0" collapsed="false">
      <c r="I53" s="108" t="n">
        <f aca="false">PBU!I49+1</f>
        <v>2005</v>
      </c>
      <c r="J53" s="108" t="n">
        <f aca="false">PBU!J49</f>
        <v>3</v>
      </c>
      <c r="K53" s="120" t="n">
        <f aca="false">PBU!K52</f>
        <v>200</v>
      </c>
      <c r="L53" s="120" t="n">
        <f aca="false">PBU!K53*100/'RIPTE e IPC'!T753</f>
        <v>526.493064602384</v>
      </c>
    </row>
    <row r="54" customFormat="false" ht="13.8" hidden="false" customHeight="false" outlineLevel="0" collapsed="false">
      <c r="I54" s="110" t="n">
        <f aca="false">PBU!I50+1</f>
        <v>2005</v>
      </c>
      <c r="J54" s="110" t="n">
        <f aca="false">PBU!J50</f>
        <v>4</v>
      </c>
      <c r="K54" s="121" t="n">
        <f aca="false">PBU!K53</f>
        <v>200</v>
      </c>
      <c r="L54" s="122" t="n">
        <f aca="false">PBU!K54*100/'RIPTE e IPC'!T756</f>
        <v>510.249517372135</v>
      </c>
    </row>
    <row r="55" customFormat="false" ht="13.8" hidden="false" customHeight="false" outlineLevel="0" collapsed="false">
      <c r="I55" s="108" t="n">
        <f aca="false">PBU!I51+1</f>
        <v>2006</v>
      </c>
      <c r="J55" s="108" t="n">
        <f aca="false">PBU!J51</f>
        <v>1</v>
      </c>
      <c r="K55" s="120" t="n">
        <f aca="false">PBU!K54</f>
        <v>200</v>
      </c>
      <c r="L55" s="120" t="n">
        <f aca="false">PBU!K55*100/'RIPTE e IPC'!T759</f>
        <v>496.307317633541</v>
      </c>
    </row>
    <row r="56" customFormat="false" ht="13.8" hidden="false" customHeight="false" outlineLevel="0" collapsed="false">
      <c r="I56" s="110" t="n">
        <f aca="false">PBU!I52+1</f>
        <v>2006</v>
      </c>
      <c r="J56" s="110" t="n">
        <f aca="false">PBU!J52</f>
        <v>2</v>
      </c>
      <c r="K56" s="121" t="n">
        <f aca="false">PBU!K55</f>
        <v>200</v>
      </c>
      <c r="L56" s="122" t="n">
        <f aca="false">PBU!K56*100/'RIPTE e IPC'!T762</f>
        <v>483.410665428427</v>
      </c>
    </row>
    <row r="57" customFormat="false" ht="13.8" hidden="false" customHeight="false" outlineLevel="0" collapsed="false">
      <c r="I57" s="108" t="n">
        <f aca="false">PBU!I53+1</f>
        <v>2006</v>
      </c>
      <c r="J57" s="108" t="n">
        <f aca="false">PBU!J53</f>
        <v>3</v>
      </c>
      <c r="K57" s="120" t="n">
        <f aca="false">PBU!K56</f>
        <v>200</v>
      </c>
      <c r="L57" s="120" t="n">
        <f aca="false">PBU!K57*100/'RIPTE e IPC'!T765</f>
        <v>475.456170042319</v>
      </c>
    </row>
    <row r="58" customFormat="false" ht="13.8" hidden="false" customHeight="false" outlineLevel="0" collapsed="false">
      <c r="I58" s="110" t="n">
        <f aca="false">PBU!I54+1</f>
        <v>2006</v>
      </c>
      <c r="J58" s="110" t="n">
        <f aca="false">PBU!J54</f>
        <v>4</v>
      </c>
      <c r="K58" s="121" t="n">
        <f aca="false">PBU!K57</f>
        <v>200</v>
      </c>
      <c r="L58" s="122" t="n">
        <f aca="false">PBU!K58*100/'RIPTE e IPC'!T768</f>
        <v>463.93617404104</v>
      </c>
    </row>
    <row r="59" customFormat="false" ht="13.8" hidden="false" customHeight="false" outlineLevel="0" collapsed="false">
      <c r="I59" s="108" t="n">
        <f aca="false">PBU!I55+1</f>
        <v>2007</v>
      </c>
      <c r="J59" s="108" t="n">
        <f aca="false">PBU!J55</f>
        <v>1</v>
      </c>
      <c r="K59" s="120" t="n">
        <f aca="false">PBU!K58</f>
        <v>200</v>
      </c>
      <c r="L59" s="120" t="n">
        <f aca="false">PBU!K59*100/'RIPTE e IPC'!T771</f>
        <v>452.863561079797</v>
      </c>
    </row>
    <row r="60" customFormat="false" ht="13.8" hidden="false" customHeight="false" outlineLevel="0" collapsed="false">
      <c r="I60" s="110" t="n">
        <v>2007</v>
      </c>
      <c r="J60" s="110" t="n">
        <v>2</v>
      </c>
      <c r="K60" s="121" t="n">
        <f aca="false">PBU!K59</f>
        <v>200</v>
      </c>
      <c r="L60" s="122" t="n">
        <f aca="false">PBU!K60*100/'RIPTE e IPC'!T774</f>
        <v>444.244707950316</v>
      </c>
    </row>
    <row r="61" customFormat="false" ht="13.8" hidden="false" customHeight="false" outlineLevel="0" collapsed="false">
      <c r="I61" s="108" t="n">
        <v>2007</v>
      </c>
      <c r="J61" s="108" t="n">
        <v>3</v>
      </c>
      <c r="K61" s="120" t="n">
        <f aca="false">PBU!K60</f>
        <v>200</v>
      </c>
      <c r="L61" s="120" t="n">
        <f aca="false">PBU!K61*100/'RIPTE e IPC'!T777</f>
        <v>437.537137982087</v>
      </c>
    </row>
    <row r="62" customFormat="false" ht="13.8" hidden="false" customHeight="false" outlineLevel="0" collapsed="false">
      <c r="I62" s="110" t="n">
        <v>2007</v>
      </c>
      <c r="J62" s="110" t="n">
        <v>4</v>
      </c>
      <c r="K62" s="121" t="n">
        <f aca="false">PBU!K61</f>
        <v>200</v>
      </c>
      <c r="L62" s="122" t="n">
        <f aca="false">PBU!K62*100/'RIPTE e IPC'!T780</f>
        <v>427.467408093701</v>
      </c>
    </row>
    <row r="63" customFormat="false" ht="13.8" hidden="false" customHeight="false" outlineLevel="0" collapsed="false">
      <c r="I63" s="108" t="n">
        <v>2008</v>
      </c>
      <c r="J63" s="108" t="n">
        <v>1</v>
      </c>
      <c r="K63" s="120" t="n">
        <f aca="false">PBU!K62</f>
        <v>200</v>
      </c>
      <c r="L63" s="120" t="n">
        <f aca="false">PBU!K63*100/'RIPTE e IPC'!T783</f>
        <v>417.68244706525</v>
      </c>
    </row>
    <row r="64" customFormat="false" ht="13.8" hidden="false" customHeight="false" outlineLevel="0" collapsed="false">
      <c r="I64" s="110" t="n">
        <f aca="false">PBU!I60+1</f>
        <v>2008</v>
      </c>
      <c r="J64" s="110" t="n">
        <f aca="false">PBU!J60</f>
        <v>2</v>
      </c>
      <c r="K64" s="121" t="n">
        <f aca="false">PBU!K63</f>
        <v>200</v>
      </c>
      <c r="L64" s="122" t="n">
        <f aca="false">PBU!K64*100/'RIPTE e IPC'!T786</f>
        <v>407.326364673964</v>
      </c>
    </row>
    <row r="65" customFormat="false" ht="13.8" hidden="false" customHeight="false" outlineLevel="0" collapsed="false">
      <c r="A65" s="119" t="s">
        <v>110</v>
      </c>
      <c r="B65" s="119"/>
      <c r="C65" s="119"/>
      <c r="D65" s="119"/>
      <c r="E65" s="119"/>
      <c r="F65" s="119"/>
      <c r="I65" s="108" t="n">
        <f aca="false">PBU!I61+1</f>
        <v>2008</v>
      </c>
      <c r="J65" s="108" t="n">
        <f aca="false">PBU!J61</f>
        <v>3</v>
      </c>
      <c r="K65" s="120" t="n">
        <f aca="false">PBU!K64</f>
        <v>200</v>
      </c>
      <c r="L65" s="120" t="n">
        <f aca="false">PBU!K65*100/'RIPTE e IPC'!T789</f>
        <v>401.379120348984</v>
      </c>
    </row>
    <row r="66" customFormat="false" ht="13.8" hidden="false" customHeight="false" outlineLevel="0" collapsed="false">
      <c r="I66" s="110" t="n">
        <f aca="false">PBU!I62+1</f>
        <v>2008</v>
      </c>
      <c r="J66" s="110" t="n">
        <f aca="false">PBU!J62</f>
        <v>4</v>
      </c>
      <c r="K66" s="121" t="n">
        <v>326</v>
      </c>
      <c r="L66" s="122" t="n">
        <f aca="false">PBU!K66*100/'RIPTE e IPC'!T792</f>
        <v>645.955930219916</v>
      </c>
    </row>
    <row r="67" customFormat="false" ht="13.8" hidden="false" customHeight="false" outlineLevel="0" collapsed="false">
      <c r="I67" s="108" t="n">
        <f aca="false">PBU!I63+1</f>
        <v>2009</v>
      </c>
      <c r="J67" s="108" t="n">
        <f aca="false">PBU!J63</f>
        <v>1</v>
      </c>
      <c r="K67" s="120" t="n">
        <v>326</v>
      </c>
      <c r="L67" s="120" t="n">
        <f aca="false">PBU!K67*100/'RIPTE e IPC'!T795</f>
        <v>637.627780990646</v>
      </c>
    </row>
    <row r="68" customFormat="false" ht="13.8" hidden="false" customHeight="false" outlineLevel="0" collapsed="false">
      <c r="I68" s="110" t="n">
        <f aca="false">PBU!I64+1</f>
        <v>2009</v>
      </c>
      <c r="J68" s="110" t="n">
        <f aca="false">PBU!J64</f>
        <v>2</v>
      </c>
      <c r="K68" s="121" t="n">
        <v>364.1</v>
      </c>
      <c r="L68" s="122" t="n">
        <f aca="false">PBU!K68*100/'RIPTE e IPC'!T798</f>
        <v>702.950846258983</v>
      </c>
    </row>
    <row r="69" customFormat="false" ht="13.8" hidden="false" customHeight="false" outlineLevel="0" collapsed="false">
      <c r="I69" s="108" t="n">
        <f aca="false">PBU!I65+1</f>
        <v>2009</v>
      </c>
      <c r="J69" s="108" t="n">
        <f aca="false">PBU!J65</f>
        <v>3</v>
      </c>
      <c r="K69" s="120" t="n">
        <v>364.1</v>
      </c>
      <c r="L69" s="120" t="n">
        <f aca="false">PBU!K69*100/'RIPTE e IPC'!T801</f>
        <v>689.942873530282</v>
      </c>
    </row>
    <row r="70" customFormat="false" ht="13.8" hidden="false" customHeight="false" outlineLevel="0" collapsed="false">
      <c r="I70" s="110" t="n">
        <f aca="false">PBU!I66+1</f>
        <v>2009</v>
      </c>
      <c r="J70" s="110" t="n">
        <f aca="false">PBU!J66</f>
        <v>4</v>
      </c>
      <c r="K70" s="110" t="n">
        <v>390.82</v>
      </c>
      <c r="L70" s="122" t="n">
        <f aca="false">PBU!K70*100/'RIPTE e IPC'!T804</f>
        <v>723.309059574341</v>
      </c>
    </row>
    <row r="71" customFormat="false" ht="13.8" hidden="false" customHeight="false" outlineLevel="0" collapsed="false">
      <c r="I71" s="108" t="n">
        <f aca="false">PBU!I67+1</f>
        <v>2010</v>
      </c>
      <c r="J71" s="108" t="n">
        <f aca="false">PBU!J67</f>
        <v>1</v>
      </c>
      <c r="K71" s="108" t="n">
        <v>390.82</v>
      </c>
      <c r="L71" s="120" t="n">
        <f aca="false">PBU!K71*100/'RIPTE e IPC'!T807</f>
        <v>700.519696591078</v>
      </c>
    </row>
    <row r="72" customFormat="false" ht="13.8" hidden="false" customHeight="false" outlineLevel="0" collapsed="false">
      <c r="I72" s="110" t="n">
        <f aca="false">PBU!I68+1</f>
        <v>2010</v>
      </c>
      <c r="J72" s="110" t="n">
        <f aca="false">PBU!J68</f>
        <v>2</v>
      </c>
      <c r="K72" s="110" t="n">
        <v>422.91</v>
      </c>
      <c r="L72" s="122" t="n">
        <f aca="false">PBU!K72*100/'RIPTE e IPC'!T810</f>
        <v>737.827167068822</v>
      </c>
    </row>
    <row r="73" customFormat="false" ht="13.8" hidden="false" customHeight="false" outlineLevel="0" collapsed="false">
      <c r="I73" s="108" t="n">
        <f aca="false">PBU!I69+1</f>
        <v>2010</v>
      </c>
      <c r="J73" s="108" t="n">
        <f aca="false">PBU!J69</f>
        <v>3</v>
      </c>
      <c r="K73" s="108" t="n">
        <v>422.91</v>
      </c>
      <c r="L73" s="120" t="n">
        <f aca="false">PBU!K73*100/'RIPTE e IPC'!T813</f>
        <v>721.298560478089</v>
      </c>
    </row>
    <row r="74" customFormat="false" ht="13.8" hidden="false" customHeight="false" outlineLevel="0" collapsed="false">
      <c r="I74" s="110" t="n">
        <f aca="false">PBU!I70+1</f>
        <v>2010</v>
      </c>
      <c r="J74" s="110" t="n">
        <f aca="false">PBU!J70</f>
        <v>4</v>
      </c>
      <c r="K74" s="110" t="n">
        <v>494.38</v>
      </c>
      <c r="L74" s="122" t="n">
        <f aca="false">PBU!K74*100/'RIPTE e IPC'!T816</f>
        <v>824.11567073601</v>
      </c>
    </row>
    <row r="75" customFormat="false" ht="13.8" hidden="false" customHeight="false" outlineLevel="0" collapsed="false">
      <c r="I75" s="108" t="n">
        <f aca="false">PBU!I71+1</f>
        <v>2011</v>
      </c>
      <c r="J75" s="108" t="n">
        <f aca="false">PBU!J71</f>
        <v>1</v>
      </c>
      <c r="K75" s="108" t="n">
        <v>494.38</v>
      </c>
      <c r="L75" s="120" t="n">
        <f aca="false">PBU!K75*100/'RIPTE e IPC'!T819</f>
        <v>805.431956937604</v>
      </c>
    </row>
    <row r="76" customFormat="false" ht="13.8" hidden="false" customHeight="false" outlineLevel="0" collapsed="false">
      <c r="I76" s="110" t="n">
        <f aca="false">PBU!I72+1</f>
        <v>2011</v>
      </c>
      <c r="J76" s="110" t="n">
        <f aca="false">PBU!J72</f>
        <v>2</v>
      </c>
      <c r="K76" s="110" t="n">
        <v>580.06</v>
      </c>
      <c r="L76" s="122" t="n">
        <f aca="false">PBU!K76*100/'RIPTE e IPC'!T822</f>
        <v>922.56295715966</v>
      </c>
    </row>
    <row r="77" customFormat="false" ht="13.8" hidden="false" customHeight="false" outlineLevel="0" collapsed="false">
      <c r="I77" s="108" t="n">
        <f aca="false">PBU!I73+1</f>
        <v>2011</v>
      </c>
      <c r="J77" s="108" t="n">
        <f aca="false">PBU!J73</f>
        <v>3</v>
      </c>
      <c r="K77" s="108" t="n">
        <v>580.06</v>
      </c>
      <c r="L77" s="120" t="n">
        <f aca="false">PBU!K77*100/'RIPTE e IPC'!T825</f>
        <v>901.285425942261</v>
      </c>
    </row>
    <row r="78" customFormat="false" ht="13.8" hidden="false" customHeight="false" outlineLevel="0" collapsed="false">
      <c r="I78" s="110" t="n">
        <f aca="false">PBU!I74+1</f>
        <v>2011</v>
      </c>
      <c r="J78" s="110" t="n">
        <f aca="false">PBU!J74</f>
        <v>4</v>
      </c>
      <c r="K78" s="110" t="n">
        <v>677.62</v>
      </c>
      <c r="L78" s="122" t="n">
        <f aca="false">PBU!K78*100/'RIPTE e IPC'!T828</f>
        <v>1031.50795741512</v>
      </c>
    </row>
    <row r="79" customFormat="false" ht="13.8" hidden="false" customHeight="false" outlineLevel="0" collapsed="false">
      <c r="I79" s="108" t="n">
        <f aca="false">PBU!I75+1</f>
        <v>2012</v>
      </c>
      <c r="J79" s="108" t="n">
        <f aca="false">PBU!J75</f>
        <v>1</v>
      </c>
      <c r="K79" s="108" t="n">
        <v>677.62</v>
      </c>
      <c r="L79" s="120" t="n">
        <f aca="false">PBU!K79*100/'RIPTE e IPC'!T831</f>
        <v>1006.22883258868</v>
      </c>
    </row>
    <row r="80" customFormat="false" ht="13.8" hidden="false" customHeight="false" outlineLevel="0" collapsed="false">
      <c r="I80" s="110" t="n">
        <f aca="false">PBU!I76+1</f>
        <v>2012</v>
      </c>
      <c r="J80" s="110" t="n">
        <f aca="false">PBU!J76</f>
        <v>2</v>
      </c>
      <c r="K80" s="110" t="n">
        <v>797.02</v>
      </c>
      <c r="L80" s="122" t="n">
        <f aca="false">PBU!K80*100/'RIPTE e IPC'!T834</f>
        <v>1153.50605548657</v>
      </c>
    </row>
    <row r="81" customFormat="false" ht="13.8" hidden="false" customHeight="false" outlineLevel="0" collapsed="false">
      <c r="I81" s="108" t="n">
        <f aca="false">PBU!I77+1</f>
        <v>2012</v>
      </c>
      <c r="J81" s="108" t="n">
        <f aca="false">PBU!J77</f>
        <v>3</v>
      </c>
      <c r="K81" s="108" t="n">
        <v>797.02</v>
      </c>
      <c r="L81" s="120" t="n">
        <f aca="false">PBU!K81*100/'RIPTE e IPC'!T837</f>
        <v>1126.20837527187</v>
      </c>
    </row>
    <row r="82" customFormat="false" ht="13.8" hidden="false" customHeight="false" outlineLevel="0" collapsed="false">
      <c r="I82" s="110" t="n">
        <f aca="false">PBU!I78+1</f>
        <v>2012</v>
      </c>
      <c r="J82" s="110" t="n">
        <f aca="false">PBU!J78</f>
        <v>4</v>
      </c>
      <c r="K82" s="110" t="n">
        <v>888.04</v>
      </c>
      <c r="L82" s="122" t="n">
        <f aca="false">PBU!K82*100/'RIPTE e IPC'!T840</f>
        <v>1222.02428499773</v>
      </c>
    </row>
    <row r="83" customFormat="false" ht="13.8" hidden="false" customHeight="false" outlineLevel="0" collapsed="false">
      <c r="I83" s="108" t="n">
        <f aca="false">PBU!I79+1</f>
        <v>2013</v>
      </c>
      <c r="J83" s="108" t="n">
        <f aca="false">PBU!J79</f>
        <v>1</v>
      </c>
      <c r="K83" s="108" t="n">
        <v>888.04</v>
      </c>
      <c r="L83" s="120" t="n">
        <f aca="false">PBU!K83*100/'RIPTE e IPC'!T843</f>
        <v>1189.96253818511</v>
      </c>
    </row>
    <row r="84" customFormat="false" ht="13.8" hidden="false" customHeight="false" outlineLevel="0" collapsed="false">
      <c r="I84" s="110" t="n">
        <f aca="false">PBU!I80+1</f>
        <v>2013</v>
      </c>
      <c r="J84" s="110" t="n">
        <f aca="false">PBU!J80</f>
        <v>2</v>
      </c>
      <c r="K84" s="110" t="n">
        <v>1022.84</v>
      </c>
      <c r="L84" s="122" t="n">
        <f aca="false">PBU!K84*100/'RIPTE e IPC'!T846</f>
        <v>1341.62554488484</v>
      </c>
    </row>
    <row r="85" customFormat="false" ht="13.8" hidden="false" customHeight="false" outlineLevel="0" collapsed="false">
      <c r="I85" s="108" t="n">
        <f aca="false">PBU!I81+1</f>
        <v>2013</v>
      </c>
      <c r="J85" s="108" t="n">
        <f aca="false">PBU!J81</f>
        <v>3</v>
      </c>
      <c r="K85" s="108" t="n">
        <v>1022.84</v>
      </c>
      <c r="L85" s="120" t="n">
        <f aca="false">PBU!K85*100/'RIPTE e IPC'!T849</f>
        <v>1307.37947062547</v>
      </c>
    </row>
    <row r="86" customFormat="false" ht="13.8" hidden="false" customHeight="false" outlineLevel="0" collapsed="false">
      <c r="I86" s="110" t="n">
        <f aca="false">PBU!I82+1</f>
        <v>2013</v>
      </c>
      <c r="J86" s="110" t="n">
        <f aca="false">PBU!J82</f>
        <v>4</v>
      </c>
      <c r="K86" s="110" t="n">
        <v>1170.23</v>
      </c>
      <c r="L86" s="122" t="n">
        <f aca="false">PBU!K86*100/'RIPTE e IPC'!T852</f>
        <v>1456.85629660846</v>
      </c>
    </row>
    <row r="87" customFormat="false" ht="13.8" hidden="false" customHeight="false" outlineLevel="0" collapsed="false">
      <c r="I87" s="108" t="n">
        <f aca="false">PBU!I83+1</f>
        <v>2014</v>
      </c>
      <c r="J87" s="108" t="n">
        <f aca="false">PBU!J83</f>
        <v>1</v>
      </c>
      <c r="K87" s="108" t="n">
        <v>1170.23</v>
      </c>
      <c r="L87" s="120" t="n">
        <f aca="false">PBU!K87*100/'RIPTE e IPC'!T855</f>
        <v>1339.48747711119</v>
      </c>
    </row>
    <row r="88" customFormat="false" ht="13.8" hidden="false" customHeight="false" outlineLevel="0" collapsed="false">
      <c r="I88" s="110" t="n">
        <f aca="false">PBU!I84+1</f>
        <v>2014</v>
      </c>
      <c r="J88" s="110" t="n">
        <f aca="false">PBU!J84</f>
        <v>2</v>
      </c>
      <c r="K88" s="110" t="n">
        <v>1302.58</v>
      </c>
      <c r="L88" s="122" t="n">
        <f aca="false">PBU!K88*100/'RIPTE e IPC'!T858</f>
        <v>1407.55161464245</v>
      </c>
    </row>
    <row r="89" customFormat="false" ht="13.8" hidden="false" customHeight="false" outlineLevel="0" collapsed="false">
      <c r="I89" s="108" t="n">
        <f aca="false">PBU!I85+1</f>
        <v>2014</v>
      </c>
      <c r="J89" s="108" t="n">
        <f aca="false">PBU!J85</f>
        <v>3</v>
      </c>
      <c r="K89" s="108" t="n">
        <v>1302.58</v>
      </c>
      <c r="L89" s="120" t="n">
        <f aca="false">PBU!K89*100/'RIPTE e IPC'!T861</f>
        <v>1351.94463727386</v>
      </c>
    </row>
    <row r="90" customFormat="false" ht="13.8" hidden="false" customHeight="false" outlineLevel="0" collapsed="false">
      <c r="I90" s="110" t="n">
        <f aca="false">PBU!I86+1</f>
        <v>2014</v>
      </c>
      <c r="J90" s="110" t="n">
        <f aca="false">PBU!J86</f>
        <v>4</v>
      </c>
      <c r="K90" s="110" t="n">
        <v>1526.75</v>
      </c>
      <c r="L90" s="122" t="n">
        <f aca="false">PBU!K90*100/'RIPTE e IPC'!T864</f>
        <v>1526.75</v>
      </c>
    </row>
    <row r="91" customFormat="false" ht="13.8" hidden="false" customHeight="false" outlineLevel="0" collapsed="false">
      <c r="I91" s="108" t="n">
        <f aca="false">PBU!I87+1</f>
        <v>2015</v>
      </c>
      <c r="J91" s="108" t="n">
        <f aca="false">PBU!J87</f>
        <v>1</v>
      </c>
      <c r="K91" s="108" t="n">
        <v>1526.75</v>
      </c>
      <c r="L91" s="120" t="n">
        <f aca="false">PBU!K91*100/'RIPTE e IPC'!T867</f>
        <v>1480.97256545407</v>
      </c>
    </row>
    <row r="92" customFormat="false" ht="13.8" hidden="false" customHeight="false" outlineLevel="0" collapsed="false">
      <c r="I92" s="110" t="n">
        <f aca="false">PBU!I88+1</f>
        <v>2015</v>
      </c>
      <c r="J92" s="110" t="n">
        <f aca="false">PBU!J88</f>
        <v>2</v>
      </c>
      <c r="K92" s="110" t="n">
        <v>1805.53</v>
      </c>
      <c r="L92" s="122" t="n">
        <f aca="false">PBU!K92*100/'RIPTE e IPC'!T870</f>
        <v>1691.61073109664</v>
      </c>
    </row>
    <row r="93" customFormat="false" ht="13.8" hidden="false" customHeight="false" outlineLevel="0" collapsed="false">
      <c r="I93" s="108" t="n">
        <f aca="false">PBU!I89+1</f>
        <v>2015</v>
      </c>
      <c r="J93" s="108" t="n">
        <f aca="false">PBU!J89</f>
        <v>3</v>
      </c>
      <c r="K93" s="108" t="n">
        <v>1805.53</v>
      </c>
      <c r="L93" s="120" t="n">
        <f aca="false">PBU!K93*100/'RIPTE e IPC'!T873</f>
        <v>1634.19171007015</v>
      </c>
    </row>
    <row r="94" customFormat="false" ht="13.8" hidden="false" customHeight="false" outlineLevel="0" collapsed="false">
      <c r="I94" s="110" t="n">
        <f aca="false">PBU!I90+1</f>
        <v>2015</v>
      </c>
      <c r="J94" s="110" t="n">
        <f aca="false">PBU!J90</f>
        <v>4</v>
      </c>
      <c r="K94" s="110" t="n">
        <v>2031.04</v>
      </c>
      <c r="L94" s="122" t="n">
        <f aca="false">PBU!K94*100/'RIPTE e IPC'!T876</f>
        <v>1754.68004168061</v>
      </c>
    </row>
    <row r="95" customFormat="false" ht="13.8" hidden="false" customHeight="false" outlineLevel="0" collapsed="false">
      <c r="I95" s="108" t="n">
        <f aca="false">PBU!I91+1</f>
        <v>2016</v>
      </c>
      <c r="J95" s="108" t="n">
        <f aca="false">PBU!J91</f>
        <v>1</v>
      </c>
      <c r="K95" s="108" t="n">
        <v>2031.04</v>
      </c>
      <c r="L95" s="120" t="n">
        <f aca="false">PBU!K95*100/'RIPTE e IPC'!T879</f>
        <v>1549.08663234181</v>
      </c>
    </row>
    <row r="96" customFormat="false" ht="13.8" hidden="false" customHeight="false" outlineLevel="0" collapsed="false">
      <c r="I96" s="110" t="n">
        <f aca="false">PBU!I92+1</f>
        <v>2016</v>
      </c>
      <c r="J96" s="110" t="n">
        <f aca="false">PBU!J92</f>
        <v>2</v>
      </c>
      <c r="K96" s="110" t="n">
        <v>2342.8</v>
      </c>
      <c r="L96" s="122" t="n">
        <f aca="false">PBU!K96*100/'RIPTE e IPC'!T882</f>
        <v>1584.30521842435</v>
      </c>
    </row>
    <row r="97" customFormat="false" ht="13.8" hidden="false" customHeight="false" outlineLevel="0" collapsed="false">
      <c r="I97" s="108" t="n">
        <f aca="false">PBU!I93+1</f>
        <v>2016</v>
      </c>
      <c r="J97" s="108" t="n">
        <f aca="false">PBU!J93</f>
        <v>3</v>
      </c>
      <c r="K97" s="108" t="n">
        <v>2342.8</v>
      </c>
      <c r="L97" s="120" t="n">
        <f aca="false">PBU!K97*100/'RIPTE e IPC'!T885</f>
        <v>1503.16368312875</v>
      </c>
    </row>
    <row r="98" customFormat="false" ht="13.8" hidden="false" customHeight="false" outlineLevel="0" collapsed="false">
      <c r="I98" s="110" t="n">
        <f aca="false">PBU!I94+1</f>
        <v>2016</v>
      </c>
      <c r="J98" s="110" t="n">
        <f aca="false">PBU!J94</f>
        <v>4</v>
      </c>
      <c r="K98" s="110" t="n">
        <v>2674.54</v>
      </c>
      <c r="L98" s="122" t="n">
        <f aca="false">PBU!K98*100/'RIPTE e IPC'!T888</f>
        <v>1631.01533414636</v>
      </c>
    </row>
    <row r="99" customFormat="false" ht="13.8" hidden="false" customHeight="false" outlineLevel="0" collapsed="false">
      <c r="I99" s="108" t="n">
        <f aca="false">PBU!I95+1</f>
        <v>2017</v>
      </c>
      <c r="J99" s="108" t="n">
        <f aca="false">PBU!J95</f>
        <v>1</v>
      </c>
      <c r="K99" s="108" t="n">
        <v>2674.54</v>
      </c>
      <c r="L99" s="120" t="n">
        <f aca="false">PBU!K99*100/'RIPTE e IPC'!T891</f>
        <v>1554.41954854234</v>
      </c>
    </row>
    <row r="100" customFormat="false" ht="13.8" hidden="false" customHeight="false" outlineLevel="0" collapsed="false">
      <c r="I100" s="110" t="n">
        <f aca="false">PBU!I96+1</f>
        <v>2017</v>
      </c>
      <c r="J100" s="110" t="n">
        <f aca="false">PBU!J96</f>
        <v>2</v>
      </c>
      <c r="K100" s="110" t="n">
        <v>3021.16</v>
      </c>
      <c r="L100" s="122" t="n">
        <f aca="false">PBU!K100*100/'RIPTE e IPC'!T894</f>
        <v>1647.14569926896</v>
      </c>
    </row>
    <row r="101" customFormat="false" ht="13.8" hidden="false" customHeight="false" outlineLevel="0" collapsed="false">
      <c r="I101" s="108" t="n">
        <f aca="false">PBU!I97+1</f>
        <v>2017</v>
      </c>
      <c r="J101" s="108" t="n">
        <f aca="false">PBU!J97</f>
        <v>3</v>
      </c>
      <c r="K101" s="108" t="n">
        <v>3021.16</v>
      </c>
      <c r="L101" s="120" t="n">
        <f aca="false">PBU!K101*100/'RIPTE e IPC'!T897</f>
        <v>1577.88334959615</v>
      </c>
    </row>
    <row r="102" customFormat="false" ht="13.8" hidden="false" customHeight="false" outlineLevel="0" collapsed="false">
      <c r="I102" s="110" t="n">
        <f aca="false">PBU!I98+1</f>
        <v>2017</v>
      </c>
      <c r="J102" s="110" t="n">
        <f aca="false">PBU!J98</f>
        <v>4</v>
      </c>
      <c r="K102" s="110" t="n">
        <v>3423.58</v>
      </c>
      <c r="L102" s="122" t="n">
        <f aca="false">PBU!K102*100/'RIPTE e IPC'!T900</f>
        <v>1705.12216429832</v>
      </c>
    </row>
    <row r="103" customFormat="false" ht="13.8" hidden="false" customHeight="false" outlineLevel="0" collapsed="false">
      <c r="I103" s="108" t="n">
        <f aca="false">PBU!I99+1</f>
        <v>2018</v>
      </c>
      <c r="J103" s="108" t="n">
        <f aca="false">PBU!J99</f>
        <v>1</v>
      </c>
      <c r="K103" s="108" t="n">
        <v>3423.58</v>
      </c>
      <c r="L103" s="120" t="n">
        <f aca="false">PBU!K103*100/'RIPTE e IPC'!T903</f>
        <v>1586.25710743385</v>
      </c>
    </row>
    <row r="104" customFormat="false" ht="13.8" hidden="false" customHeight="false" outlineLevel="0" collapsed="false">
      <c r="I104" s="110" t="n">
        <f aca="false">PBU!I100+1</f>
        <v>2018</v>
      </c>
      <c r="J104" s="110" t="n">
        <f aca="false">PBU!J100</f>
        <v>2</v>
      </c>
      <c r="K104" s="110" t="n">
        <v>3619.07</v>
      </c>
      <c r="L104" s="122" t="n">
        <f aca="false">PBU!K104*100/'RIPTE e IPC'!T906</f>
        <v>1562.36933900926</v>
      </c>
    </row>
    <row r="105" customFormat="false" ht="13.8" hidden="false" customHeight="false" outlineLevel="0" collapsed="false">
      <c r="I105" s="108" t="n">
        <f aca="false">PBU!I101+1</f>
        <v>2018</v>
      </c>
      <c r="J105" s="108" t="n">
        <f aca="false">PBU!J101</f>
        <v>3</v>
      </c>
      <c r="K105" s="120" t="n">
        <v>3825</v>
      </c>
      <c r="L105" s="120" t="n">
        <f aca="false">PBU!K105*100/'RIPTE e IPC'!T909</f>
        <v>1486.10321946449</v>
      </c>
    </row>
    <row r="106" customFormat="false" ht="13.8" hidden="false" customHeight="false" outlineLevel="0" collapsed="false">
      <c r="I106" s="110" t="n">
        <f aca="false">PBU!I102+1</f>
        <v>2018</v>
      </c>
      <c r="J106" s="110" t="n">
        <f aca="false">PBU!J102</f>
        <v>4</v>
      </c>
      <c r="K106" s="121" t="n">
        <v>4080.51</v>
      </c>
      <c r="L106" s="122" t="n">
        <f aca="false">PBU!K106*100/'RIPTE e IPC'!T912</f>
        <v>1368.84147254097</v>
      </c>
    </row>
    <row r="107" customFormat="false" ht="13.8" hidden="false" customHeight="false" outlineLevel="0" collapsed="false">
      <c r="I107" s="108" t="n">
        <f aca="false">PBU!I103+1</f>
        <v>2019</v>
      </c>
      <c r="J107" s="108" t="n">
        <f aca="false">PBU!J103</f>
        <v>1</v>
      </c>
      <c r="K107" s="120" t="n">
        <v>4397.97</v>
      </c>
      <c r="L107" s="120" t="n">
        <f aca="false">PBU!K107*100/'RIPTE e IPC'!T915</f>
        <v>1347.02654560638</v>
      </c>
      <c r="M107" s="0" t="n">
        <f aca="false">9309.1*100/'RIPTE e IPC'!T915</f>
        <v>2851.22563721544</v>
      </c>
    </row>
    <row r="108" customFormat="false" ht="15" hidden="false" customHeight="false" outlineLevel="0" collapsed="false">
      <c r="I108" s="110" t="n">
        <f aca="false">PBU!I104+1</f>
        <v>2019</v>
      </c>
      <c r="J108" s="110" t="n">
        <f aca="false">PBU!J104</f>
        <v>2</v>
      </c>
      <c r="K108" s="122" t="n">
        <v>4918.25</v>
      </c>
      <c r="L108" s="122" t="n">
        <f aca="false">PBU!K108*100/'RIPTE e IPC'!T918</f>
        <v>1349.82737781819</v>
      </c>
      <c r="M108" s="123" t="n">
        <f aca="false">('RIPTE e IPC'!M910-'RIPTE e IPC'!M907)/'RIPTE e IPC'!M907*0.3 + ('RIPTE e IPC'!K910-'RIPTE e IPC'!K907)/'RIPTE e IPC'!K907*0.7</f>
        <v>0.118290533658626</v>
      </c>
      <c r="N108" s="0" t="s">
        <v>112</v>
      </c>
    </row>
    <row r="109" customFormat="false" ht="13.8" hidden="false" customHeight="false" outlineLevel="0" collapsed="false">
      <c r="I109" s="108" t="n">
        <f aca="false">PBU!I105+1</f>
        <v>2019</v>
      </c>
      <c r="J109" s="108" t="n">
        <f aca="false">PBU!J105</f>
        <v>3</v>
      </c>
      <c r="K109" s="120" t="n">
        <v>5446.47</v>
      </c>
      <c r="L109" s="120" t="n">
        <f aca="false">PBU!K109*100/'RIPTE e IPC'!T921</f>
        <v>1356.14162281941</v>
      </c>
      <c r="M109" s="0" t="n">
        <f aca="false">('RIPTE e IPC'!M913-'RIPTE e IPC'!M910)/'RIPTE e IPC'!M910*0.3 + ('RIPTE e IPC'!K913-'RIPTE e IPC'!K910)/'RIPTE e IPC'!K910*0.7</f>
        <v>0.107360886873887</v>
      </c>
      <c r="N109" s="0" t="s">
        <v>113</v>
      </c>
    </row>
    <row r="110" customFormat="false" ht="13.8" hidden="false" customHeight="false" outlineLevel="0" collapsed="false">
      <c r="I110" s="110" t="n">
        <f aca="false">PBU!I106+1</f>
        <v>2019</v>
      </c>
      <c r="J110" s="110" t="n">
        <f aca="false">PBU!J106</f>
        <v>4</v>
      </c>
      <c r="K110" s="122" t="n">
        <f aca="false">K109*(1+M110)</f>
        <v>6111.76712795445</v>
      </c>
      <c r="L110" s="122" t="n">
        <f aca="false">PBU!K110*100/'RIPTE e IPC'!T924</f>
        <v>1277.84384675127</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0.0873766848127232</v>
      </c>
      <c r="N111" s="0" t="s">
        <v>115</v>
      </c>
    </row>
    <row r="114" customFormat="false" ht="15" hidden="false" customHeight="false" outlineLevel="0" collapsed="false">
      <c r="L114" s="123"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K78" colorId="64" zoomScale="85" zoomScaleNormal="85" zoomScalePageLayoutView="100" workbookViewId="0">
      <selection pane="topLeft" activeCell="L110" activeCellId="0" sqref="L110"/>
    </sheetView>
  </sheetViews>
  <sheetFormatPr defaultRowHeight="12.8"/>
  <cols>
    <col collapsed="false" hidden="false" max="12" min="11" style="0" width="44.8163265306122"/>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117</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row>
    <row r="8" customFormat="false" ht="12.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row>
    <row r="9" customFormat="false" ht="13.8" hidden="false" customHeight="false" outlineLevel="0" collapsed="false">
      <c r="A9" s="97" t="n">
        <v>2003</v>
      </c>
      <c r="B9" s="98" t="s">
        <v>101</v>
      </c>
      <c r="C9" s="99" t="n">
        <v>270</v>
      </c>
      <c r="D9" s="99" t="n">
        <f aca="false">'Min pension'!C9*100/'RIPTE e IPC'!T730</f>
        <v>820.437540433277</v>
      </c>
      <c r="E9" s="105" t="n">
        <f aca="false">+'Min pension'!C9/'Min pension'!C8-1</f>
        <v>0.0384615384615385</v>
      </c>
      <c r="F9" s="99" t="n">
        <f aca="false">+'Min pension'!C9/'Min pension'!$C$6*100</f>
        <v>135</v>
      </c>
      <c r="I9" s="108" t="n">
        <v>1994</v>
      </c>
      <c r="J9" s="108" t="n">
        <v>3</v>
      </c>
      <c r="K9" s="120" t="n">
        <f aca="false">63*2.5</f>
        <v>157.5</v>
      </c>
      <c r="L9" s="120" t="n">
        <f aca="false">'Min pension'!K9*100/'RIPTE e IPC'!T621</f>
        <v>691.73819556211</v>
      </c>
    </row>
    <row r="10" customFormat="false" ht="13.8" hidden="false" customHeight="false" outlineLevel="0" collapsed="false">
      <c r="A10" s="97" t="n">
        <v>2003</v>
      </c>
      <c r="B10" s="98" t="s">
        <v>102</v>
      </c>
      <c r="C10" s="99" t="n">
        <v>280</v>
      </c>
      <c r="D10" s="99" t="n">
        <f aca="false">'Min pension'!C10*100/'RIPTE e IPC'!T731</f>
        <v>845.838144397284</v>
      </c>
      <c r="E10" s="105" t="n">
        <f aca="false">+'Min pension'!C10/'Min pension'!C9-1</f>
        <v>0.037037037037037</v>
      </c>
      <c r="F10" s="99" t="n">
        <f aca="false">+'Min pension'!C10/'Min pension'!$C$6*100</f>
        <v>140</v>
      </c>
      <c r="I10" s="110" t="n">
        <v>1994</v>
      </c>
      <c r="J10" s="110" t="n">
        <v>4</v>
      </c>
      <c r="K10" s="121" t="n">
        <f aca="false">'Min pension'!K9</f>
        <v>157.5</v>
      </c>
      <c r="L10" s="122" t="n">
        <f aca="false">'Min pension'!K10*100/'RIPTE e IPC'!T624</f>
        <v>683.296629501415</v>
      </c>
    </row>
    <row r="11" customFormat="false" ht="13.8" hidden="false" customHeight="false" outlineLevel="0" collapsed="false">
      <c r="A11" s="97" t="n">
        <v>2003</v>
      </c>
      <c r="B11" s="98" t="s">
        <v>103</v>
      </c>
      <c r="C11" s="99" t="n">
        <v>290</v>
      </c>
      <c r="D11" s="99" t="n">
        <f aca="false">'Min pension'!C11*100/'RIPTE e IPC'!T732</f>
        <v>873.891461288125</v>
      </c>
      <c r="E11" s="105" t="n">
        <f aca="false">+'Min pension'!C11/'Min pension'!C10-1</f>
        <v>0.0357142857142858</v>
      </c>
      <c r="F11" s="99" t="n">
        <f aca="false">+'Min pension'!C11/'Min pension'!$C$6*100</f>
        <v>145</v>
      </c>
      <c r="I11" s="108" t="n">
        <v>1995</v>
      </c>
      <c r="J11" s="108" t="n">
        <v>1</v>
      </c>
      <c r="K11" s="120" t="n">
        <f aca="false">'Min pension'!K10</f>
        <v>157.5</v>
      </c>
      <c r="L11" s="120" t="n">
        <f aca="false">'Min pension'!K11*100/'RIPTE e IPC'!T627</f>
        <v>673.441648217348</v>
      </c>
    </row>
    <row r="12" customFormat="false" ht="12.8" hidden="false" customHeight="false" outlineLevel="0" collapsed="false">
      <c r="A12" s="97" t="n">
        <v>2003</v>
      </c>
      <c r="B12" s="98" t="s">
        <v>104</v>
      </c>
      <c r="C12" s="99" t="n">
        <v>300</v>
      </c>
      <c r="D12" s="99" t="n">
        <f aca="false">'Min pension'!C12*100/'RIPTE e IPC'!T733</f>
        <v>902.110301658548</v>
      </c>
      <c r="E12" s="105" t="n">
        <f aca="false">+'Min pension'!C12/'Min pension'!C11-1</f>
        <v>0.0344827586206897</v>
      </c>
      <c r="F12" s="99" t="n">
        <f aca="false">+'Min pension'!C12/'Min pension'!$C$6*100</f>
        <v>150</v>
      </c>
      <c r="I12" s="110" t="n">
        <v>1995</v>
      </c>
      <c r="J12" s="110" t="n">
        <v>2</v>
      </c>
      <c r="K12" s="121" t="n">
        <f aca="false">72*2.5</f>
        <v>180</v>
      </c>
      <c r="L12" s="122" t="n">
        <f aca="false">'Min pension'!K12*100/'RIPTE e IPC'!T630</f>
        <v>769.439728589802</v>
      </c>
    </row>
    <row r="13" customFormat="false" ht="13.8" hidden="false" customHeight="false" outlineLevel="0" collapsed="false">
      <c r="A13" s="97" t="n">
        <v>2004</v>
      </c>
      <c r="B13" s="98" t="s">
        <v>105</v>
      </c>
      <c r="C13" s="99" t="n">
        <v>350</v>
      </c>
      <c r="D13" s="99" t="n">
        <f aca="false">'Min pension'!C13*100/'RIPTE e IPC'!T734</f>
        <v>1048.05640300498</v>
      </c>
      <c r="E13" s="105" t="n">
        <f aca="false">+'Min pension'!C13/'Min pension'!C12-1</f>
        <v>0.166666666666667</v>
      </c>
      <c r="F13" s="99" t="n">
        <f aca="false">+'Min pension'!C13/'Min pension'!$C$6*100</f>
        <v>175</v>
      </c>
      <c r="I13" s="108" t="n">
        <f aca="false">'Min pension'!I9+1</f>
        <v>1995</v>
      </c>
      <c r="J13" s="108" t="n">
        <f aca="false">'Min pension'!J9</f>
        <v>3</v>
      </c>
      <c r="K13" s="108" t="n">
        <v>150</v>
      </c>
      <c r="L13" s="120" t="n">
        <f aca="false">'Min pension'!K13*100/'RIPTE e IPC'!T633</f>
        <v>641.481344624837</v>
      </c>
    </row>
    <row r="14" customFormat="false" ht="13.8" hidden="false" customHeight="false" outlineLevel="0" collapsed="false">
      <c r="A14" s="113" t="n">
        <v>2004</v>
      </c>
      <c r="B14" s="114" t="s">
        <v>101</v>
      </c>
      <c r="C14" s="115" t="n">
        <v>450</v>
      </c>
      <c r="D14" s="115"/>
      <c r="E14" s="105" t="n">
        <f aca="false">+'Min pension'!C14/'Min pension'!C13-1</f>
        <v>0.285714285714286</v>
      </c>
      <c r="F14" s="115" t="n">
        <f aca="false">+'Min pension'!C14/'Min pension'!$C$6*100</f>
        <v>225</v>
      </c>
      <c r="I14" s="110" t="n">
        <f aca="false">'Min pension'!I10+1</f>
        <v>1995</v>
      </c>
      <c r="J14" s="110" t="n">
        <f aca="false">'Min pension'!J10</f>
        <v>4</v>
      </c>
      <c r="K14" s="110" t="n">
        <v>150</v>
      </c>
      <c r="L14" s="122" t="n">
        <f aca="false">'Min pension'!K14*100/'RIPTE e IPC'!T636</f>
        <v>639.719545176574</v>
      </c>
    </row>
    <row r="15" customFormat="false" ht="13.8" hidden="false" customHeight="false" outlineLevel="0" collapsed="false">
      <c r="A15" s="113" t="n">
        <v>2005</v>
      </c>
      <c r="B15" s="114" t="s">
        <v>106</v>
      </c>
      <c r="C15" s="115" t="n">
        <v>510</v>
      </c>
      <c r="D15" s="115"/>
      <c r="E15" s="105" t="n">
        <f aca="false">+'Min pension'!C15/'Min pension'!C14-1</f>
        <v>0.133333333333333</v>
      </c>
      <c r="F15" s="115" t="n">
        <f aca="false">+'Min pension'!C15/'Min pension'!$C$6*100</f>
        <v>255</v>
      </c>
      <c r="I15" s="108" t="n">
        <f aca="false">'Min pension'!I11+1</f>
        <v>1996</v>
      </c>
      <c r="J15" s="108" t="n">
        <f aca="false">'Min pension'!J11</f>
        <v>1</v>
      </c>
      <c r="K15" s="108" t="n">
        <v>150</v>
      </c>
      <c r="L15" s="120" t="n">
        <f aca="false">'Min pension'!K15*100/'RIPTE e IPC'!T639</f>
        <v>639.239003523249</v>
      </c>
    </row>
    <row r="16" customFormat="false" ht="13.8" hidden="false" customHeight="false" outlineLevel="0" collapsed="false">
      <c r="A16" s="113" t="n">
        <v>2005</v>
      </c>
      <c r="B16" s="114" t="s">
        <v>107</v>
      </c>
      <c r="C16" s="115" t="n">
        <v>570</v>
      </c>
      <c r="D16" s="115"/>
      <c r="E16" s="105" t="n">
        <f aca="false">+'Min pension'!C16/'Min pension'!C15-1</f>
        <v>0.117647058823529</v>
      </c>
      <c r="F16" s="115" t="n">
        <f aca="false">+'Min pension'!C16/'Min pension'!$C$6*100</f>
        <v>285</v>
      </c>
      <c r="I16" s="110" t="n">
        <f aca="false">'Min pension'!I12+1</f>
        <v>1996</v>
      </c>
      <c r="J16" s="110" t="n">
        <f aca="false">'Min pension'!J12</f>
        <v>2</v>
      </c>
      <c r="K16" s="110" t="n">
        <v>150</v>
      </c>
      <c r="L16" s="122" t="n">
        <f aca="false">'Min pension'!K16*100/'RIPTE e IPC'!T642</f>
        <v>643.270250370635</v>
      </c>
    </row>
    <row r="17" customFormat="false" ht="13.8" hidden="false" customHeight="false" outlineLevel="0" collapsed="false">
      <c r="A17" s="113" t="n">
        <v>2005</v>
      </c>
      <c r="B17" s="114" t="s">
        <v>100</v>
      </c>
      <c r="C17" s="115" t="n">
        <v>630</v>
      </c>
      <c r="D17" s="115"/>
      <c r="E17" s="105" t="n">
        <f aca="false">+'Min pension'!C17/'Min pension'!C16-1</f>
        <v>0.105263157894737</v>
      </c>
      <c r="F17" s="115" t="n">
        <f aca="false">+'Min pension'!C17/'Min pension'!$C$6*100</f>
        <v>315</v>
      </c>
      <c r="I17" s="108" t="n">
        <f aca="false">'Min pension'!I13+1</f>
        <v>1996</v>
      </c>
      <c r="J17" s="108" t="n">
        <f aca="false">'Min pension'!J13</f>
        <v>3</v>
      </c>
      <c r="K17" s="108" t="n">
        <v>150</v>
      </c>
      <c r="L17" s="120" t="n">
        <f aca="false">'Min pension'!K17*100/'RIPTE e IPC'!T645</f>
        <v>640.280601738488</v>
      </c>
    </row>
    <row r="18" customFormat="false" ht="13.8" hidden="false" customHeight="false" outlineLevel="0" collapsed="false">
      <c r="A18" s="113" t="n">
        <v>2006</v>
      </c>
      <c r="B18" s="114" t="s">
        <v>95</v>
      </c>
      <c r="C18" s="115" t="n">
        <v>760</v>
      </c>
      <c r="D18" s="115"/>
      <c r="E18" s="105" t="n">
        <f aca="false">+'Min pension'!C18/'Min pension'!C17-1</f>
        <v>0.206349206349206</v>
      </c>
      <c r="F18" s="115" t="n">
        <f aca="false">+'Min pension'!C18/'Min pension'!$C$6*100</f>
        <v>380</v>
      </c>
      <c r="I18" s="110" t="n">
        <f aca="false">'Min pension'!I14+1</f>
        <v>1996</v>
      </c>
      <c r="J18" s="110" t="n">
        <f aca="false">'Min pension'!J14</f>
        <v>4</v>
      </c>
      <c r="K18" s="110" t="n">
        <v>150</v>
      </c>
      <c r="L18" s="122" t="n">
        <f aca="false">'Min pension'!K18*100/'RIPTE e IPC'!T648</f>
        <v>636.903725689155</v>
      </c>
    </row>
    <row r="19" customFormat="false" ht="13.8" hidden="false" customHeight="false" outlineLevel="0" collapsed="false">
      <c r="A19" s="113" t="n">
        <v>2006</v>
      </c>
      <c r="B19" s="114" t="s">
        <v>101</v>
      </c>
      <c r="C19" s="115" t="n">
        <v>780</v>
      </c>
      <c r="D19" s="115"/>
      <c r="E19" s="105" t="n">
        <f aca="false">+'Min pension'!C19/'Min pension'!C18-1</f>
        <v>0.0263157894736843</v>
      </c>
      <c r="F19" s="115" t="n">
        <f aca="false">+'Min pension'!C19/'Min pension'!$C$6*100</f>
        <v>390</v>
      </c>
      <c r="I19" s="108" t="n">
        <f aca="false">'Min pension'!I15+1</f>
        <v>1997</v>
      </c>
      <c r="J19" s="108" t="n">
        <f aca="false">'Min pension'!J15</f>
        <v>1</v>
      </c>
      <c r="K19" s="108" t="n">
        <v>150</v>
      </c>
      <c r="L19" s="120" t="n">
        <f aca="false">'Min pension'!K19*100/'RIPTE e IPC'!T651</f>
        <v>633.320388646171</v>
      </c>
    </row>
    <row r="20" customFormat="false" ht="13.8" hidden="false" customHeight="false" outlineLevel="0" collapsed="false">
      <c r="A20" s="113" t="n">
        <v>2006</v>
      </c>
      <c r="B20" s="114" t="s">
        <v>103</v>
      </c>
      <c r="C20" s="115" t="n">
        <v>800</v>
      </c>
      <c r="D20" s="115"/>
      <c r="E20" s="105" t="n">
        <f aca="false">+'Min pension'!C20/'Min pension'!C19-1</f>
        <v>0.0256410256410255</v>
      </c>
      <c r="F20" s="115" t="n">
        <f aca="false">+'Min pension'!C20/'Min pension'!$C$6*100</f>
        <v>400</v>
      </c>
      <c r="I20" s="110" t="n">
        <f aca="false">'Min pension'!I16+1</f>
        <v>1997</v>
      </c>
      <c r="J20" s="110" t="n">
        <f aca="false">'Min pension'!J16</f>
        <v>2</v>
      </c>
      <c r="K20" s="110" t="n">
        <v>150</v>
      </c>
      <c r="L20" s="122" t="n">
        <f aca="false">'Min pension'!K20*100/'RIPTE e IPC'!T654</f>
        <v>639.098704511023</v>
      </c>
    </row>
    <row r="21" customFormat="false" ht="13.8" hidden="false" customHeight="false" outlineLevel="0" collapsed="false">
      <c r="A21" s="113" t="n">
        <v>2007</v>
      </c>
      <c r="B21" s="114" t="s">
        <v>95</v>
      </c>
      <c r="C21" s="115" t="n">
        <v>900</v>
      </c>
      <c r="D21" s="115"/>
      <c r="E21" s="105" t="n">
        <f aca="false">+'Min pension'!C21/'Min pension'!C20-1</f>
        <v>0.125</v>
      </c>
      <c r="F21" s="115" t="n">
        <f aca="false">+'Min pension'!C21/'Min pension'!$C$6*100</f>
        <v>450</v>
      </c>
      <c r="I21" s="108" t="n">
        <f aca="false">'Min pension'!I17+1</f>
        <v>1997</v>
      </c>
      <c r="J21" s="108" t="n">
        <f aca="false">'Min pension'!J17</f>
        <v>3</v>
      </c>
      <c r="K21" s="108" t="n">
        <v>150</v>
      </c>
      <c r="L21" s="120" t="n">
        <f aca="false">'Min pension'!K21*100/'RIPTE e IPC'!T657</f>
        <v>635.187696928107</v>
      </c>
    </row>
    <row r="22" customFormat="false" ht="13.8" hidden="false" customHeight="false" outlineLevel="0" collapsed="false">
      <c r="A22" s="113" t="n">
        <v>2007</v>
      </c>
      <c r="B22" s="114" t="s">
        <v>102</v>
      </c>
      <c r="C22" s="115" t="n">
        <v>960</v>
      </c>
      <c r="D22" s="115"/>
      <c r="E22" s="105" t="n">
        <f aca="false">+'Min pension'!C22/'Min pension'!C21-1</f>
        <v>0.0666666666666667</v>
      </c>
      <c r="F22" s="115" t="n">
        <f aca="false">+'Min pension'!C22/'Min pension'!$C$6*100</f>
        <v>480</v>
      </c>
      <c r="I22" s="110" t="n">
        <f aca="false">'Min pension'!I18+1</f>
        <v>1997</v>
      </c>
      <c r="J22" s="110" t="n">
        <f aca="false">'Min pension'!J18</f>
        <v>4</v>
      </c>
      <c r="K22" s="110" t="n">
        <v>150</v>
      </c>
      <c r="L22" s="122" t="n">
        <f aca="false">'Min pension'!K22*100/'RIPTE e IPC'!T660</f>
        <v>637.721598520611</v>
      </c>
    </row>
    <row r="23" customFormat="false" ht="13.8" hidden="false" customHeight="false" outlineLevel="0" collapsed="false">
      <c r="A23" s="113" t="n">
        <v>2007</v>
      </c>
      <c r="B23" s="114" t="s">
        <v>104</v>
      </c>
      <c r="C23" s="115" t="n">
        <v>980</v>
      </c>
      <c r="D23" s="115"/>
      <c r="E23" s="105" t="n">
        <f aca="false">+'Min pension'!C23/'Min pension'!C22-1</f>
        <v>0.0208333333333333</v>
      </c>
      <c r="F23" s="115" t="n">
        <f aca="false">+'Min pension'!C23/'Min pension'!$C$6*100</f>
        <v>490</v>
      </c>
      <c r="I23" s="108" t="n">
        <f aca="false">'Min pension'!I19+1</f>
        <v>1998</v>
      </c>
      <c r="J23" s="108" t="n">
        <f aca="false">'Min pension'!J19</f>
        <v>1</v>
      </c>
      <c r="K23" s="108" t="n">
        <v>150</v>
      </c>
      <c r="L23" s="120" t="n">
        <f aca="false">'Min pension'!K23*100/'RIPTE e IPC'!T663</f>
        <v>630.461762295791</v>
      </c>
    </row>
    <row r="24" customFormat="false" ht="13.8" hidden="false" customHeight="false" outlineLevel="0" collapsed="false">
      <c r="A24" s="113" t="n">
        <v>2008</v>
      </c>
      <c r="B24" s="114" t="s">
        <v>95</v>
      </c>
      <c r="C24" s="115" t="n">
        <v>1200</v>
      </c>
      <c r="D24" s="115"/>
      <c r="E24" s="105" t="n">
        <f aca="false">+'Min pension'!C24/'Min pension'!C23-1</f>
        <v>0.224489795918367</v>
      </c>
      <c r="F24" s="115" t="n">
        <f aca="false">+'Min pension'!C24/'Min pension'!$C$6*100</f>
        <v>600</v>
      </c>
      <c r="I24" s="110" t="n">
        <f aca="false">'Min pension'!I20+1</f>
        <v>1998</v>
      </c>
      <c r="J24" s="110" t="n">
        <f aca="false">'Min pension'!J20</f>
        <v>2</v>
      </c>
      <c r="K24" s="110" t="n">
        <v>150</v>
      </c>
      <c r="L24" s="122" t="n">
        <f aca="false">'Min pension'!K24*100/'RIPTE e IPC'!T666</f>
        <v>631.639692733198</v>
      </c>
    </row>
    <row r="25" customFormat="false" ht="13.8" hidden="false" customHeight="false" outlineLevel="0" collapsed="false">
      <c r="A25" s="113" t="n">
        <v>2008</v>
      </c>
      <c r="B25" s="114" t="s">
        <v>104</v>
      </c>
      <c r="C25" s="115" t="n">
        <v>1240</v>
      </c>
      <c r="D25" s="115"/>
      <c r="E25" s="105" t="n">
        <f aca="false">+'Min pension'!C25/'Min pension'!C24-1</f>
        <v>0.0333333333333334</v>
      </c>
      <c r="F25" s="115" t="n">
        <f aca="false">+'Min pension'!C25/'Min pension'!$C$6*100</f>
        <v>620</v>
      </c>
      <c r="I25" s="108" t="n">
        <f aca="false">'Min pension'!I21+1</f>
        <v>1998</v>
      </c>
      <c r="J25" s="108" t="n">
        <f aca="false">'Min pension'!J21</f>
        <v>3</v>
      </c>
      <c r="K25" s="108" t="n">
        <v>150</v>
      </c>
      <c r="L25" s="120" t="n">
        <f aca="false">'Min pension'!K25*100/'RIPTE e IPC'!T669</f>
        <v>628.345016215802</v>
      </c>
    </row>
    <row r="26" customFormat="false" ht="13.8" hidden="false" customHeight="false" outlineLevel="0" collapsed="false">
      <c r="A26" s="113" t="n">
        <v>2009</v>
      </c>
      <c r="B26" s="114" t="s">
        <v>95</v>
      </c>
      <c r="C26" s="115" t="n">
        <v>1400</v>
      </c>
      <c r="D26" s="115"/>
      <c r="E26" s="105" t="n">
        <f aca="false">+'Min pension'!C26/'Min pension'!C25-1</f>
        <v>0.129032258064516</v>
      </c>
      <c r="F26" s="115" t="n">
        <f aca="false">+'Min pension'!C26/'Min pension'!$C$6*100</f>
        <v>700</v>
      </c>
      <c r="I26" s="110" t="n">
        <f aca="false">'Min pension'!I22+1</f>
        <v>1998</v>
      </c>
      <c r="J26" s="110" t="n">
        <f aca="false">'Min pension'!J22</f>
        <v>4</v>
      </c>
      <c r="K26" s="110" t="n">
        <v>150</v>
      </c>
      <c r="L26" s="122" t="n">
        <f aca="false">'Min pension'!K26*100/'RIPTE e IPC'!T672</f>
        <v>632.348800426135</v>
      </c>
    </row>
    <row r="27" customFormat="false" ht="13.8" hidden="false" customHeight="false" outlineLevel="0" collapsed="false">
      <c r="A27" s="113" t="n">
        <v>2009</v>
      </c>
      <c r="B27" s="114" t="s">
        <v>102</v>
      </c>
      <c r="C27" s="115" t="n">
        <v>1440</v>
      </c>
      <c r="D27" s="115"/>
      <c r="E27" s="105" t="n">
        <f aca="false">+'Min pension'!C27/'Min pension'!C26-1</f>
        <v>0.0285714285714285</v>
      </c>
      <c r="F27" s="115" t="n">
        <f aca="false">+'Min pension'!C27/'Min pension'!$C$6*100</f>
        <v>720</v>
      </c>
      <c r="I27" s="108" t="n">
        <f aca="false">'Min pension'!I23+1</f>
        <v>1999</v>
      </c>
      <c r="J27" s="108" t="n">
        <f aca="false">'Min pension'!J23</f>
        <v>1</v>
      </c>
      <c r="K27" s="108" t="n">
        <v>150</v>
      </c>
      <c r="L27" s="120" t="n">
        <f aca="false">'Min pension'!K27*100/'RIPTE e IPC'!T675</f>
        <v>630.479876904932</v>
      </c>
    </row>
    <row r="28" customFormat="false" ht="13.8" hidden="false" customHeight="false" outlineLevel="0" collapsed="false">
      <c r="A28" s="113" t="n">
        <v>2010</v>
      </c>
      <c r="B28" s="114" t="s">
        <v>105</v>
      </c>
      <c r="C28" s="115" t="n">
        <v>1500</v>
      </c>
      <c r="D28" s="115"/>
      <c r="E28" s="105" t="n">
        <f aca="false">+'Min pension'!C28/'Min pension'!C27-1</f>
        <v>0.0416666666666667</v>
      </c>
      <c r="F28" s="115" t="n">
        <f aca="false">+'Min pension'!C28/'Min pension'!$C$6*100</f>
        <v>750</v>
      </c>
      <c r="I28" s="110" t="n">
        <f aca="false">'Min pension'!I24+1</f>
        <v>1999</v>
      </c>
      <c r="J28" s="110" t="n">
        <f aca="false">'Min pension'!J24</f>
        <v>2</v>
      </c>
      <c r="K28" s="110" t="n">
        <v>150</v>
      </c>
      <c r="L28" s="122" t="n">
        <f aca="false">'Min pension'!K28*100/'RIPTE e IPC'!T678</f>
        <v>639.018409382717</v>
      </c>
    </row>
    <row r="29" customFormat="false" ht="13.8" hidden="false" customHeight="false" outlineLevel="0" collapsed="false">
      <c r="A29" s="113" t="n">
        <v>2010</v>
      </c>
      <c r="B29" s="114" t="s">
        <v>95</v>
      </c>
      <c r="C29" s="115" t="n">
        <v>1740</v>
      </c>
      <c r="D29" s="115"/>
      <c r="E29" s="105" t="n">
        <f aca="false">+'Min pension'!C29/'Min pension'!C28-1</f>
        <v>0.16</v>
      </c>
      <c r="F29" s="115" t="n">
        <f aca="false">+'Min pension'!C29/'Min pension'!$C$6*100</f>
        <v>870</v>
      </c>
      <c r="I29" s="108" t="n">
        <f aca="false">'Min pension'!I25+1</f>
        <v>1999</v>
      </c>
      <c r="J29" s="108" t="n">
        <f aca="false">'Min pension'!J25</f>
        <v>3</v>
      </c>
      <c r="K29" s="108" t="n">
        <v>150</v>
      </c>
      <c r="L29" s="120" t="n">
        <f aca="false">'Min pension'!K29*100/'RIPTE e IPC'!T681</f>
        <v>640.281802771552</v>
      </c>
    </row>
    <row r="30" customFormat="false" ht="13.8" hidden="false" customHeight="false" outlineLevel="0" collapsed="false">
      <c r="A30" s="113" t="n">
        <v>2011</v>
      </c>
      <c r="B30" s="114" t="s">
        <v>105</v>
      </c>
      <c r="C30" s="115" t="n">
        <v>1840</v>
      </c>
      <c r="D30" s="115"/>
      <c r="E30" s="105" t="n">
        <f aca="false">+'Min pension'!C30/'Min pension'!C29-1</f>
        <v>0.0574712643678161</v>
      </c>
      <c r="F30" s="115" t="n">
        <f aca="false">+'Min pension'!C30/'Min pension'!$C$6*100</f>
        <v>920</v>
      </c>
      <c r="I30" s="110" t="n">
        <f aca="false">'Min pension'!I26+1</f>
        <v>1999</v>
      </c>
      <c r="J30" s="110" t="n">
        <f aca="false">'Min pension'!J26</f>
        <v>4</v>
      </c>
      <c r="K30" s="110" t="n">
        <v>150</v>
      </c>
      <c r="L30" s="122" t="n">
        <f aca="false">'Min pension'!K30*100/'RIPTE e IPC'!T684</f>
        <v>643.69496080405</v>
      </c>
    </row>
    <row r="31" customFormat="false" ht="13.8" hidden="false" customHeight="false" outlineLevel="0" collapsed="false">
      <c r="A31" s="113" t="n">
        <v>2011</v>
      </c>
      <c r="B31" s="114" t="s">
        <v>101</v>
      </c>
      <c r="C31" s="115" t="n">
        <v>2300</v>
      </c>
      <c r="D31" s="115"/>
      <c r="E31" s="105" t="n">
        <f aca="false">+'Min pension'!C31/'Min pension'!C30-1</f>
        <v>0.25</v>
      </c>
      <c r="F31" s="115" t="n">
        <f aca="false">+'Min pension'!C31/'Min pension'!$C$6*100</f>
        <v>1150</v>
      </c>
      <c r="I31" s="108" t="n">
        <f aca="false">'Min pension'!I27+1</f>
        <v>2000</v>
      </c>
      <c r="J31" s="108" t="n">
        <f aca="false">'Min pension'!J27</f>
        <v>1</v>
      </c>
      <c r="K31" s="108" t="n">
        <v>150</v>
      </c>
      <c r="L31" s="120" t="n">
        <f aca="false">'Min pension'!K31*100/'RIPTE e IPC'!T687</f>
        <v>638.670873884536</v>
      </c>
    </row>
    <row r="32" customFormat="false" ht="13.8" hidden="false" customHeight="false" outlineLevel="0" collapsed="false">
      <c r="A32" s="113" t="n">
        <v>2012</v>
      </c>
      <c r="B32" s="114" t="s">
        <v>101</v>
      </c>
      <c r="C32" s="115" t="n">
        <v>2670</v>
      </c>
      <c r="D32" s="115"/>
      <c r="E32" s="105" t="n">
        <f aca="false">+'Min pension'!C32/'Min pension'!C31-1</f>
        <v>0.160869565217391</v>
      </c>
      <c r="F32" s="115" t="n">
        <f aca="false">+'Min pension'!C32/'Min pension'!$C$6*100</f>
        <v>1335</v>
      </c>
      <c r="I32" s="110" t="n">
        <f aca="false">'Min pension'!I28+1</f>
        <v>2000</v>
      </c>
      <c r="J32" s="110" t="n">
        <f aca="false">'Min pension'!J28</f>
        <v>2</v>
      </c>
      <c r="K32" s="110" t="n">
        <v>150</v>
      </c>
      <c r="L32" s="122" t="n">
        <f aca="false">'Min pension'!K32*100/'RIPTE e IPC'!T690</f>
        <v>645.29422477785</v>
      </c>
    </row>
    <row r="33" customFormat="false" ht="13.8" hidden="false" customHeight="false" outlineLevel="0" collapsed="false">
      <c r="A33" s="113" t="n">
        <v>2013</v>
      </c>
      <c r="B33" s="114" t="s">
        <v>108</v>
      </c>
      <c r="C33" s="115" t="n">
        <v>2875</v>
      </c>
      <c r="D33" s="115"/>
      <c r="E33" s="105" t="n">
        <f aca="false">+'Min pension'!C33/'Min pension'!C32-1</f>
        <v>0.0767790262172285</v>
      </c>
      <c r="F33" s="115" t="n">
        <f aca="false">+'Min pension'!C33/'Min pension'!$C$6*100</f>
        <v>1437.5</v>
      </c>
      <c r="I33" s="108" t="n">
        <f aca="false">'Min pension'!I29+1</f>
        <v>2000</v>
      </c>
      <c r="J33" s="108" t="n">
        <f aca="false">'Min pension'!J29</f>
        <v>3</v>
      </c>
      <c r="K33" s="108" t="n">
        <v>150</v>
      </c>
      <c r="L33" s="120" t="n">
        <f aca="false">'Min pension'!K33*100/'RIPTE e IPC'!T693</f>
        <v>645.081758725515</v>
      </c>
    </row>
    <row r="34" customFormat="false" ht="13.8" hidden="false" customHeight="false" outlineLevel="0" collapsed="false">
      <c r="A34" s="113" t="n">
        <v>2013</v>
      </c>
      <c r="B34" s="114" t="s">
        <v>95</v>
      </c>
      <c r="C34" s="115" t="n">
        <v>3300</v>
      </c>
      <c r="D34" s="115"/>
      <c r="E34" s="105" t="n">
        <f aca="false">+'Min pension'!C34/'Min pension'!C33-1</f>
        <v>0.147826086956522</v>
      </c>
      <c r="F34" s="115" t="n">
        <f aca="false">+'Min pension'!C34/'Min pension'!$C$6*100</f>
        <v>1650</v>
      </c>
      <c r="I34" s="110" t="n">
        <f aca="false">'Min pension'!I30+1</f>
        <v>2000</v>
      </c>
      <c r="J34" s="110" t="n">
        <f aca="false">'Min pension'!J30</f>
        <v>4</v>
      </c>
      <c r="K34" s="110" t="n">
        <v>150</v>
      </c>
      <c r="L34" s="122" t="n">
        <f aca="false">'Min pension'!K34*100/'RIPTE e IPC'!T696</f>
        <v>648.104075022396</v>
      </c>
    </row>
    <row r="35" customFormat="false" ht="13.8" hidden="false" customHeight="false" outlineLevel="0" collapsed="false">
      <c r="A35" s="97" t="n">
        <v>2014</v>
      </c>
      <c r="B35" s="98" t="s">
        <v>105</v>
      </c>
      <c r="C35" s="99" t="n">
        <v>3600</v>
      </c>
      <c r="D35" s="99"/>
      <c r="E35" s="105" t="n">
        <f aca="false">+'Min pension'!C35/'Min pension'!C34-1</f>
        <v>0.0909090909090908</v>
      </c>
      <c r="F35" s="115" t="n">
        <f aca="false">+'Min pension'!C35/'Min pension'!$C$6*100</f>
        <v>1800</v>
      </c>
      <c r="I35" s="108" t="n">
        <f aca="false">'Min pension'!I31+1</f>
        <v>2001</v>
      </c>
      <c r="J35" s="108" t="n">
        <f aca="false">'Min pension'!J31</f>
        <v>1</v>
      </c>
      <c r="K35" s="108" t="n">
        <v>150</v>
      </c>
      <c r="L35" s="120" t="n">
        <f aca="false">'Min pension'!K35*100/'RIPTE e IPC'!T699</f>
        <v>649.788154772649</v>
      </c>
    </row>
    <row r="36" customFormat="false" ht="13.8" hidden="false" customHeight="false" outlineLevel="0" collapsed="false">
      <c r="A36" s="97" t="n">
        <v>2014</v>
      </c>
      <c r="B36" s="98" t="s">
        <v>101</v>
      </c>
      <c r="C36" s="99" t="n">
        <v>4400</v>
      </c>
      <c r="D36" s="99"/>
      <c r="E36" s="105" t="n">
        <f aca="false">+'Min pension'!C36/'Min pension'!C35-1</f>
        <v>0.222222222222222</v>
      </c>
      <c r="F36" s="99" t="n">
        <f aca="false">+'Min pension'!C36/'Min pension'!$C$6*100</f>
        <v>2200</v>
      </c>
      <c r="I36" s="110" t="n">
        <f aca="false">'Min pension'!I32+1</f>
        <v>2001</v>
      </c>
      <c r="J36" s="110" t="n">
        <f aca="false">'Min pension'!J32</f>
        <v>2</v>
      </c>
      <c r="K36" s="110" t="n">
        <v>150</v>
      </c>
      <c r="L36" s="122" t="n">
        <f aca="false">'Min pension'!K36*100/'RIPTE e IPC'!T702</f>
        <v>643.829324255693</v>
      </c>
    </row>
    <row r="37" customFormat="false" ht="13.8" hidden="false" customHeight="false" outlineLevel="0" collapsed="false">
      <c r="A37" s="97" t="n">
        <v>2015</v>
      </c>
      <c r="B37" s="98" t="s">
        <v>105</v>
      </c>
      <c r="C37" s="99" t="n">
        <v>4716</v>
      </c>
      <c r="D37" s="99"/>
      <c r="E37" s="105" t="n">
        <f aca="false">+'Min pension'!C37/'Min pension'!C36-1</f>
        <v>0.0718181818181818</v>
      </c>
      <c r="F37" s="99" t="n">
        <f aca="false">+'Min pension'!C37/'Min pension'!$C$6*100</f>
        <v>2358</v>
      </c>
      <c r="I37" s="108" t="n">
        <f aca="false">'Min pension'!I33+1</f>
        <v>2001</v>
      </c>
      <c r="J37" s="108" t="n">
        <f aca="false">'Min pension'!J33</f>
        <v>3</v>
      </c>
      <c r="K37" s="108" t="n">
        <v>150</v>
      </c>
      <c r="L37" s="120" t="n">
        <f aca="false">'Min pension'!K37*100/'RIPTE e IPC'!T705</f>
        <v>652.970290041752</v>
      </c>
    </row>
    <row r="38" customFormat="false" ht="13.8" hidden="false" customHeight="false" outlineLevel="0" collapsed="false">
      <c r="A38" s="97" t="n">
        <v>2015</v>
      </c>
      <c r="B38" s="98" t="s">
        <v>95</v>
      </c>
      <c r="C38" s="99" t="n">
        <v>5588</v>
      </c>
      <c r="D38" s="99"/>
      <c r="E38" s="105" t="n">
        <f aca="false">+'Min pension'!C38/'Min pension'!C37-1</f>
        <v>0.18490245971162</v>
      </c>
      <c r="F38" s="99" t="n">
        <f aca="false">+'Min pension'!C38/'Min pension'!$C$6*100</f>
        <v>2794</v>
      </c>
      <c r="I38" s="110" t="n">
        <f aca="false">'Min pension'!I34+1</f>
        <v>2001</v>
      </c>
      <c r="J38" s="110" t="n">
        <f aca="false">'Min pension'!J34</f>
        <v>4</v>
      </c>
      <c r="K38" s="110" t="n">
        <v>150</v>
      </c>
      <c r="L38" s="122" t="n">
        <f aca="false">'Min pension'!K38*100/'RIPTE e IPC'!T708</f>
        <v>658.520362825103</v>
      </c>
    </row>
    <row r="39" customFormat="false" ht="13.8" hidden="false" customHeight="false" outlineLevel="0" collapsed="false">
      <c r="A39" s="97" t="n">
        <v>2016</v>
      </c>
      <c r="B39" s="98" t="s">
        <v>105</v>
      </c>
      <c r="C39" s="99" t="n">
        <v>6060</v>
      </c>
      <c r="D39" s="99"/>
      <c r="E39" s="105" t="n">
        <f aca="false">+'Min pension'!C39/'Min pension'!C38-1</f>
        <v>0.0844667143879743</v>
      </c>
      <c r="F39" s="99" t="n">
        <f aca="false">+'Min pension'!C39/'Min pension'!$C$6*100</f>
        <v>3030</v>
      </c>
      <c r="I39" s="108" t="n">
        <f aca="false">'Min pension'!I35+1</f>
        <v>2002</v>
      </c>
      <c r="J39" s="108" t="n">
        <f aca="false">'Min pension'!J35</f>
        <v>1</v>
      </c>
      <c r="K39" s="108" t="n">
        <v>150</v>
      </c>
      <c r="L39" s="120" t="n">
        <f aca="false">'Min pension'!K39*100/'RIPTE e IPC'!T711</f>
        <v>624.634735036443</v>
      </c>
    </row>
    <row r="40" customFormat="false" ht="13.8" hidden="false" customHeight="false" outlineLevel="0" collapsed="false">
      <c r="A40" s="97" t="n">
        <v>2016</v>
      </c>
      <c r="B40" s="98" t="s">
        <v>107</v>
      </c>
      <c r="C40" s="99" t="n">
        <v>6810</v>
      </c>
      <c r="D40" s="99"/>
      <c r="E40" s="105" t="n">
        <f aca="false">+'Min pension'!C40/'Min pension'!C39-1</f>
        <v>0.123762376237624</v>
      </c>
      <c r="F40" s="99" t="n">
        <f aca="false">+'Min pension'!C40/'Min pension'!$C$6*100</f>
        <v>3405</v>
      </c>
      <c r="I40" s="110" t="n">
        <f aca="false">'Min pension'!I36+1</f>
        <v>2002</v>
      </c>
      <c r="J40" s="110" t="n">
        <f aca="false">'Min pension'!J36</f>
        <v>2</v>
      </c>
      <c r="K40" s="110" t="n">
        <v>150</v>
      </c>
      <c r="L40" s="122" t="n">
        <f aca="false">'Min pension'!K40*100/'RIPTE e IPC'!T714</f>
        <v>523.330626276964</v>
      </c>
    </row>
    <row r="41" customFormat="false" ht="13.8" hidden="false" customHeight="false" outlineLevel="0" collapsed="false">
      <c r="A41" s="97" t="n">
        <v>2016</v>
      </c>
      <c r="B41" s="98" t="s">
        <v>101</v>
      </c>
      <c r="C41" s="99" t="n">
        <v>7560</v>
      </c>
      <c r="D41" s="99"/>
      <c r="E41" s="105" t="n">
        <f aca="false">+'Min pension'!C41/'Min pension'!C40-1</f>
        <v>0.110132158590308</v>
      </c>
      <c r="F41" s="99" t="n">
        <f aca="false">+'Min pension'!C41/'Min pension'!$C$6*100</f>
        <v>3780</v>
      </c>
      <c r="I41" s="108" t="n">
        <f aca="false">'Min pension'!I37+1</f>
        <v>2002</v>
      </c>
      <c r="J41" s="108" t="n">
        <f aca="false">'Min pension'!J37</f>
        <v>3</v>
      </c>
      <c r="K41" s="108" t="n">
        <v>200</v>
      </c>
      <c r="L41" s="120" t="n">
        <f aca="false">'Min pension'!K41*100/'RIPTE e IPC'!T717</f>
        <v>637.642310782963</v>
      </c>
    </row>
    <row r="42" customFormat="false" ht="13.8" hidden="false" customHeight="false" outlineLevel="0" collapsed="false">
      <c r="A42" s="97" t="n">
        <v>2017</v>
      </c>
      <c r="B42" s="98" t="s">
        <v>105</v>
      </c>
      <c r="C42" s="99" t="n">
        <v>8060</v>
      </c>
      <c r="D42" s="99"/>
      <c r="E42" s="105" t="n">
        <f aca="false">+'Min pension'!C42/'Min pension'!C41-1</f>
        <v>0.0661375661375661</v>
      </c>
      <c r="F42" s="99" t="n">
        <f aca="false">+'Min pension'!C42/'Min pension'!$C$6*100</f>
        <v>4030</v>
      </c>
      <c r="I42" s="110" t="n">
        <f aca="false">'Min pension'!I38+1</f>
        <v>2002</v>
      </c>
      <c r="J42" s="110" t="n">
        <f aca="false">'Min pension'!J38</f>
        <v>4</v>
      </c>
      <c r="K42" s="110" t="n">
        <v>200</v>
      </c>
      <c r="L42" s="122" t="n">
        <f aca="false">'Min pension'!K42*100/'RIPTE e IPC'!T720</f>
        <v>624.591937048091</v>
      </c>
    </row>
    <row r="43" customFormat="false" ht="13.8" hidden="false" customHeight="false" outlineLevel="0" collapsed="false">
      <c r="A43" s="97" t="n">
        <v>2017</v>
      </c>
      <c r="B43" s="98" t="s">
        <v>100</v>
      </c>
      <c r="C43" s="99" t="n">
        <v>8860</v>
      </c>
      <c r="D43" s="99"/>
      <c r="E43" s="105" t="n">
        <f aca="false">+'Min pension'!C43/'Min pension'!C42-1</f>
        <v>0.0992555831265509</v>
      </c>
      <c r="F43" s="99" t="n">
        <f aca="false">+'Min pension'!C43/'Min pension'!$C$6*100</f>
        <v>4430</v>
      </c>
      <c r="I43" s="108" t="n">
        <f aca="false">'Min pension'!I39+1</f>
        <v>2003</v>
      </c>
      <c r="J43" s="108" t="n">
        <f aca="false">'Min pension'!J39</f>
        <v>1</v>
      </c>
      <c r="K43" s="108" t="n">
        <v>200</v>
      </c>
      <c r="L43" s="120" t="n">
        <f aca="false">'Min pension'!K43*100/'RIPTE e IPC'!T723</f>
        <v>611.843791923297</v>
      </c>
    </row>
    <row r="44" customFormat="false" ht="13.8" hidden="false" customHeight="false" outlineLevel="0" collapsed="false">
      <c r="A44" s="97" t="n">
        <v>2018</v>
      </c>
      <c r="B44" s="98" t="s">
        <v>105</v>
      </c>
      <c r="C44" s="99" t="n">
        <v>9500</v>
      </c>
      <c r="D44" s="99"/>
      <c r="E44" s="105" t="n">
        <f aca="false">+'Min pension'!C44/'Min pension'!C43-1</f>
        <v>0.072234762979684</v>
      </c>
      <c r="F44" s="99" t="n">
        <f aca="false">+'Min pension'!C44/'Min pension'!$C$6*100</f>
        <v>4750</v>
      </c>
      <c r="I44" s="110" t="n">
        <f aca="false">'Min pension'!I40+1</f>
        <v>2003</v>
      </c>
      <c r="J44" s="110" t="n">
        <f aca="false">'Min pension'!J40</f>
        <v>2</v>
      </c>
      <c r="K44" s="110" t="n">
        <v>200</v>
      </c>
      <c r="L44" s="122" t="n">
        <f aca="false">'Min pension'!K44*100/'RIPTE e IPC'!T726</f>
        <v>610.297682096874</v>
      </c>
    </row>
    <row r="45" customFormat="false" ht="13.8" hidden="false" customHeight="false" outlineLevel="0" collapsed="false">
      <c r="A45" s="97" t="n">
        <v>2018</v>
      </c>
      <c r="B45" s="98" t="s">
        <v>100</v>
      </c>
      <c r="C45" s="99" t="n">
        <v>10000</v>
      </c>
      <c r="D45" s="99"/>
      <c r="E45" s="116" t="n">
        <f aca="false">+'Min pension'!C45/'Min pension'!C44-1</f>
        <v>0.0526315789473684</v>
      </c>
      <c r="F45" s="99" t="n">
        <f aca="false">+'Min pension'!C45/'Min pension'!$C$6*100</f>
        <v>5000</v>
      </c>
      <c r="I45" s="108" t="n">
        <f aca="false">'Min pension'!I41+1</f>
        <v>2003</v>
      </c>
      <c r="J45" s="108" t="n">
        <f aca="false">'Min pension'!J41</f>
        <v>3</v>
      </c>
      <c r="K45" s="117" t="n">
        <v>220</v>
      </c>
      <c r="L45" s="120" t="n">
        <f aca="false">'Min pension'!K45*100/'RIPTE e IPC'!T729</f>
        <v>668.769592947517</v>
      </c>
    </row>
    <row r="46" customFormat="false" ht="13.8" hidden="false" customHeight="false" outlineLevel="0" collapsed="false">
      <c r="A46" s="97" t="n">
        <v>2018</v>
      </c>
      <c r="B46" s="98" t="s">
        <v>101</v>
      </c>
      <c r="C46" s="99" t="n">
        <v>10700</v>
      </c>
      <c r="E46" s="116" t="n">
        <f aca="false">+'Min pension'!C46/'Min pension'!C45-1</f>
        <v>0.0700000000000001</v>
      </c>
      <c r="F46" s="99" t="n">
        <f aca="false">+'Min pension'!C46/'Min pension'!$C$6*100</f>
        <v>5350</v>
      </c>
      <c r="I46" s="110" t="n">
        <f aca="false">'Min pension'!I42+1</f>
        <v>2003</v>
      </c>
      <c r="J46" s="110" t="n">
        <f aca="false">'Min pension'!J42</f>
        <v>4</v>
      </c>
      <c r="K46" s="110" t="n">
        <v>220</v>
      </c>
      <c r="L46" s="122" t="n">
        <f aca="false">'Min pension'!K46*100/'RIPTE e IPC'!T732</f>
        <v>662.952143046164</v>
      </c>
    </row>
    <row r="47" customFormat="false" ht="13.8" hidden="false" customHeight="false" outlineLevel="0" collapsed="false">
      <c r="A47" s="97" t="n">
        <v>2018</v>
      </c>
      <c r="B47" s="98" t="s">
        <v>104</v>
      </c>
      <c r="C47" s="99" t="n">
        <v>11300</v>
      </c>
      <c r="E47" s="116" t="n">
        <f aca="false">('Min pension'!C47-'Min pension'!C46)/'Min pension'!C46</f>
        <v>0.0560747663551402</v>
      </c>
      <c r="I47" s="108" t="n">
        <f aca="false">'Min pension'!I43+1</f>
        <v>2004</v>
      </c>
      <c r="J47" s="108" t="n">
        <f aca="false">'Min pension'!J43</f>
        <v>1</v>
      </c>
      <c r="K47" s="108" t="n">
        <v>240</v>
      </c>
      <c r="L47" s="120" t="n">
        <f aca="false">'Min pension'!K47*100/'RIPTE e IPC'!T735</f>
        <v>717.945046147886</v>
      </c>
    </row>
    <row r="48" customFormat="false" ht="13.8" hidden="false" customHeight="false" outlineLevel="0" collapsed="false">
      <c r="A48" s="97" t="n">
        <v>2019</v>
      </c>
      <c r="B48" s="98" t="s">
        <v>109</v>
      </c>
      <c r="C48" s="99" t="n">
        <v>12500</v>
      </c>
      <c r="E48" s="116" t="n">
        <f aca="false">('Min pension'!C48-'Min pension'!C47)/'Min pension'!C47</f>
        <v>0.106194690265487</v>
      </c>
      <c r="I48" s="110" t="n">
        <f aca="false">'Min pension'!I44+1</f>
        <v>2004</v>
      </c>
      <c r="J48" s="110" t="n">
        <f aca="false">'Min pension'!J44</f>
        <v>2</v>
      </c>
      <c r="K48" s="110" t="n">
        <v>240</v>
      </c>
      <c r="L48" s="122" t="n">
        <f aca="false">'Min pension'!K48*100/'RIPTE e IPC'!T738</f>
        <v>702.506250408209</v>
      </c>
    </row>
    <row r="49" customFormat="false" ht="13.8" hidden="false" customHeight="false" outlineLevel="0" collapsed="false">
      <c r="A49" s="97" t="n">
        <v>2019</v>
      </c>
      <c r="B49" s="98"/>
      <c r="C49" s="99"/>
      <c r="E49" s="116" t="n">
        <f aca="false">('Min pension'!C49-'Min pension'!C48)/'Min pension'!C48</f>
        <v>-1</v>
      </c>
      <c r="I49" s="108" t="n">
        <f aca="false">'Min pension'!I45+1</f>
        <v>2004</v>
      </c>
      <c r="J49" s="108" t="n">
        <f aca="false">'Min pension'!J45</f>
        <v>3</v>
      </c>
      <c r="K49" s="108" t="n">
        <v>308</v>
      </c>
      <c r="L49" s="120" t="n">
        <f aca="false">'Min pension'!K49*100/'RIPTE e IPC'!T741</f>
        <v>889.308460569924</v>
      </c>
    </row>
    <row r="50" customFormat="false" ht="13.8" hidden="false" customHeight="false" outlineLevel="0" collapsed="false">
      <c r="A50" s="97" t="n">
        <v>2019</v>
      </c>
      <c r="B50" s="98"/>
      <c r="C50" s="99"/>
      <c r="E50" s="116" t="e">
        <f aca="false">('Min pension'!C50-'Min pension'!C49)/'Min pension'!C49</f>
        <v>#DIV/0!</v>
      </c>
      <c r="I50" s="110" t="n">
        <f aca="false">'Min pension'!I46+1</f>
        <v>2004</v>
      </c>
      <c r="J50" s="110" t="n">
        <f aca="false">'Min pension'!J46</f>
        <v>4</v>
      </c>
      <c r="K50" s="110" t="n">
        <v>308</v>
      </c>
      <c r="L50" s="122" t="n">
        <f aca="false">'Min pension'!K50*100/'RIPTE e IPC'!T744</f>
        <v>880.243065197983</v>
      </c>
    </row>
    <row r="51" customFormat="false" ht="13.8" hidden="false" customHeight="false" outlineLevel="0" collapsed="false">
      <c r="I51" s="108" t="n">
        <f aca="false">'Min pension'!I47+1</f>
        <v>2005</v>
      </c>
      <c r="J51" s="108" t="n">
        <f aca="false">'Min pension'!J47</f>
        <v>1</v>
      </c>
      <c r="K51" s="108" t="n">
        <v>308</v>
      </c>
      <c r="L51" s="120" t="n">
        <f aca="false">'Min pension'!K51*100/'RIPTE e IPC'!T747</f>
        <v>852.103777174654</v>
      </c>
    </row>
    <row r="52" customFormat="false" ht="13.8" hidden="false" customHeight="false" outlineLevel="0" collapsed="false">
      <c r="I52" s="110" t="n">
        <f aca="false">'Min pension'!I48+1</f>
        <v>2005</v>
      </c>
      <c r="J52" s="110" t="n">
        <f aca="false">'Min pension'!J48</f>
        <v>2</v>
      </c>
      <c r="K52" s="110" t="n">
        <v>308</v>
      </c>
      <c r="L52" s="122" t="n">
        <f aca="false">'Min pension'!K52*100/'RIPTE e IPC'!T750</f>
        <v>830.051811727466</v>
      </c>
    </row>
    <row r="53" customFormat="false" ht="13.8" hidden="false" customHeight="false" outlineLevel="0" collapsed="false">
      <c r="I53" s="108" t="n">
        <f aca="false">'Min pension'!I49+1</f>
        <v>2005</v>
      </c>
      <c r="J53" s="108" t="n">
        <f aca="false">'Min pension'!J49</f>
        <v>3</v>
      </c>
      <c r="K53" s="108" t="n">
        <v>350</v>
      </c>
      <c r="L53" s="120" t="n">
        <f aca="false">'Min pension'!K53*100/'RIPTE e IPC'!T753</f>
        <v>921.362863054172</v>
      </c>
    </row>
    <row r="54" customFormat="false" ht="13.8" hidden="false" customHeight="false" outlineLevel="0" collapsed="false">
      <c r="I54" s="110" t="n">
        <f aca="false">'Min pension'!I50+1</f>
        <v>2005</v>
      </c>
      <c r="J54" s="110" t="n">
        <f aca="false">'Min pension'!J50</f>
        <v>4</v>
      </c>
      <c r="K54" s="110" t="n">
        <v>390</v>
      </c>
      <c r="L54" s="122" t="n">
        <f aca="false">'Min pension'!K54*100/'RIPTE e IPC'!T756</f>
        <v>994.986558875664</v>
      </c>
    </row>
    <row r="55" customFormat="false" ht="13.8" hidden="false" customHeight="false" outlineLevel="0" collapsed="false">
      <c r="I55" s="108" t="n">
        <f aca="false">'Min pension'!I51+1</f>
        <v>2006</v>
      </c>
      <c r="J55" s="108" t="n">
        <f aca="false">'Min pension'!J51</f>
        <v>1</v>
      </c>
      <c r="K55" s="108" t="n">
        <v>390</v>
      </c>
      <c r="L55" s="120" t="n">
        <f aca="false">'Min pension'!K55*100/'RIPTE e IPC'!T759</f>
        <v>967.799269385406</v>
      </c>
    </row>
    <row r="56" customFormat="false" ht="13.8" hidden="false" customHeight="false" outlineLevel="0" collapsed="false">
      <c r="I56" s="110" t="n">
        <f aca="false">'Min pension'!I52+1</f>
        <v>2006</v>
      </c>
      <c r="J56" s="110" t="n">
        <f aca="false">'Min pension'!J52</f>
        <v>2</v>
      </c>
      <c r="K56" s="110" t="n">
        <v>390</v>
      </c>
      <c r="L56" s="122" t="n">
        <f aca="false">'Min pension'!K56*100/'RIPTE e IPC'!T762</f>
        <v>942.650797585432</v>
      </c>
    </row>
    <row r="57" customFormat="false" ht="13.8" hidden="false" customHeight="false" outlineLevel="0" collapsed="false">
      <c r="I57" s="108" t="n">
        <f aca="false">'Min pension'!I53+1</f>
        <v>2006</v>
      </c>
      <c r="J57" s="108" t="n">
        <f aca="false">'Min pension'!J53</f>
        <v>3</v>
      </c>
      <c r="K57" s="108" t="n">
        <v>470</v>
      </c>
      <c r="L57" s="120" t="n">
        <f aca="false">'Min pension'!K57*100/'RIPTE e IPC'!T765</f>
        <v>1117.32199959945</v>
      </c>
    </row>
    <row r="58" customFormat="false" ht="13.8" hidden="false" customHeight="false" outlineLevel="0" collapsed="false">
      <c r="I58" s="110" t="n">
        <f aca="false">'Min pension'!I54+1</f>
        <v>2006</v>
      </c>
      <c r="J58" s="110" t="n">
        <f aca="false">'Min pension'!J54</f>
        <v>4</v>
      </c>
      <c r="K58" s="110" t="n">
        <v>470</v>
      </c>
      <c r="L58" s="122" t="n">
        <f aca="false">'Min pension'!K58*100/'RIPTE e IPC'!T768</f>
        <v>1090.25000899644</v>
      </c>
    </row>
    <row r="59" customFormat="false" ht="13.8" hidden="false" customHeight="false" outlineLevel="0" collapsed="false">
      <c r="I59" s="108" t="n">
        <f aca="false">'Min pension'!I55+1</f>
        <v>2007</v>
      </c>
      <c r="J59" s="108" t="n">
        <f aca="false">'Min pension'!J55</f>
        <v>1</v>
      </c>
      <c r="K59" s="108" t="n">
        <v>530</v>
      </c>
      <c r="L59" s="120" t="n">
        <f aca="false">'Min pension'!K59*100/'RIPTE e IPC'!T771</f>
        <v>1200.08843686146</v>
      </c>
    </row>
    <row r="60" customFormat="false" ht="13.8" hidden="false" customHeight="false" outlineLevel="0" collapsed="false">
      <c r="I60" s="110" t="n">
        <v>2007</v>
      </c>
      <c r="J60" s="110" t="n">
        <v>2</v>
      </c>
      <c r="K60" s="110" t="n">
        <v>530</v>
      </c>
      <c r="L60" s="122" t="n">
        <f aca="false">'Min pension'!K60*100/'RIPTE e IPC'!T774</f>
        <v>1177.24847606834</v>
      </c>
    </row>
    <row r="61" customFormat="false" ht="13.8" hidden="false" customHeight="false" outlineLevel="0" collapsed="false">
      <c r="I61" s="108" t="n">
        <v>2007</v>
      </c>
      <c r="J61" s="108" t="n">
        <v>3</v>
      </c>
      <c r="K61" s="108" t="n">
        <v>596.2</v>
      </c>
      <c r="L61" s="120" t="n">
        <f aca="false">'Min pension'!K61*100/'RIPTE e IPC'!T777</f>
        <v>1304.2982083246</v>
      </c>
    </row>
    <row r="62" customFormat="false" ht="13.8" hidden="false" customHeight="false" outlineLevel="0" collapsed="false">
      <c r="I62" s="110" t="n">
        <v>2007</v>
      </c>
      <c r="J62" s="110" t="n">
        <v>4</v>
      </c>
      <c r="K62" s="110" t="n">
        <v>596.2</v>
      </c>
      <c r="L62" s="122" t="n">
        <f aca="false">'Min pension'!K62*100/'RIPTE e IPC'!T780</f>
        <v>1274.28034352732</v>
      </c>
    </row>
    <row r="63" customFormat="false" ht="13.8" hidden="false" customHeight="false" outlineLevel="0" collapsed="false">
      <c r="I63" s="108" t="n">
        <v>2008</v>
      </c>
      <c r="J63" s="108" t="n">
        <v>1</v>
      </c>
      <c r="K63" s="108" t="n">
        <v>655</v>
      </c>
      <c r="L63" s="120" t="n">
        <f aca="false">'Min pension'!K63*100/'RIPTE e IPC'!T783</f>
        <v>1367.9100141387</v>
      </c>
    </row>
    <row r="64" customFormat="false" ht="13.8" hidden="false" customHeight="false" outlineLevel="0" collapsed="false">
      <c r="I64" s="110" t="n">
        <f aca="false">'Min pension'!I60+1</f>
        <v>2008</v>
      </c>
      <c r="J64" s="110" t="n">
        <f aca="false">'Min pension'!J60</f>
        <v>2</v>
      </c>
      <c r="K64" s="110" t="n">
        <v>655</v>
      </c>
      <c r="L64" s="122" t="n">
        <f aca="false">'Min pension'!K64*100/'RIPTE e IPC'!T786</f>
        <v>1333.99384430723</v>
      </c>
    </row>
    <row r="65" customFormat="false" ht="13.8" hidden="false" customHeight="false" outlineLevel="0" collapsed="false">
      <c r="A65" s="119" t="s">
        <v>110</v>
      </c>
      <c r="B65" s="119"/>
      <c r="C65" s="119"/>
      <c r="D65" s="119"/>
      <c r="E65" s="119"/>
      <c r="F65" s="119"/>
      <c r="I65" s="108" t="n">
        <f aca="false">'Min pension'!I61+1</f>
        <v>2008</v>
      </c>
      <c r="J65" s="108" t="n">
        <f aca="false">'Min pension'!J61</f>
        <v>3</v>
      </c>
      <c r="K65" s="108" t="n">
        <v>690</v>
      </c>
      <c r="L65" s="120" t="n">
        <f aca="false">'Min pension'!K65*100/'RIPTE e IPC'!T789</f>
        <v>1384.75796520399</v>
      </c>
    </row>
    <row r="66" customFormat="false" ht="13.8" hidden="false" customHeight="false" outlineLevel="0" collapsed="false">
      <c r="I66" s="110" t="n">
        <f aca="false">'Min pension'!I62+1</f>
        <v>2008</v>
      </c>
      <c r="J66" s="110" t="n">
        <f aca="false">'Min pension'!J62</f>
        <v>4</v>
      </c>
      <c r="K66" s="110" t="n">
        <v>690</v>
      </c>
      <c r="L66" s="122" t="n">
        <f aca="false">'Min pension'!K66*100/'RIPTE e IPC'!T792</f>
        <v>1367.20733696853</v>
      </c>
    </row>
    <row r="67" customFormat="false" ht="13.8" hidden="false" customHeight="false" outlineLevel="0" collapsed="false">
      <c r="I67" s="108" t="n">
        <f aca="false">'Min pension'!I63+1</f>
        <v>2009</v>
      </c>
      <c r="J67" s="108" t="n">
        <f aca="false">'Min pension'!J63</f>
        <v>1</v>
      </c>
      <c r="K67" s="108" t="n">
        <v>690</v>
      </c>
      <c r="L67" s="120" t="n">
        <f aca="false">'Min pension'!K67*100/'RIPTE e IPC'!T795</f>
        <v>1349.58027264891</v>
      </c>
    </row>
    <row r="68" customFormat="false" ht="13.8" hidden="false" customHeight="false" outlineLevel="0" collapsed="false">
      <c r="I68" s="110" t="n">
        <f aca="false">'Min pension'!I64+1</f>
        <v>2009</v>
      </c>
      <c r="J68" s="110" t="n">
        <f aca="false">'Min pension'!J64</f>
        <v>2</v>
      </c>
      <c r="K68" s="110" t="n">
        <v>770.66</v>
      </c>
      <c r="L68" s="122" t="n">
        <f aca="false">'Min pension'!K68*100/'RIPTE e IPC'!T798</f>
        <v>1487.87722927203</v>
      </c>
    </row>
    <row r="69" customFormat="false" ht="13.8" hidden="false" customHeight="false" outlineLevel="0" collapsed="false">
      <c r="I69" s="108" t="n">
        <f aca="false">'Min pension'!I65+1</f>
        <v>2009</v>
      </c>
      <c r="J69" s="108" t="n">
        <f aca="false">'Min pension'!J65</f>
        <v>3</v>
      </c>
      <c r="K69" s="108" t="n">
        <v>770.66</v>
      </c>
      <c r="L69" s="120" t="n">
        <f aca="false">'Min pension'!K69*100/'RIPTE e IPC'!T801</f>
        <v>1460.34434197981</v>
      </c>
    </row>
    <row r="70" customFormat="false" ht="13.8" hidden="false" customHeight="false" outlineLevel="0" collapsed="false">
      <c r="I70" s="110" t="n">
        <f aca="false">'Min pension'!I66+1</f>
        <v>2009</v>
      </c>
      <c r="J70" s="110" t="n">
        <f aca="false">'Min pension'!J66</f>
        <v>4</v>
      </c>
      <c r="K70" s="110" t="n">
        <v>827.23</v>
      </c>
      <c r="L70" s="122" t="n">
        <f aca="false">'Min pension'!K70*100/'RIPTE e IPC'!T804</f>
        <v>1530.99368853099</v>
      </c>
    </row>
    <row r="71" customFormat="false" ht="13.8" hidden="false" customHeight="false" outlineLevel="0" collapsed="false">
      <c r="I71" s="108" t="n">
        <f aca="false">'Min pension'!I67+1</f>
        <v>2010</v>
      </c>
      <c r="J71" s="108" t="n">
        <f aca="false">'Min pension'!J67</f>
        <v>1</v>
      </c>
      <c r="K71" s="108" t="n">
        <v>827.23</v>
      </c>
      <c r="L71" s="120" t="n">
        <f aca="false">'Min pension'!K71*100/'RIPTE e IPC'!T807</f>
        <v>1482.75653398249</v>
      </c>
    </row>
    <row r="72" customFormat="false" ht="13.8" hidden="false" customHeight="false" outlineLevel="0" collapsed="false">
      <c r="I72" s="110" t="n">
        <f aca="false">'Min pension'!I68+1</f>
        <v>2010</v>
      </c>
      <c r="J72" s="110" t="n">
        <f aca="false">'Min pension'!J68</f>
        <v>2</v>
      </c>
      <c r="K72" s="110" t="n">
        <v>895.15</v>
      </c>
      <c r="L72" s="122" t="n">
        <f aca="false">'Min pension'!K72*100/'RIPTE e IPC'!T810</f>
        <v>1561.71759618277</v>
      </c>
    </row>
    <row r="73" customFormat="false" ht="13.8" hidden="false" customHeight="false" outlineLevel="0" collapsed="false">
      <c r="I73" s="108" t="n">
        <f aca="false">'Min pension'!I69+1</f>
        <v>2010</v>
      </c>
      <c r="J73" s="108" t="n">
        <f aca="false">'Min pension'!J69</f>
        <v>3</v>
      </c>
      <c r="K73" s="108" t="n">
        <v>895.15</v>
      </c>
      <c r="L73" s="120" t="n">
        <f aca="false">'Min pension'!K73*100/'RIPTE e IPC'!T813</f>
        <v>1526.73241685456</v>
      </c>
    </row>
    <row r="74" customFormat="false" ht="13.8" hidden="false" customHeight="false" outlineLevel="0" collapsed="false">
      <c r="I74" s="110" t="n">
        <f aca="false">'Min pension'!I70+1</f>
        <v>2010</v>
      </c>
      <c r="J74" s="110" t="n">
        <f aca="false">'Min pension'!J70</f>
        <v>4</v>
      </c>
      <c r="K74" s="110" t="n">
        <v>1046.43</v>
      </c>
      <c r="L74" s="122" t="n">
        <f aca="false">'Min pension'!K74*100/'RIPTE e IPC'!T816</f>
        <v>1744.36538963607</v>
      </c>
    </row>
    <row r="75" customFormat="false" ht="13.8" hidden="false" customHeight="false" outlineLevel="0" collapsed="false">
      <c r="I75" s="108" t="n">
        <f aca="false">'Min pension'!I71+1</f>
        <v>2011</v>
      </c>
      <c r="J75" s="108" t="n">
        <f aca="false">'Min pension'!J71</f>
        <v>1</v>
      </c>
      <c r="K75" s="108" t="n">
        <v>1046.43</v>
      </c>
      <c r="L75" s="120" t="n">
        <f aca="false">'Min pension'!K75*100/'RIPTE e IPC'!T819</f>
        <v>1704.81848516974</v>
      </c>
    </row>
    <row r="76" customFormat="false" ht="13.8" hidden="false" customHeight="false" outlineLevel="0" collapsed="false">
      <c r="I76" s="110" t="n">
        <f aca="false">'Min pension'!I72+1</f>
        <v>2011</v>
      </c>
      <c r="J76" s="110" t="n">
        <f aca="false">'Min pension'!J72</f>
        <v>2</v>
      </c>
      <c r="K76" s="110" t="n">
        <v>1227.78</v>
      </c>
      <c r="L76" s="122" t="n">
        <f aca="false">'Min pension'!K76*100/'RIPTE e IPC'!T822</f>
        <v>1952.73652301743</v>
      </c>
    </row>
    <row r="77" customFormat="false" ht="13.8" hidden="false" customHeight="false" outlineLevel="0" collapsed="false">
      <c r="I77" s="108" t="n">
        <f aca="false">'Min pension'!I73+1</f>
        <v>2011</v>
      </c>
      <c r="J77" s="108" t="n">
        <f aca="false">'Min pension'!J73</f>
        <v>3</v>
      </c>
      <c r="K77" s="108" t="n">
        <v>1227.78</v>
      </c>
      <c r="L77" s="120" t="n">
        <f aca="false">'Min pension'!K77*100/'RIPTE e IPC'!T825</f>
        <v>1907.69958325585</v>
      </c>
    </row>
    <row r="78" customFormat="false" ht="13.8" hidden="false" customHeight="false" outlineLevel="0" collapsed="false">
      <c r="I78" s="110" t="n">
        <f aca="false">'Min pension'!I74+1</f>
        <v>2011</v>
      </c>
      <c r="J78" s="110" t="n">
        <f aca="false">'Min pension'!J74</f>
        <v>4</v>
      </c>
      <c r="K78" s="110" t="n">
        <v>1434.29</v>
      </c>
      <c r="L78" s="122" t="n">
        <f aca="false">'Min pension'!K78*100/'RIPTE e IPC'!T828</f>
        <v>2183.34988377105</v>
      </c>
    </row>
    <row r="79" customFormat="false" ht="13.8" hidden="false" customHeight="false" outlineLevel="0" collapsed="false">
      <c r="I79" s="108" t="n">
        <f aca="false">'Min pension'!I75+1</f>
        <v>2012</v>
      </c>
      <c r="J79" s="108" t="n">
        <f aca="false">'Min pension'!J75</f>
        <v>1</v>
      </c>
      <c r="K79" s="108" t="n">
        <v>1434.29</v>
      </c>
      <c r="L79" s="120" t="n">
        <f aca="false">'Min pension'!K79*100/'RIPTE e IPC'!T831</f>
        <v>2129.84261428768</v>
      </c>
    </row>
    <row r="80" customFormat="false" ht="13.8" hidden="false" customHeight="false" outlineLevel="0" collapsed="false">
      <c r="I80" s="110" t="n">
        <f aca="false">'Min pension'!I76+1</f>
        <v>2012</v>
      </c>
      <c r="J80" s="110" t="n">
        <f aca="false">'Min pension'!J76</f>
        <v>2</v>
      </c>
      <c r="K80" s="110" t="n">
        <v>1687.01</v>
      </c>
      <c r="L80" s="122" t="n">
        <f aca="false">'Min pension'!K80*100/'RIPTE e IPC'!T834</f>
        <v>2441.5651434925</v>
      </c>
    </row>
    <row r="81" customFormat="false" ht="13.8" hidden="false" customHeight="false" outlineLevel="0" collapsed="false">
      <c r="I81" s="108" t="n">
        <f aca="false">'Min pension'!I77+1</f>
        <v>2012</v>
      </c>
      <c r="J81" s="108" t="n">
        <f aca="false">'Min pension'!J77</f>
        <v>3</v>
      </c>
      <c r="K81" s="108" t="n">
        <v>1687.01</v>
      </c>
      <c r="L81" s="120" t="n">
        <f aca="false">'Min pension'!K81*100/'RIPTE e IPC'!T837</f>
        <v>2383.78559028304</v>
      </c>
    </row>
    <row r="82" customFormat="false" ht="13.8" hidden="false" customHeight="false" outlineLevel="0" collapsed="false">
      <c r="I82" s="110" t="n">
        <f aca="false">'Min pension'!I78+1</f>
        <v>2012</v>
      </c>
      <c r="J82" s="110" t="n">
        <f aca="false">'Min pension'!J78</f>
        <v>4</v>
      </c>
      <c r="K82" s="110" t="n">
        <v>1879.67</v>
      </c>
      <c r="L82" s="122" t="n">
        <f aca="false">'Min pension'!K82*100/'RIPTE e IPC'!T840</f>
        <v>2586.5978872367</v>
      </c>
    </row>
    <row r="83" customFormat="false" ht="13.8" hidden="false" customHeight="false" outlineLevel="0" collapsed="false">
      <c r="I83" s="108" t="n">
        <f aca="false">'Min pension'!I79+1</f>
        <v>2013</v>
      </c>
      <c r="J83" s="108" t="n">
        <f aca="false">'Min pension'!J79</f>
        <v>1</v>
      </c>
      <c r="K83" s="108" t="n">
        <v>1879.67</v>
      </c>
      <c r="L83" s="120" t="n">
        <f aca="false">'Min pension'!K83*100/'RIPTE e IPC'!T843</f>
        <v>2518.73438600784</v>
      </c>
    </row>
    <row r="84" customFormat="false" ht="13.8" hidden="false" customHeight="false" outlineLevel="0" collapsed="false">
      <c r="I84" s="110" t="n">
        <f aca="false">'Min pension'!I80+1</f>
        <v>2013</v>
      </c>
      <c r="J84" s="110" t="n">
        <f aca="false">'Min pension'!J80</f>
        <v>2</v>
      </c>
      <c r="K84" s="110" t="n">
        <v>2165</v>
      </c>
      <c r="L84" s="122" t="n">
        <f aca="false">'Min pension'!K84*100/'RIPTE e IPC'!T846</f>
        <v>2839.75920444613</v>
      </c>
    </row>
    <row r="85" customFormat="false" ht="13.8" hidden="false" customHeight="false" outlineLevel="0" collapsed="false">
      <c r="I85" s="108" t="n">
        <f aca="false">'Min pension'!I81+1</f>
        <v>2013</v>
      </c>
      <c r="J85" s="108" t="n">
        <f aca="false">'Min pension'!J81</f>
        <v>3</v>
      </c>
      <c r="K85" s="108" t="n">
        <v>2165</v>
      </c>
      <c r="L85" s="120" t="n">
        <f aca="false">'Min pension'!K85*100/'RIPTE e IPC'!T849</f>
        <v>2767.27206005255</v>
      </c>
    </row>
    <row r="86" customFormat="false" ht="13.8" hidden="false" customHeight="false" outlineLevel="0" collapsed="false">
      <c r="I86" s="110" t="n">
        <f aca="false">'Min pension'!I82+1</f>
        <v>2013</v>
      </c>
      <c r="J86" s="110" t="n">
        <f aca="false">'Min pension'!J82</f>
        <v>4</v>
      </c>
      <c r="K86" s="110" t="n">
        <v>2476.98</v>
      </c>
      <c r="L86" s="122" t="n">
        <f aca="false">'Min pension'!K86*100/'RIPTE e IPC'!T852</f>
        <v>3083.67065412202</v>
      </c>
    </row>
    <row r="87" customFormat="false" ht="13.8" hidden="false" customHeight="false" outlineLevel="0" collapsed="false">
      <c r="I87" s="108" t="n">
        <f aca="false">'Min pension'!I83+1</f>
        <v>2014</v>
      </c>
      <c r="J87" s="108" t="n">
        <f aca="false">'Min pension'!J83</f>
        <v>1</v>
      </c>
      <c r="K87" s="108" t="n">
        <v>2476.98</v>
      </c>
      <c r="L87" s="120" t="n">
        <f aca="false">'Min pension'!K87*100/'RIPTE e IPC'!T855</f>
        <v>2835.24067153883</v>
      </c>
    </row>
    <row r="88" customFormat="false" ht="13.8" hidden="false" customHeight="false" outlineLevel="0" collapsed="false">
      <c r="I88" s="110" t="n">
        <f aca="false">'Min pension'!I84+1</f>
        <v>2014</v>
      </c>
      <c r="J88" s="110" t="n">
        <f aca="false">'Min pension'!J84</f>
        <v>2</v>
      </c>
      <c r="K88" s="110" t="n">
        <v>2757.13</v>
      </c>
      <c r="L88" s="122" t="n">
        <f aca="false">'Min pension'!K88*100/'RIPTE e IPC'!T858</f>
        <v>2979.32010569727</v>
      </c>
    </row>
    <row r="89" customFormat="false" ht="13.8" hidden="false" customHeight="false" outlineLevel="0" collapsed="false">
      <c r="I89" s="108" t="n">
        <f aca="false">'Min pension'!I85+1</f>
        <v>2014</v>
      </c>
      <c r="J89" s="108" t="n">
        <f aca="false">'Min pension'!J85</f>
        <v>3</v>
      </c>
      <c r="K89" s="108" t="n">
        <v>2757.13</v>
      </c>
      <c r="L89" s="120" t="n">
        <f aca="false">'Min pension'!K89*100/'RIPTE e IPC'!T861</f>
        <v>2861.61857065737</v>
      </c>
    </row>
    <row r="90" customFormat="false" ht="13.8" hidden="false" customHeight="false" outlineLevel="0" collapsed="false">
      <c r="I90" s="110" t="n">
        <f aca="false">'Min pension'!I86+1</f>
        <v>2014</v>
      </c>
      <c r="J90" s="110" t="n">
        <f aca="false">'Min pension'!J86</f>
        <v>4</v>
      </c>
      <c r="K90" s="110" t="n">
        <v>3231.63</v>
      </c>
      <c r="L90" s="122" t="n">
        <f aca="false">'Min pension'!K90*100/'RIPTE e IPC'!T864</f>
        <v>3231.63</v>
      </c>
    </row>
    <row r="91" customFormat="false" ht="13.8" hidden="false" customHeight="false" outlineLevel="0" collapsed="false">
      <c r="I91" s="108" t="n">
        <f aca="false">'Min pension'!I87+1</f>
        <v>2015</v>
      </c>
      <c r="J91" s="108" t="n">
        <f aca="false">'Min pension'!J87</f>
        <v>1</v>
      </c>
      <c r="K91" s="108" t="n">
        <v>3231.63</v>
      </c>
      <c r="L91" s="120" t="n">
        <f aca="false">'Min pension'!K91*100/'RIPTE e IPC'!T867</f>
        <v>3134.73415536162</v>
      </c>
    </row>
    <row r="92" customFormat="false" ht="13.8" hidden="false" customHeight="false" outlineLevel="0" collapsed="false">
      <c r="I92" s="110" t="n">
        <f aca="false">'Min pension'!I88+1</f>
        <v>2015</v>
      </c>
      <c r="J92" s="110" t="n">
        <f aca="false">'Min pension'!J88</f>
        <v>2</v>
      </c>
      <c r="K92" s="110" t="n">
        <v>3821.73</v>
      </c>
      <c r="L92" s="122" t="n">
        <f aca="false">'Min pension'!K92*100/'RIPTE e IPC'!T870</f>
        <v>3580.59931397095</v>
      </c>
    </row>
    <row r="93" customFormat="false" ht="13.8" hidden="false" customHeight="false" outlineLevel="0" collapsed="false">
      <c r="I93" s="108" t="n">
        <f aca="false">'Min pension'!I89+1</f>
        <v>2015</v>
      </c>
      <c r="J93" s="108" t="n">
        <f aca="false">'Min pension'!J89</f>
        <v>3</v>
      </c>
      <c r="K93" s="108" t="n">
        <v>3821.73</v>
      </c>
      <c r="L93" s="120" t="n">
        <f aca="false">'Min pension'!K93*100/'RIPTE e IPC'!T873</f>
        <v>3459.06159638797</v>
      </c>
    </row>
    <row r="94" customFormat="false" ht="13.8" hidden="false" customHeight="false" outlineLevel="0" collapsed="false">
      <c r="I94" s="110" t="n">
        <f aca="false">'Min pension'!I90+1</f>
        <v>2015</v>
      </c>
      <c r="J94" s="110" t="n">
        <f aca="false">'Min pension'!J90</f>
        <v>4</v>
      </c>
      <c r="K94" s="110" t="n">
        <v>4299.06</v>
      </c>
      <c r="L94" s="122" t="n">
        <f aca="false">'Min pension'!K94*100/'RIPTE e IPC'!T876</f>
        <v>3714.09464116287</v>
      </c>
    </row>
    <row r="95" customFormat="false" ht="13.8" hidden="false" customHeight="false" outlineLevel="0" collapsed="false">
      <c r="I95" s="108" t="n">
        <f aca="false">'Min pension'!I91+1</f>
        <v>2016</v>
      </c>
      <c r="J95" s="108" t="n">
        <f aca="false">'Min pension'!J91</f>
        <v>1</v>
      </c>
      <c r="K95" s="108" t="n">
        <v>4299.06</v>
      </c>
      <c r="L95" s="120" t="n">
        <f aca="false">'Min pension'!K95*100/'RIPTE e IPC'!T879</f>
        <v>3278.91936034514</v>
      </c>
    </row>
    <row r="96" customFormat="false" ht="13.8" hidden="false" customHeight="false" outlineLevel="0" collapsed="false">
      <c r="I96" s="110" t="n">
        <f aca="false">'Min pension'!I92+1</f>
        <v>2016</v>
      </c>
      <c r="J96" s="110" t="n">
        <f aca="false">'Min pension'!J92</f>
        <v>2</v>
      </c>
      <c r="K96" s="110" t="n">
        <v>4958.97</v>
      </c>
      <c r="L96" s="122" t="n">
        <f aca="false">'Min pension'!K96*100/'RIPTE e IPC'!T882</f>
        <v>3353.47534958588</v>
      </c>
    </row>
    <row r="97" customFormat="false" ht="13.8" hidden="false" customHeight="false" outlineLevel="0" collapsed="false">
      <c r="I97" s="108" t="n">
        <f aca="false">'Min pension'!I93+1</f>
        <v>2016</v>
      </c>
      <c r="J97" s="108" t="n">
        <f aca="false">'Min pension'!J93</f>
        <v>3</v>
      </c>
      <c r="K97" s="108" t="n">
        <v>4958.97</v>
      </c>
      <c r="L97" s="120" t="n">
        <f aca="false">'Min pension'!K97*100/'RIPTE e IPC'!T885</f>
        <v>3181.72426571837</v>
      </c>
    </row>
    <row r="98" customFormat="false" ht="13.8" hidden="false" customHeight="false" outlineLevel="0" collapsed="false">
      <c r="I98" s="110" t="n">
        <f aca="false">'Min pension'!I94+1</f>
        <v>2016</v>
      </c>
      <c r="J98" s="110" t="n">
        <f aca="false">'Min pension'!J94</f>
        <v>4</v>
      </c>
      <c r="K98" s="110" t="n">
        <v>5661.16</v>
      </c>
      <c r="L98" s="122" t="n">
        <f aca="false">'Min pension'!K98*100/'RIPTE e IPC'!T888</f>
        <v>3452.34648539786</v>
      </c>
    </row>
    <row r="99" customFormat="false" ht="13.8" hidden="false" customHeight="false" outlineLevel="0" collapsed="false">
      <c r="I99" s="108" t="n">
        <f aca="false">'Min pension'!I95+1</f>
        <v>2017</v>
      </c>
      <c r="J99" s="108" t="n">
        <f aca="false">'Min pension'!J95</f>
        <v>1</v>
      </c>
      <c r="K99" s="108" t="n">
        <v>5661.16</v>
      </c>
      <c r="L99" s="120" t="n">
        <f aca="false">'Min pension'!K99*100/'RIPTE e IPC'!T891</f>
        <v>3290.21729771324</v>
      </c>
    </row>
    <row r="100" customFormat="false" ht="13.8" hidden="false" customHeight="false" outlineLevel="0" collapsed="false">
      <c r="I100" s="110" t="n">
        <f aca="false">'Min pension'!I96+1</f>
        <v>2017</v>
      </c>
      <c r="J100" s="110" t="n">
        <f aca="false">'Min pension'!J96</f>
        <v>2</v>
      </c>
      <c r="K100" s="110" t="n">
        <v>6394.85</v>
      </c>
      <c r="L100" s="122" t="n">
        <f aca="false">'Min pension'!K100*100/'RIPTE e IPC'!T894</f>
        <v>3486.49183590743</v>
      </c>
    </row>
    <row r="101" customFormat="false" ht="13.8" hidden="false" customHeight="false" outlineLevel="0" collapsed="false">
      <c r="I101" s="108" t="n">
        <f aca="false">'Min pension'!I97+1</f>
        <v>2017</v>
      </c>
      <c r="J101" s="108" t="n">
        <f aca="false">'Min pension'!J97</f>
        <v>3</v>
      </c>
      <c r="K101" s="108" t="n">
        <v>6394.85</v>
      </c>
      <c r="L101" s="120" t="n">
        <f aca="false">'Min pension'!K101*100/'RIPTE e IPC'!T897</f>
        <v>3339.88512298751</v>
      </c>
    </row>
    <row r="102" customFormat="false" ht="13.8" hidden="false" customHeight="false" outlineLevel="0" collapsed="false">
      <c r="I102" s="110" t="n">
        <f aca="false">'Min pension'!I98+1</f>
        <v>2017</v>
      </c>
      <c r="J102" s="110" t="n">
        <f aca="false">'Min pension'!J98</f>
        <v>4</v>
      </c>
      <c r="K102" s="110" t="n">
        <v>7246.42</v>
      </c>
      <c r="L102" s="122" t="n">
        <f aca="false">'Min pension'!K102*100/'RIPTE e IPC'!T900</f>
        <v>3609.09672150633</v>
      </c>
    </row>
    <row r="103" customFormat="false" ht="13.8" hidden="false" customHeight="false" outlineLevel="0" collapsed="false">
      <c r="I103" s="108" t="n">
        <f aca="false">'Min pension'!I99+1</f>
        <v>2018</v>
      </c>
      <c r="J103" s="108" t="n">
        <f aca="false">'Min pension'!J99</f>
        <v>1</v>
      </c>
      <c r="K103" s="108" t="n">
        <v>7246.42</v>
      </c>
      <c r="L103" s="120" t="n">
        <f aca="false">'Min pension'!K103*100/'RIPTE e IPC'!T903</f>
        <v>3357.50449192098</v>
      </c>
    </row>
    <row r="104" customFormat="false" ht="13.8" hidden="false" customHeight="false" outlineLevel="0" collapsed="false">
      <c r="I104" s="110" t="n">
        <f aca="false">'Min pension'!I100+1</f>
        <v>2018</v>
      </c>
      <c r="J104" s="110" t="n">
        <f aca="false">'Min pension'!J100</f>
        <v>2</v>
      </c>
      <c r="K104" s="110" t="n">
        <v>7660.42</v>
      </c>
      <c r="L104" s="122" t="n">
        <f aca="false">'Min pension'!K104*100/'RIPTE e IPC'!T906</f>
        <v>3307.03891660933</v>
      </c>
    </row>
    <row r="105" customFormat="false" ht="13.8" hidden="false" customHeight="false" outlineLevel="0" collapsed="false">
      <c r="I105" s="108" t="n">
        <f aca="false">'Min pension'!I101+1</f>
        <v>2018</v>
      </c>
      <c r="J105" s="108" t="n">
        <f aca="false">'Min pension'!J101</f>
        <v>3</v>
      </c>
      <c r="K105" s="108" t="n">
        <v>8096.3</v>
      </c>
      <c r="L105" s="120" t="n">
        <f aca="false">'Min pension'!K105*100/'RIPTE e IPC'!T909</f>
        <v>3145.60457405238</v>
      </c>
    </row>
    <row r="106" customFormat="false" ht="13.8" hidden="false" customHeight="false" outlineLevel="0" collapsed="false">
      <c r="I106" s="110" t="n">
        <f aca="false">'Min pension'!I102+1</f>
        <v>2018</v>
      </c>
      <c r="J106" s="110" t="n">
        <f aca="false">'Min pension'!J102</f>
        <v>4</v>
      </c>
      <c r="K106" s="121" t="n">
        <v>8637.13</v>
      </c>
      <c r="L106" s="122" t="n">
        <f aca="false">'Min pension'!K106*100/'RIPTE e IPC'!T912</f>
        <v>2897.39805752903</v>
      </c>
    </row>
    <row r="107" customFormat="false" ht="13.8" hidden="false" customHeight="false" outlineLevel="0" collapsed="false">
      <c r="I107" s="108" t="n">
        <f aca="false">'Min pension'!I103+1</f>
        <v>2019</v>
      </c>
      <c r="J107" s="108" t="n">
        <f aca="false">'Min pension'!J103</f>
        <v>1</v>
      </c>
      <c r="K107" s="120" t="n">
        <v>9309.91</v>
      </c>
      <c r="L107" s="120" t="n">
        <f aca="false">'Min pension'!K107*100/'RIPTE e IPC'!T915</f>
        <v>2851.4737270164</v>
      </c>
    </row>
    <row r="108" customFormat="false" ht="13.8" hidden="false" customHeight="false" outlineLevel="0" collapsed="false">
      <c r="I108" s="110" t="n">
        <f aca="false">'Min pension'!I104+1</f>
        <v>2019</v>
      </c>
      <c r="J108" s="110" t="n">
        <f aca="false">'Min pension'!J104</f>
        <v>2</v>
      </c>
      <c r="K108" s="122" t="n">
        <v>10410.37</v>
      </c>
      <c r="L108" s="122" t="n">
        <f aca="false">'Min pension'!K108*100/'RIPTE e IPC'!T918</f>
        <v>2857.15497162958</v>
      </c>
      <c r="M108" s="123"/>
    </row>
    <row r="109" customFormat="false" ht="13.8" hidden="false" customHeight="false" outlineLevel="0" collapsed="false">
      <c r="I109" s="108" t="n">
        <f aca="false">'Min pension'!I105+1</f>
        <v>2019</v>
      </c>
      <c r="J109" s="108" t="n">
        <f aca="false">'Min pension'!J105</f>
        <v>3</v>
      </c>
      <c r="K109" s="120" t="n">
        <v>11528.44</v>
      </c>
      <c r="L109" s="120" t="n">
        <f aca="false">'Min pension'!K109*100/'RIPTE e IPC'!T921</f>
        <v>2870.51931437725</v>
      </c>
    </row>
    <row r="110" customFormat="false" ht="13.8" hidden="false" customHeight="false" outlineLevel="0" collapsed="false">
      <c r="I110" s="110" t="n">
        <f aca="false">'Min pension'!I106+1</f>
        <v>2019</v>
      </c>
      <c r="J110" s="110" t="n">
        <f aca="false">'Min pension'!J106</f>
        <v>4</v>
      </c>
      <c r="K110" s="122" t="n">
        <f aca="false">K109*(1+PBU!M110)</f>
        <v>12936.6618431012</v>
      </c>
      <c r="L110" s="122" t="n">
        <f aca="false">'Min pension'!K110*100/'RIPTE e IPC'!T924</f>
        <v>2704.78789319344</v>
      </c>
    </row>
    <row r="111" customFormat="false" ht="13.8" hidden="false" customHeight="false" outlineLevel="0" collapsed="false"/>
    <row r="114" customFormat="false" ht="15" hidden="false" customHeight="false" outlineLevel="0" collapsed="false">
      <c r="L114" s="123"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K79" colorId="64" zoomScale="85" zoomScaleNormal="85" zoomScalePageLayoutView="100" workbookViewId="0">
      <selection pane="topLeft" activeCell="L110" activeCellId="0" sqref="L110"/>
    </sheetView>
  </sheetViews>
  <sheetFormatPr defaultRowHeight="12.8"/>
  <cols>
    <col collapsed="false" hidden="false" max="12" min="11" style="0" width="44.8163265306122"/>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118</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c r="N6" s="124"/>
      <c r="O6" s="124" t="s">
        <v>119</v>
      </c>
      <c r="P6" s="125"/>
      <c r="Q6" s="125"/>
      <c r="R6" s="125"/>
    </row>
    <row r="7" customFormat="false" ht="13.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c r="N7" s="126" t="s">
        <v>120</v>
      </c>
      <c r="O7" s="126" t="s">
        <v>121</v>
      </c>
      <c r="P7" s="126" t="s">
        <v>122</v>
      </c>
      <c r="Q7" s="126" t="s">
        <v>123</v>
      </c>
      <c r="R7" s="126" t="s">
        <v>124</v>
      </c>
    </row>
    <row r="8" customFormat="false" ht="13.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c r="N8" s="127" t="s">
        <v>125</v>
      </c>
      <c r="O8" s="127" t="s">
        <v>126</v>
      </c>
      <c r="P8" s="127" t="s">
        <v>127</v>
      </c>
      <c r="Q8" s="127" t="n">
        <v>3100</v>
      </c>
      <c r="R8" s="127"/>
      <c r="S8" s="0" t="s">
        <v>128</v>
      </c>
    </row>
    <row r="9" customFormat="false" ht="13.8" hidden="false" customHeight="false" outlineLevel="0" collapsed="false">
      <c r="A9" s="97" t="n">
        <v>2003</v>
      </c>
      <c r="B9" s="98" t="s">
        <v>101</v>
      </c>
      <c r="C9" s="99" t="n">
        <v>270</v>
      </c>
      <c r="D9" s="99" t="n">
        <f aca="false">'Min pension'!C9*100/'RIPTE e IPC'!T730</f>
        <v>820.437540433277</v>
      </c>
      <c r="E9" s="105" t="n">
        <f aca="false">+'Min pension'!C9/'Min pension'!C8-1</f>
        <v>0.0384615384615385</v>
      </c>
      <c r="F9" s="99" t="n">
        <f aca="false">+'Min pension'!C9/'Min pension'!$C$6*100</f>
        <v>135</v>
      </c>
      <c r="I9" s="108" t="n">
        <v>1994</v>
      </c>
      <c r="J9" s="108" t="n">
        <v>3</v>
      </c>
      <c r="K9" s="120"/>
      <c r="L9" s="120"/>
      <c r="N9" s="128" t="s">
        <v>129</v>
      </c>
      <c r="O9" s="128" t="s">
        <v>130</v>
      </c>
      <c r="P9" s="128" t="s">
        <v>131</v>
      </c>
      <c r="Q9" s="128" t="n">
        <f aca="false">Q8*(1+R9)</f>
        <v>3441</v>
      </c>
      <c r="R9" s="129" t="n">
        <v>0.11</v>
      </c>
      <c r="S9" s="0" t="s">
        <v>132</v>
      </c>
    </row>
    <row r="10" customFormat="false" ht="13.8" hidden="false" customHeight="false" outlineLevel="0" collapsed="false">
      <c r="A10" s="97" t="n">
        <v>2003</v>
      </c>
      <c r="B10" s="98" t="s">
        <v>102</v>
      </c>
      <c r="C10" s="99" t="n">
        <v>280</v>
      </c>
      <c r="D10" s="99" t="n">
        <f aca="false">'Min pension'!C10*100/'RIPTE e IPC'!T731</f>
        <v>845.838144397284</v>
      </c>
      <c r="E10" s="105" t="n">
        <f aca="false">+'Min pension'!C10/'Min pension'!C9-1</f>
        <v>0.037037037037037</v>
      </c>
      <c r="F10" s="99" t="n">
        <f aca="false">+'Min pension'!C10/'Min pension'!$C$6*100</f>
        <v>140</v>
      </c>
      <c r="I10" s="110" t="n">
        <v>1994</v>
      </c>
      <c r="J10" s="110" t="n">
        <v>4</v>
      </c>
      <c r="K10" s="121"/>
      <c r="L10" s="122"/>
      <c r="N10" s="127" t="s">
        <v>133</v>
      </c>
      <c r="O10" s="127" t="s">
        <v>134</v>
      </c>
      <c r="P10" s="127" t="s">
        <v>135</v>
      </c>
      <c r="Q10" s="127" t="n">
        <f aca="false">Q9*(1+R10)</f>
        <v>3888.33</v>
      </c>
      <c r="R10" s="130" t="n">
        <v>0.13</v>
      </c>
    </row>
    <row r="11" customFormat="false" ht="13.8" hidden="false" customHeight="false" outlineLevel="0" collapsed="false">
      <c r="A11" s="97" t="n">
        <v>2003</v>
      </c>
      <c r="B11" s="98" t="s">
        <v>103</v>
      </c>
      <c r="C11" s="99" t="n">
        <v>290</v>
      </c>
      <c r="D11" s="99" t="n">
        <f aca="false">'Min pension'!C11*100/'RIPTE e IPC'!T732</f>
        <v>873.891461288125</v>
      </c>
      <c r="E11" s="105" t="n">
        <f aca="false">+'Min pension'!C11/'Min pension'!C10-1</f>
        <v>0.0357142857142858</v>
      </c>
      <c r="F11" s="99" t="n">
        <f aca="false">+'Min pension'!C11/'Min pension'!$C$6*100</f>
        <v>145</v>
      </c>
      <c r="I11" s="108" t="n">
        <v>1995</v>
      </c>
      <c r="J11" s="108" t="n">
        <v>1</v>
      </c>
      <c r="K11" s="120"/>
      <c r="L11" s="120"/>
      <c r="N11" s="128" t="s">
        <v>136</v>
      </c>
      <c r="O11" s="128" t="s">
        <v>137</v>
      </c>
      <c r="P11" s="128" t="s">
        <v>138</v>
      </c>
      <c r="Q11" s="128" t="n">
        <f aca="false">Q10*(1+R11)</f>
        <v>4374.37125</v>
      </c>
      <c r="R11" s="129" t="n">
        <v>0.125</v>
      </c>
    </row>
    <row r="12" customFormat="false" ht="13.8" hidden="false" customHeight="false" outlineLevel="0" collapsed="false">
      <c r="A12" s="97" t="n">
        <v>2003</v>
      </c>
      <c r="B12" s="98" t="s">
        <v>104</v>
      </c>
      <c r="C12" s="99" t="n">
        <v>300</v>
      </c>
      <c r="D12" s="99" t="n">
        <f aca="false">'Min pension'!C12*100/'RIPTE e IPC'!T733</f>
        <v>902.110301658548</v>
      </c>
      <c r="E12" s="105" t="n">
        <f aca="false">+'Min pension'!C12/'Min pension'!C11-1</f>
        <v>0.0344827586206897</v>
      </c>
      <c r="F12" s="99" t="n">
        <f aca="false">+'Min pension'!C12/'Min pension'!$C$6*100</f>
        <v>150</v>
      </c>
      <c r="I12" s="110" t="n">
        <v>1995</v>
      </c>
      <c r="J12" s="110" t="n">
        <v>2</v>
      </c>
      <c r="K12" s="111" t="n">
        <f aca="false">$Q$8</f>
        <v>3100</v>
      </c>
      <c r="L12" s="122" t="n">
        <f aca="false">'Max pension'!K12*100/'RIPTE e IPC'!T630</f>
        <v>13251.4619923799</v>
      </c>
      <c r="N12" s="127" t="s">
        <v>139</v>
      </c>
      <c r="O12" s="127" t="s">
        <v>140</v>
      </c>
      <c r="P12" s="127" t="s">
        <v>141</v>
      </c>
      <c r="Q12" s="127" t="n">
        <f aca="false">Q11*(1+R12)</f>
        <v>4702.44909375</v>
      </c>
      <c r="R12" s="130" t="n">
        <v>0.075</v>
      </c>
    </row>
    <row r="13" customFormat="false" ht="13.8" hidden="false" customHeight="false" outlineLevel="0" collapsed="false">
      <c r="A13" s="97" t="n">
        <v>2004</v>
      </c>
      <c r="B13" s="98" t="s">
        <v>105</v>
      </c>
      <c r="C13" s="99" t="n">
        <v>350</v>
      </c>
      <c r="D13" s="99" t="n">
        <f aca="false">'Min pension'!C13*100/'RIPTE e IPC'!T734</f>
        <v>1048.05640300498</v>
      </c>
      <c r="E13" s="105" t="n">
        <f aca="false">+'Min pension'!C13/'Min pension'!C12-1</f>
        <v>0.166666666666667</v>
      </c>
      <c r="F13" s="99" t="n">
        <f aca="false">+'Min pension'!C13/'Min pension'!$C$6*100</f>
        <v>175</v>
      </c>
      <c r="I13" s="108" t="n">
        <f aca="false">'Min pension'!I9+1</f>
        <v>1995</v>
      </c>
      <c r="J13" s="108" t="n">
        <f aca="false">'Min pension'!J9</f>
        <v>3</v>
      </c>
      <c r="K13" s="108" t="n">
        <f aca="false">$Q$8</f>
        <v>3100</v>
      </c>
      <c r="L13" s="120" t="n">
        <f aca="false">'Max pension'!K13*100/'RIPTE e IPC'!T633</f>
        <v>13257.2811222466</v>
      </c>
      <c r="N13" s="128" t="s">
        <v>142</v>
      </c>
      <c r="O13" s="128" t="s">
        <v>143</v>
      </c>
      <c r="P13" s="128" t="s">
        <v>141</v>
      </c>
      <c r="Q13" s="128" t="n">
        <f aca="false">Q12*(1+R13)</f>
        <v>5055.13277578125</v>
      </c>
      <c r="R13" s="129" t="n">
        <v>0.075</v>
      </c>
    </row>
    <row r="14" customFormat="false" ht="13.8" hidden="false" customHeight="false" outlineLevel="0" collapsed="false">
      <c r="A14" s="113" t="n">
        <v>2004</v>
      </c>
      <c r="B14" s="114" t="s">
        <v>101</v>
      </c>
      <c r="C14" s="115" t="n">
        <v>450</v>
      </c>
      <c r="D14" s="115"/>
      <c r="E14" s="105" t="n">
        <f aca="false">+'Min pension'!C14/'Min pension'!C13-1</f>
        <v>0.285714285714286</v>
      </c>
      <c r="F14" s="115" t="n">
        <f aca="false">+'Min pension'!C14/'Min pension'!$C$6*100</f>
        <v>225</v>
      </c>
      <c r="I14" s="110" t="n">
        <f aca="false">'Min pension'!I10+1</f>
        <v>1995</v>
      </c>
      <c r="J14" s="110" t="n">
        <f aca="false">'Min pension'!J10</f>
        <v>4</v>
      </c>
      <c r="K14" s="110" t="n">
        <f aca="false">$Q$8</f>
        <v>3100</v>
      </c>
      <c r="L14" s="122" t="n">
        <f aca="false">'Max pension'!K14*100/'RIPTE e IPC'!T636</f>
        <v>13220.8706003159</v>
      </c>
    </row>
    <row r="15" customFormat="false" ht="13.8" hidden="false" customHeight="false" outlineLevel="0" collapsed="false">
      <c r="A15" s="113" t="n">
        <v>2005</v>
      </c>
      <c r="B15" s="114" t="s">
        <v>106</v>
      </c>
      <c r="C15" s="115" t="n">
        <v>510</v>
      </c>
      <c r="D15" s="115"/>
      <c r="E15" s="105" t="n">
        <f aca="false">+'Min pension'!C15/'Min pension'!C14-1</f>
        <v>0.133333333333333</v>
      </c>
      <c r="F15" s="115" t="n">
        <f aca="false">+'Min pension'!C15/'Min pension'!$C$6*100</f>
        <v>255</v>
      </c>
      <c r="I15" s="108" t="n">
        <f aca="false">'Min pension'!I11+1</f>
        <v>1996</v>
      </c>
      <c r="J15" s="108" t="n">
        <f aca="false">'Min pension'!J11</f>
        <v>1</v>
      </c>
      <c r="K15" s="108" t="n">
        <f aca="false">$Q$8</f>
        <v>3100</v>
      </c>
      <c r="L15" s="120" t="n">
        <f aca="false">'Max pension'!K15*100/'RIPTE e IPC'!T639</f>
        <v>13210.9394061471</v>
      </c>
    </row>
    <row r="16" customFormat="false" ht="13.8" hidden="false" customHeight="false" outlineLevel="0" collapsed="false">
      <c r="A16" s="113" t="n">
        <v>2005</v>
      </c>
      <c r="B16" s="114" t="s">
        <v>107</v>
      </c>
      <c r="C16" s="115" t="n">
        <v>570</v>
      </c>
      <c r="D16" s="115"/>
      <c r="E16" s="105" t="n">
        <f aca="false">+'Min pension'!C16/'Min pension'!C15-1</f>
        <v>0.117647058823529</v>
      </c>
      <c r="F16" s="115" t="n">
        <f aca="false">+'Min pension'!C16/'Min pension'!$C$6*100</f>
        <v>285</v>
      </c>
      <c r="I16" s="110" t="n">
        <f aca="false">'Min pension'!I12+1</f>
        <v>1996</v>
      </c>
      <c r="J16" s="110" t="n">
        <f aca="false">'Min pension'!J12</f>
        <v>2</v>
      </c>
      <c r="K16" s="110" t="n">
        <f aca="false">$Q$8</f>
        <v>3100</v>
      </c>
      <c r="L16" s="122" t="n">
        <f aca="false">'Max pension'!K16*100/'RIPTE e IPC'!T642</f>
        <v>13294.2518409931</v>
      </c>
    </row>
    <row r="17" customFormat="false" ht="13.8" hidden="false" customHeight="false" outlineLevel="0" collapsed="false">
      <c r="A17" s="113" t="n">
        <v>2005</v>
      </c>
      <c r="B17" s="114" t="s">
        <v>100</v>
      </c>
      <c r="C17" s="115" t="n">
        <v>630</v>
      </c>
      <c r="D17" s="115"/>
      <c r="E17" s="105" t="n">
        <f aca="false">+'Min pension'!C17/'Min pension'!C16-1</f>
        <v>0.105263157894737</v>
      </c>
      <c r="F17" s="115" t="n">
        <f aca="false">+'Min pension'!C17/'Min pension'!$C$6*100</f>
        <v>315</v>
      </c>
      <c r="I17" s="108" t="n">
        <f aca="false">'Min pension'!I13+1</f>
        <v>1996</v>
      </c>
      <c r="J17" s="108" t="n">
        <f aca="false">'Min pension'!J13</f>
        <v>3</v>
      </c>
      <c r="K17" s="108" t="n">
        <f aca="false">$Q$8</f>
        <v>3100</v>
      </c>
      <c r="L17" s="120" t="n">
        <f aca="false">'Max pension'!K17*100/'RIPTE e IPC'!T645</f>
        <v>13232.4657692621</v>
      </c>
    </row>
    <row r="18" customFormat="false" ht="13.8" hidden="false" customHeight="false" outlineLevel="0" collapsed="false">
      <c r="A18" s="113" t="n">
        <v>2006</v>
      </c>
      <c r="B18" s="114" t="s">
        <v>95</v>
      </c>
      <c r="C18" s="115" t="n">
        <v>760</v>
      </c>
      <c r="D18" s="115"/>
      <c r="E18" s="105" t="n">
        <f aca="false">+'Min pension'!C18/'Min pension'!C17-1</f>
        <v>0.206349206349206</v>
      </c>
      <c r="F18" s="115" t="n">
        <f aca="false">+'Min pension'!C18/'Min pension'!$C$6*100</f>
        <v>380</v>
      </c>
      <c r="I18" s="110" t="n">
        <f aca="false">'Min pension'!I14+1</f>
        <v>1996</v>
      </c>
      <c r="J18" s="110" t="n">
        <f aca="false">'Min pension'!J14</f>
        <v>4</v>
      </c>
      <c r="K18" s="110" t="n">
        <f aca="false">$Q$8</f>
        <v>3100</v>
      </c>
      <c r="L18" s="122" t="n">
        <f aca="false">'Max pension'!K18*100/'RIPTE e IPC'!T648</f>
        <v>13162.6769975759</v>
      </c>
    </row>
    <row r="19" customFormat="false" ht="13.8" hidden="false" customHeight="false" outlineLevel="0" collapsed="false">
      <c r="A19" s="113" t="n">
        <v>2006</v>
      </c>
      <c r="B19" s="114" t="s">
        <v>101</v>
      </c>
      <c r="C19" s="115" t="n">
        <v>780</v>
      </c>
      <c r="D19" s="115"/>
      <c r="E19" s="105" t="n">
        <f aca="false">+'Min pension'!C19/'Min pension'!C18-1</f>
        <v>0.0263157894736843</v>
      </c>
      <c r="F19" s="115" t="n">
        <f aca="false">+'Min pension'!C19/'Min pension'!$C$6*100</f>
        <v>390</v>
      </c>
      <c r="I19" s="108" t="n">
        <f aca="false">'Min pension'!I15+1</f>
        <v>1997</v>
      </c>
      <c r="J19" s="108" t="n">
        <f aca="false">'Min pension'!J15</f>
        <v>1</v>
      </c>
      <c r="K19" s="108" t="n">
        <f aca="false">$Q$8</f>
        <v>3100</v>
      </c>
      <c r="L19" s="120" t="n">
        <f aca="false">'Max pension'!K19*100/'RIPTE e IPC'!T651</f>
        <v>13088.6213653542</v>
      </c>
    </row>
    <row r="20" customFormat="false" ht="13.8" hidden="false" customHeight="false" outlineLevel="0" collapsed="false">
      <c r="A20" s="113" t="n">
        <v>2006</v>
      </c>
      <c r="B20" s="114" t="s">
        <v>103</v>
      </c>
      <c r="C20" s="115" t="n">
        <v>800</v>
      </c>
      <c r="D20" s="115"/>
      <c r="E20" s="105" t="n">
        <f aca="false">+'Min pension'!C20/'Min pension'!C19-1</f>
        <v>0.0256410256410255</v>
      </c>
      <c r="F20" s="115" t="n">
        <f aca="false">+'Min pension'!C20/'Min pension'!$C$6*100</f>
        <v>400</v>
      </c>
      <c r="I20" s="110" t="n">
        <f aca="false">'Min pension'!I16+1</f>
        <v>1997</v>
      </c>
      <c r="J20" s="110" t="n">
        <f aca="false">'Min pension'!J16</f>
        <v>2</v>
      </c>
      <c r="K20" s="110" t="n">
        <f aca="false">$Q$8</f>
        <v>3100</v>
      </c>
      <c r="L20" s="122" t="n">
        <f aca="false">'Max pension'!K20*100/'RIPTE e IPC'!T654</f>
        <v>13208.0398932278</v>
      </c>
    </row>
    <row r="21" customFormat="false" ht="13.8" hidden="false" customHeight="false" outlineLevel="0" collapsed="false">
      <c r="A21" s="113" t="n">
        <v>2007</v>
      </c>
      <c r="B21" s="114" t="s">
        <v>95</v>
      </c>
      <c r="C21" s="115" t="n">
        <v>900</v>
      </c>
      <c r="D21" s="115"/>
      <c r="E21" s="105" t="n">
        <f aca="false">+'Min pension'!C21/'Min pension'!C20-1</f>
        <v>0.125</v>
      </c>
      <c r="F21" s="115" t="n">
        <f aca="false">+'Min pension'!C21/'Min pension'!$C$6*100</f>
        <v>450</v>
      </c>
      <c r="I21" s="108" t="n">
        <f aca="false">'Min pension'!I17+1</f>
        <v>1997</v>
      </c>
      <c r="J21" s="108" t="n">
        <f aca="false">'Min pension'!J17</f>
        <v>3</v>
      </c>
      <c r="K21" s="108" t="n">
        <f aca="false">$Q$8</f>
        <v>3100</v>
      </c>
      <c r="L21" s="120" t="n">
        <f aca="false">'Max pension'!K21*100/'RIPTE e IPC'!T657</f>
        <v>13127.2124031809</v>
      </c>
    </row>
    <row r="22" customFormat="false" ht="13.8" hidden="false" customHeight="false" outlineLevel="0" collapsed="false">
      <c r="A22" s="113" t="n">
        <v>2007</v>
      </c>
      <c r="B22" s="114" t="s">
        <v>102</v>
      </c>
      <c r="C22" s="115" t="n">
        <v>960</v>
      </c>
      <c r="D22" s="115"/>
      <c r="E22" s="105" t="n">
        <f aca="false">+'Min pension'!C22/'Min pension'!C21-1</f>
        <v>0.0666666666666667</v>
      </c>
      <c r="F22" s="115" t="n">
        <f aca="false">+'Min pension'!C22/'Min pension'!$C$6*100</f>
        <v>480</v>
      </c>
      <c r="I22" s="110" t="n">
        <f aca="false">'Min pension'!I18+1</f>
        <v>1997</v>
      </c>
      <c r="J22" s="110" t="n">
        <f aca="false">'Min pension'!J18</f>
        <v>4</v>
      </c>
      <c r="K22" s="110" t="n">
        <f aca="false">$Q$8</f>
        <v>3100</v>
      </c>
      <c r="L22" s="122" t="n">
        <f aca="false">'Max pension'!K22*100/'RIPTE e IPC'!T660</f>
        <v>13179.5797027593</v>
      </c>
    </row>
    <row r="23" customFormat="false" ht="13.8" hidden="false" customHeight="false" outlineLevel="0" collapsed="false">
      <c r="A23" s="113" t="n">
        <v>2007</v>
      </c>
      <c r="B23" s="114" t="s">
        <v>104</v>
      </c>
      <c r="C23" s="115" t="n">
        <v>980</v>
      </c>
      <c r="D23" s="115"/>
      <c r="E23" s="105" t="n">
        <f aca="false">+'Min pension'!C23/'Min pension'!C22-1</f>
        <v>0.0208333333333333</v>
      </c>
      <c r="F23" s="115" t="n">
        <f aca="false">+'Min pension'!C23/'Min pension'!$C$6*100</f>
        <v>490</v>
      </c>
      <c r="I23" s="108" t="n">
        <f aca="false">'Min pension'!I19+1</f>
        <v>1998</v>
      </c>
      <c r="J23" s="108" t="n">
        <f aca="false">'Min pension'!J19</f>
        <v>1</v>
      </c>
      <c r="K23" s="108" t="n">
        <f aca="false">$Q$8</f>
        <v>3100</v>
      </c>
      <c r="L23" s="120" t="n">
        <f aca="false">'Max pension'!K23*100/'RIPTE e IPC'!T663</f>
        <v>13029.5430874463</v>
      </c>
    </row>
    <row r="24" customFormat="false" ht="13.8" hidden="false" customHeight="false" outlineLevel="0" collapsed="false">
      <c r="A24" s="113" t="n">
        <v>2008</v>
      </c>
      <c r="B24" s="114" t="s">
        <v>95</v>
      </c>
      <c r="C24" s="115" t="n">
        <v>1200</v>
      </c>
      <c r="D24" s="115"/>
      <c r="E24" s="105" t="n">
        <f aca="false">+'Min pension'!C24/'Min pension'!C23-1</f>
        <v>0.224489795918367</v>
      </c>
      <c r="F24" s="115" t="n">
        <f aca="false">+'Min pension'!C24/'Min pension'!$C$6*100</f>
        <v>600</v>
      </c>
      <c r="I24" s="110" t="n">
        <f aca="false">'Min pension'!I20+1</f>
        <v>1998</v>
      </c>
      <c r="J24" s="110" t="n">
        <f aca="false">'Min pension'!J20</f>
        <v>2</v>
      </c>
      <c r="K24" s="110" t="n">
        <f aca="false">$Q$8</f>
        <v>3100</v>
      </c>
      <c r="L24" s="122" t="n">
        <f aca="false">'Max pension'!K24*100/'RIPTE e IPC'!T666</f>
        <v>13053.8869831528</v>
      </c>
    </row>
    <row r="25" customFormat="false" ht="13.8" hidden="false" customHeight="false" outlineLevel="0" collapsed="false">
      <c r="A25" s="113" t="n">
        <v>2008</v>
      </c>
      <c r="B25" s="114" t="s">
        <v>104</v>
      </c>
      <c r="C25" s="115" t="n">
        <v>1240</v>
      </c>
      <c r="D25" s="115"/>
      <c r="E25" s="105" t="n">
        <f aca="false">+'Min pension'!C25/'Min pension'!C24-1</f>
        <v>0.0333333333333334</v>
      </c>
      <c r="F25" s="115" t="n">
        <f aca="false">+'Min pension'!C25/'Min pension'!$C$6*100</f>
        <v>620</v>
      </c>
      <c r="I25" s="108" t="n">
        <f aca="false">'Min pension'!I21+1</f>
        <v>1998</v>
      </c>
      <c r="J25" s="108" t="n">
        <f aca="false">'Min pension'!J21</f>
        <v>3</v>
      </c>
      <c r="K25" s="108" t="n">
        <f aca="false">$Q$8</f>
        <v>3100</v>
      </c>
      <c r="L25" s="120" t="n">
        <f aca="false">'Max pension'!K25*100/'RIPTE e IPC'!T669</f>
        <v>12985.7970017932</v>
      </c>
    </row>
    <row r="26" customFormat="false" ht="13.8" hidden="false" customHeight="false" outlineLevel="0" collapsed="false">
      <c r="A26" s="113" t="n">
        <v>2009</v>
      </c>
      <c r="B26" s="114" t="s">
        <v>95</v>
      </c>
      <c r="C26" s="115" t="n">
        <v>1400</v>
      </c>
      <c r="D26" s="115"/>
      <c r="E26" s="105" t="n">
        <f aca="false">+'Min pension'!C26/'Min pension'!C25-1</f>
        <v>0.129032258064516</v>
      </c>
      <c r="F26" s="115" t="n">
        <f aca="false">+'Min pension'!C26/'Min pension'!$C$6*100</f>
        <v>700</v>
      </c>
      <c r="I26" s="110" t="n">
        <f aca="false">'Min pension'!I22+1</f>
        <v>1998</v>
      </c>
      <c r="J26" s="110" t="n">
        <f aca="false">'Min pension'!J22</f>
        <v>4</v>
      </c>
      <c r="K26" s="110" t="n">
        <f aca="false">$Q$8</f>
        <v>3100</v>
      </c>
      <c r="L26" s="122" t="n">
        <f aca="false">'Max pension'!K26*100/'RIPTE e IPC'!T672</f>
        <v>13068.5418754735</v>
      </c>
    </row>
    <row r="27" customFormat="false" ht="13.8" hidden="false" customHeight="false" outlineLevel="0" collapsed="false">
      <c r="A27" s="113" t="n">
        <v>2009</v>
      </c>
      <c r="B27" s="114" t="s">
        <v>102</v>
      </c>
      <c r="C27" s="115" t="n">
        <v>1440</v>
      </c>
      <c r="D27" s="115"/>
      <c r="E27" s="105" t="n">
        <f aca="false">+'Min pension'!C27/'Min pension'!C26-1</f>
        <v>0.0285714285714285</v>
      </c>
      <c r="F27" s="115" t="n">
        <f aca="false">+'Min pension'!C27/'Min pension'!$C$6*100</f>
        <v>720</v>
      </c>
      <c r="I27" s="108" t="n">
        <f aca="false">'Min pension'!I23+1</f>
        <v>1999</v>
      </c>
      <c r="J27" s="108" t="n">
        <f aca="false">'Min pension'!J23</f>
        <v>1</v>
      </c>
      <c r="K27" s="108" t="n">
        <f aca="false">$Q$8</f>
        <v>3100</v>
      </c>
      <c r="L27" s="120" t="n">
        <f aca="false">'Max pension'!K27*100/'RIPTE e IPC'!T675</f>
        <v>13029.9174560353</v>
      </c>
    </row>
    <row r="28" customFormat="false" ht="13.8" hidden="false" customHeight="false" outlineLevel="0" collapsed="false">
      <c r="A28" s="113" t="n">
        <v>2010</v>
      </c>
      <c r="B28" s="114" t="s">
        <v>105</v>
      </c>
      <c r="C28" s="115" t="n">
        <v>1500</v>
      </c>
      <c r="D28" s="115"/>
      <c r="E28" s="105" t="n">
        <f aca="false">+'Min pension'!C28/'Min pension'!C27-1</f>
        <v>0.0416666666666667</v>
      </c>
      <c r="F28" s="115" t="n">
        <f aca="false">+'Min pension'!C28/'Min pension'!$C$6*100</f>
        <v>750</v>
      </c>
      <c r="I28" s="110" t="n">
        <f aca="false">'Min pension'!I24+1</f>
        <v>1999</v>
      </c>
      <c r="J28" s="110" t="n">
        <f aca="false">'Min pension'!J24</f>
        <v>2</v>
      </c>
      <c r="K28" s="110" t="n">
        <f aca="false">$Q$8</f>
        <v>3100</v>
      </c>
      <c r="L28" s="122" t="n">
        <f aca="false">'Max pension'!K28*100/'RIPTE e IPC'!T678</f>
        <v>13206.3804605761</v>
      </c>
    </row>
    <row r="29" customFormat="false" ht="13.8" hidden="false" customHeight="false" outlineLevel="0" collapsed="false">
      <c r="A29" s="113" t="n">
        <v>2010</v>
      </c>
      <c r="B29" s="114" t="s">
        <v>95</v>
      </c>
      <c r="C29" s="115" t="n">
        <v>1740</v>
      </c>
      <c r="D29" s="115"/>
      <c r="E29" s="105" t="n">
        <f aca="false">+'Min pension'!C29/'Min pension'!C28-1</f>
        <v>0.16</v>
      </c>
      <c r="F29" s="115" t="n">
        <f aca="false">+'Min pension'!C29/'Min pension'!$C$6*100</f>
        <v>870</v>
      </c>
      <c r="I29" s="108" t="n">
        <f aca="false">'Min pension'!I25+1</f>
        <v>1999</v>
      </c>
      <c r="J29" s="108" t="n">
        <f aca="false">'Min pension'!J25</f>
        <v>3</v>
      </c>
      <c r="K29" s="108" t="n">
        <f aca="false">$Q$8</f>
        <v>3100</v>
      </c>
      <c r="L29" s="120" t="n">
        <f aca="false">'Max pension'!K29*100/'RIPTE e IPC'!T681</f>
        <v>13232.4905906121</v>
      </c>
    </row>
    <row r="30" customFormat="false" ht="13.8" hidden="false" customHeight="false" outlineLevel="0" collapsed="false">
      <c r="A30" s="113" t="n">
        <v>2011</v>
      </c>
      <c r="B30" s="114" t="s">
        <v>105</v>
      </c>
      <c r="C30" s="115" t="n">
        <v>1840</v>
      </c>
      <c r="D30" s="115"/>
      <c r="E30" s="105" t="n">
        <f aca="false">+'Min pension'!C30/'Min pension'!C29-1</f>
        <v>0.0574712643678161</v>
      </c>
      <c r="F30" s="115" t="n">
        <f aca="false">+'Min pension'!C30/'Min pension'!$C$6*100</f>
        <v>920</v>
      </c>
      <c r="I30" s="110" t="n">
        <f aca="false">'Min pension'!I26+1</f>
        <v>1999</v>
      </c>
      <c r="J30" s="110" t="n">
        <f aca="false">'Min pension'!J26</f>
        <v>4</v>
      </c>
      <c r="K30" s="110" t="n">
        <f aca="false">$Q$8</f>
        <v>3100</v>
      </c>
      <c r="L30" s="122" t="n">
        <f aca="false">'Max pension'!K30*100/'RIPTE e IPC'!T684</f>
        <v>13303.0291899504</v>
      </c>
    </row>
    <row r="31" customFormat="false" ht="13.8" hidden="false" customHeight="false" outlineLevel="0" collapsed="false">
      <c r="A31" s="113" t="n">
        <v>2011</v>
      </c>
      <c r="B31" s="114" t="s">
        <v>101</v>
      </c>
      <c r="C31" s="115" t="n">
        <v>2300</v>
      </c>
      <c r="D31" s="115"/>
      <c r="E31" s="105" t="n">
        <f aca="false">+'Min pension'!C31/'Min pension'!C30-1</f>
        <v>0.25</v>
      </c>
      <c r="F31" s="115" t="n">
        <f aca="false">+'Min pension'!C31/'Min pension'!$C$6*100</f>
        <v>1150</v>
      </c>
      <c r="I31" s="108" t="n">
        <f aca="false">'Min pension'!I27+1</f>
        <v>2000</v>
      </c>
      <c r="J31" s="108" t="n">
        <f aca="false">'Min pension'!J27</f>
        <v>1</v>
      </c>
      <c r="K31" s="108" t="n">
        <f aca="false">$Q$8</f>
        <v>3100</v>
      </c>
      <c r="L31" s="120" t="n">
        <f aca="false">'Max pension'!K31*100/'RIPTE e IPC'!T687</f>
        <v>13199.1980602804</v>
      </c>
    </row>
    <row r="32" customFormat="false" ht="13.8" hidden="false" customHeight="false" outlineLevel="0" collapsed="false">
      <c r="A32" s="113" t="n">
        <v>2012</v>
      </c>
      <c r="B32" s="114" t="s">
        <v>101</v>
      </c>
      <c r="C32" s="115" t="n">
        <v>2670</v>
      </c>
      <c r="D32" s="115"/>
      <c r="E32" s="105" t="n">
        <f aca="false">+'Min pension'!C32/'Min pension'!C31-1</f>
        <v>0.160869565217391</v>
      </c>
      <c r="F32" s="115" t="n">
        <f aca="false">+'Min pension'!C32/'Min pension'!$C$6*100</f>
        <v>1335</v>
      </c>
      <c r="I32" s="110" t="n">
        <f aca="false">'Min pension'!I28+1</f>
        <v>2000</v>
      </c>
      <c r="J32" s="110" t="n">
        <f aca="false">'Min pension'!J28</f>
        <v>2</v>
      </c>
      <c r="K32" s="110" t="n">
        <f aca="false">$Q$8</f>
        <v>3100</v>
      </c>
      <c r="L32" s="122" t="n">
        <f aca="false">'Max pension'!K32*100/'RIPTE e IPC'!T690</f>
        <v>13336.0806454089</v>
      </c>
    </row>
    <row r="33" customFormat="false" ht="13.8" hidden="false" customHeight="false" outlineLevel="0" collapsed="false">
      <c r="A33" s="113" t="n">
        <v>2013</v>
      </c>
      <c r="B33" s="114" t="s">
        <v>108</v>
      </c>
      <c r="C33" s="115" t="n">
        <v>2875</v>
      </c>
      <c r="D33" s="115"/>
      <c r="E33" s="105" t="n">
        <f aca="false">+'Min pension'!C33/'Min pension'!C32-1</f>
        <v>0.0767790262172285</v>
      </c>
      <c r="F33" s="115" t="n">
        <f aca="false">+'Min pension'!C33/'Min pension'!$C$6*100</f>
        <v>1437.5</v>
      </c>
      <c r="I33" s="108" t="n">
        <f aca="false">'Min pension'!I29+1</f>
        <v>2000</v>
      </c>
      <c r="J33" s="108" t="n">
        <f aca="false">'Min pension'!J29</f>
        <v>3</v>
      </c>
      <c r="K33" s="108" t="n">
        <f aca="false">$Q$8</f>
        <v>3100</v>
      </c>
      <c r="L33" s="120" t="n">
        <f aca="false">'Max pension'!K33*100/'RIPTE e IPC'!T693</f>
        <v>13331.6896803273</v>
      </c>
    </row>
    <row r="34" customFormat="false" ht="13.8" hidden="false" customHeight="false" outlineLevel="0" collapsed="false">
      <c r="A34" s="113" t="n">
        <v>2013</v>
      </c>
      <c r="B34" s="114" t="s">
        <v>95</v>
      </c>
      <c r="C34" s="115" t="n">
        <v>3300</v>
      </c>
      <c r="D34" s="115"/>
      <c r="E34" s="105" t="n">
        <f aca="false">+'Min pension'!C34/'Min pension'!C33-1</f>
        <v>0.147826086956522</v>
      </c>
      <c r="F34" s="115" t="n">
        <f aca="false">+'Min pension'!C34/'Min pension'!$C$6*100</f>
        <v>1650</v>
      </c>
      <c r="I34" s="110" t="n">
        <f aca="false">'Min pension'!I30+1</f>
        <v>2000</v>
      </c>
      <c r="J34" s="110" t="n">
        <f aca="false">'Min pension'!J30</f>
        <v>4</v>
      </c>
      <c r="K34" s="110" t="n">
        <f aca="false">$Q$8</f>
        <v>3100</v>
      </c>
      <c r="L34" s="122" t="n">
        <f aca="false">'Max pension'!K34*100/'RIPTE e IPC'!T696</f>
        <v>13394.1508837962</v>
      </c>
    </row>
    <row r="35" customFormat="false" ht="13.8" hidden="false" customHeight="false" outlineLevel="0" collapsed="false">
      <c r="A35" s="97" t="n">
        <v>2014</v>
      </c>
      <c r="B35" s="98" t="s">
        <v>105</v>
      </c>
      <c r="C35" s="99" t="n">
        <v>3600</v>
      </c>
      <c r="D35" s="99"/>
      <c r="E35" s="105" t="n">
        <f aca="false">+'Min pension'!C35/'Min pension'!C34-1</f>
        <v>0.0909090909090908</v>
      </c>
      <c r="F35" s="115" t="n">
        <f aca="false">+'Min pension'!C35/'Min pension'!$C$6*100</f>
        <v>1800</v>
      </c>
      <c r="I35" s="108" t="n">
        <f aca="false">'Min pension'!I31+1</f>
        <v>2001</v>
      </c>
      <c r="J35" s="108" t="n">
        <f aca="false">'Min pension'!J31</f>
        <v>1</v>
      </c>
      <c r="K35" s="108" t="n">
        <f aca="false">$Q$8</f>
        <v>3100</v>
      </c>
      <c r="L35" s="120" t="n">
        <f aca="false">'Max pension'!K35*100/'RIPTE e IPC'!T699</f>
        <v>13428.9551986347</v>
      </c>
    </row>
    <row r="36" customFormat="false" ht="13.8" hidden="false" customHeight="false" outlineLevel="0" collapsed="false">
      <c r="A36" s="97" t="n">
        <v>2014</v>
      </c>
      <c r="B36" s="98" t="s">
        <v>101</v>
      </c>
      <c r="C36" s="99" t="n">
        <v>4400</v>
      </c>
      <c r="D36" s="99"/>
      <c r="E36" s="105" t="n">
        <f aca="false">+'Min pension'!C36/'Min pension'!C35-1</f>
        <v>0.222222222222222</v>
      </c>
      <c r="F36" s="99" t="n">
        <f aca="false">+'Min pension'!C36/'Min pension'!$C$6*100</f>
        <v>2200</v>
      </c>
      <c r="I36" s="110" t="n">
        <f aca="false">'Min pension'!I32+1</f>
        <v>2001</v>
      </c>
      <c r="J36" s="110" t="n">
        <f aca="false">'Min pension'!J32</f>
        <v>2</v>
      </c>
      <c r="K36" s="110" t="n">
        <f aca="false">$Q$8</f>
        <v>3100</v>
      </c>
      <c r="L36" s="122" t="n">
        <f aca="false">'Max pension'!K36*100/'RIPTE e IPC'!T702</f>
        <v>13305.8060346176</v>
      </c>
    </row>
    <row r="37" customFormat="false" ht="13.8" hidden="false" customHeight="false" outlineLevel="0" collapsed="false">
      <c r="A37" s="97" t="n">
        <v>2015</v>
      </c>
      <c r="B37" s="98" t="s">
        <v>105</v>
      </c>
      <c r="C37" s="99" t="n">
        <v>4716</v>
      </c>
      <c r="D37" s="99"/>
      <c r="E37" s="105" t="n">
        <f aca="false">+'Min pension'!C37/'Min pension'!C36-1</f>
        <v>0.0718181818181818</v>
      </c>
      <c r="F37" s="99" t="n">
        <f aca="false">+'Min pension'!C37/'Min pension'!$C$6*100</f>
        <v>2358</v>
      </c>
      <c r="I37" s="108" t="n">
        <f aca="false">'Min pension'!I33+1</f>
        <v>2001</v>
      </c>
      <c r="J37" s="108" t="n">
        <f aca="false">'Min pension'!J33</f>
        <v>3</v>
      </c>
      <c r="K37" s="108" t="n">
        <f aca="false">$Q$8</f>
        <v>3100</v>
      </c>
      <c r="L37" s="120" t="n">
        <f aca="false">'Max pension'!K37*100/'RIPTE e IPC'!T705</f>
        <v>13494.7193275296</v>
      </c>
    </row>
    <row r="38" customFormat="false" ht="13.8" hidden="false" customHeight="false" outlineLevel="0" collapsed="false">
      <c r="A38" s="97" t="n">
        <v>2015</v>
      </c>
      <c r="B38" s="98" t="s">
        <v>95</v>
      </c>
      <c r="C38" s="99" t="n">
        <v>5588</v>
      </c>
      <c r="D38" s="99"/>
      <c r="E38" s="105" t="n">
        <f aca="false">+'Min pension'!C38/'Min pension'!C37-1</f>
        <v>0.18490245971162</v>
      </c>
      <c r="F38" s="99" t="n">
        <f aca="false">+'Min pension'!C38/'Min pension'!$C$6*100</f>
        <v>2794</v>
      </c>
      <c r="I38" s="110" t="n">
        <f aca="false">'Min pension'!I34+1</f>
        <v>2001</v>
      </c>
      <c r="J38" s="110" t="n">
        <f aca="false">'Min pension'!J34</f>
        <v>4</v>
      </c>
      <c r="K38" s="110" t="n">
        <f aca="false">$Q$8</f>
        <v>3100</v>
      </c>
      <c r="L38" s="122" t="n">
        <f aca="false">'Max pension'!K38*100/'RIPTE e IPC'!T708</f>
        <v>13609.4208317188</v>
      </c>
    </row>
    <row r="39" customFormat="false" ht="13.8" hidden="false" customHeight="false" outlineLevel="0" collapsed="false">
      <c r="A39" s="97" t="n">
        <v>2016</v>
      </c>
      <c r="B39" s="98" t="s">
        <v>105</v>
      </c>
      <c r="C39" s="99" t="n">
        <v>6060</v>
      </c>
      <c r="D39" s="99"/>
      <c r="E39" s="105" t="n">
        <f aca="false">+'Min pension'!C39/'Min pension'!C38-1</f>
        <v>0.0844667143879743</v>
      </c>
      <c r="F39" s="99" t="n">
        <f aca="false">+'Min pension'!C39/'Min pension'!$C$6*100</f>
        <v>3030</v>
      </c>
      <c r="I39" s="108" t="n">
        <f aca="false">'Min pension'!I35+1</f>
        <v>2002</v>
      </c>
      <c r="J39" s="108" t="n">
        <f aca="false">'Min pension'!J35</f>
        <v>1</v>
      </c>
      <c r="K39" s="108" t="n">
        <f aca="false">$Q$8</f>
        <v>3100</v>
      </c>
      <c r="L39" s="120" t="n">
        <f aca="false">'Max pension'!K39*100/'RIPTE e IPC'!T711</f>
        <v>12909.1178574198</v>
      </c>
    </row>
    <row r="40" customFormat="false" ht="13.8" hidden="false" customHeight="false" outlineLevel="0" collapsed="false">
      <c r="A40" s="97" t="n">
        <v>2016</v>
      </c>
      <c r="B40" s="98" t="s">
        <v>107</v>
      </c>
      <c r="C40" s="99" t="n">
        <v>6810</v>
      </c>
      <c r="D40" s="99"/>
      <c r="E40" s="105" t="n">
        <f aca="false">+'Min pension'!C40/'Min pension'!C39-1</f>
        <v>0.123762376237624</v>
      </c>
      <c r="F40" s="99" t="n">
        <f aca="false">+'Min pension'!C40/'Min pension'!$C$6*100</f>
        <v>3405</v>
      </c>
      <c r="I40" s="110" t="n">
        <f aca="false">'Min pension'!I36+1</f>
        <v>2002</v>
      </c>
      <c r="J40" s="110" t="n">
        <f aca="false">'Min pension'!J36</f>
        <v>2</v>
      </c>
      <c r="K40" s="110" t="n">
        <f aca="false">$Q$8</f>
        <v>3100</v>
      </c>
      <c r="L40" s="122" t="n">
        <f aca="false">'Max pension'!K40*100/'RIPTE e IPC'!T714</f>
        <v>10815.4996097239</v>
      </c>
    </row>
    <row r="41" customFormat="false" ht="13.8" hidden="false" customHeight="false" outlineLevel="0" collapsed="false">
      <c r="A41" s="97" t="n">
        <v>2016</v>
      </c>
      <c r="B41" s="98" t="s">
        <v>101</v>
      </c>
      <c r="C41" s="99" t="n">
        <v>7560</v>
      </c>
      <c r="D41" s="99"/>
      <c r="E41" s="105" t="n">
        <f aca="false">+'Min pension'!C41/'Min pension'!C40-1</f>
        <v>0.110132158590308</v>
      </c>
      <c r="F41" s="99" t="n">
        <f aca="false">+'Min pension'!C41/'Min pension'!$C$6*100</f>
        <v>3780</v>
      </c>
      <c r="I41" s="108" t="n">
        <f aca="false">'Min pension'!I37+1</f>
        <v>2002</v>
      </c>
      <c r="J41" s="108" t="n">
        <f aca="false">'Min pension'!J37</f>
        <v>3</v>
      </c>
      <c r="K41" s="108" t="n">
        <f aca="false">$Q$8</f>
        <v>3100</v>
      </c>
      <c r="L41" s="120" t="n">
        <f aca="false">'Max pension'!K41*100/'RIPTE e IPC'!T717</f>
        <v>9883.45581713592</v>
      </c>
    </row>
    <row r="42" customFormat="false" ht="13.8" hidden="false" customHeight="false" outlineLevel="0" collapsed="false">
      <c r="A42" s="97" t="n">
        <v>2017</v>
      </c>
      <c r="B42" s="98" t="s">
        <v>105</v>
      </c>
      <c r="C42" s="99" t="n">
        <v>8060</v>
      </c>
      <c r="D42" s="99"/>
      <c r="E42" s="105" t="n">
        <f aca="false">+'Min pension'!C42/'Min pension'!C41-1</f>
        <v>0.0661375661375661</v>
      </c>
      <c r="F42" s="99" t="n">
        <f aca="false">+'Min pension'!C42/'Min pension'!$C$6*100</f>
        <v>4030</v>
      </c>
      <c r="I42" s="110" t="n">
        <f aca="false">'Min pension'!I38+1</f>
        <v>2002</v>
      </c>
      <c r="J42" s="110" t="n">
        <f aca="false">'Min pension'!J38</f>
        <v>4</v>
      </c>
      <c r="K42" s="110" t="n">
        <f aca="false">$Q$8</f>
        <v>3100</v>
      </c>
      <c r="L42" s="122" t="n">
        <f aca="false">'Max pension'!K42*100/'RIPTE e IPC'!T720</f>
        <v>9681.17502424541</v>
      </c>
    </row>
    <row r="43" customFormat="false" ht="13.8" hidden="false" customHeight="false" outlineLevel="0" collapsed="false">
      <c r="A43" s="97" t="n">
        <v>2017</v>
      </c>
      <c r="B43" s="98" t="s">
        <v>100</v>
      </c>
      <c r="C43" s="99" t="n">
        <v>8860</v>
      </c>
      <c r="D43" s="99"/>
      <c r="E43" s="105" t="n">
        <f aca="false">+'Min pension'!C43/'Min pension'!C42-1</f>
        <v>0.0992555831265509</v>
      </c>
      <c r="F43" s="99" t="n">
        <f aca="false">+'Min pension'!C43/'Min pension'!$C$6*100</f>
        <v>4430</v>
      </c>
      <c r="I43" s="108" t="n">
        <f aca="false">'Min pension'!I39+1</f>
        <v>2003</v>
      </c>
      <c r="J43" s="108" t="n">
        <f aca="false">'Min pension'!J39</f>
        <v>1</v>
      </c>
      <c r="K43" s="108" t="n">
        <f aca="false">$Q$8</f>
        <v>3100</v>
      </c>
      <c r="L43" s="120" t="n">
        <f aca="false">'Max pension'!K43*100/'RIPTE e IPC'!T723</f>
        <v>9483.5787748111</v>
      </c>
    </row>
    <row r="44" customFormat="false" ht="13.8" hidden="false" customHeight="false" outlineLevel="0" collapsed="false">
      <c r="A44" s="97" t="n">
        <v>2018</v>
      </c>
      <c r="B44" s="98" t="s">
        <v>105</v>
      </c>
      <c r="C44" s="99" t="n">
        <v>9500</v>
      </c>
      <c r="D44" s="99"/>
      <c r="E44" s="105" t="n">
        <f aca="false">+'Min pension'!C44/'Min pension'!C43-1</f>
        <v>0.072234762979684</v>
      </c>
      <c r="F44" s="99" t="n">
        <f aca="false">+'Min pension'!C44/'Min pension'!$C$6*100</f>
        <v>4750</v>
      </c>
      <c r="I44" s="110" t="n">
        <f aca="false">'Min pension'!I40+1</f>
        <v>2003</v>
      </c>
      <c r="J44" s="110" t="n">
        <f aca="false">'Min pension'!J40</f>
        <v>2</v>
      </c>
      <c r="K44" s="110" t="n">
        <f aca="false">$Q$8</f>
        <v>3100</v>
      </c>
      <c r="L44" s="122" t="n">
        <f aca="false">'Max pension'!K44*100/'RIPTE e IPC'!T726</f>
        <v>9459.61407250155</v>
      </c>
    </row>
    <row r="45" customFormat="false" ht="13.8" hidden="false" customHeight="false" outlineLevel="0" collapsed="false">
      <c r="A45" s="97" t="n">
        <v>2018</v>
      </c>
      <c r="B45" s="98" t="s">
        <v>100</v>
      </c>
      <c r="C45" s="99" t="n">
        <v>10000</v>
      </c>
      <c r="D45" s="99"/>
      <c r="E45" s="116" t="n">
        <f aca="false">+'Min pension'!C45/'Min pension'!C44-1</f>
        <v>0.0526315789473684</v>
      </c>
      <c r="F45" s="99" t="n">
        <f aca="false">+'Min pension'!C45/'Min pension'!$C$6*100</f>
        <v>5000</v>
      </c>
      <c r="I45" s="108" t="n">
        <f aca="false">'Min pension'!I41+1</f>
        <v>2003</v>
      </c>
      <c r="J45" s="108" t="n">
        <f aca="false">'Min pension'!J41</f>
        <v>3</v>
      </c>
      <c r="K45" s="117" t="n">
        <f aca="false">$Q$8</f>
        <v>3100</v>
      </c>
      <c r="L45" s="120" t="n">
        <f aca="false">'Max pension'!K45*100/'RIPTE e IPC'!T729</f>
        <v>9423.57153698774</v>
      </c>
    </row>
    <row r="46" customFormat="false" ht="13.8" hidden="false" customHeight="false" outlineLevel="0" collapsed="false">
      <c r="A46" s="97" t="n">
        <v>2018</v>
      </c>
      <c r="B46" s="98" t="s">
        <v>101</v>
      </c>
      <c r="C46" s="99" t="n">
        <v>10700</v>
      </c>
      <c r="E46" s="116" t="n">
        <f aca="false">+'Min pension'!C46/'Min pension'!C45-1</f>
        <v>0.0700000000000001</v>
      </c>
      <c r="F46" s="99" t="n">
        <f aca="false">+'Min pension'!C46/'Min pension'!$C$6*100</f>
        <v>5350</v>
      </c>
      <c r="I46" s="110" t="n">
        <f aca="false">'Min pension'!I42+1</f>
        <v>2003</v>
      </c>
      <c r="J46" s="110" t="n">
        <f aca="false">'Min pension'!J42</f>
        <v>4</v>
      </c>
      <c r="K46" s="110" t="n">
        <f aca="false">$Q$8</f>
        <v>3100</v>
      </c>
      <c r="L46" s="122" t="n">
        <f aca="false">'Max pension'!K46*100/'RIPTE e IPC'!T732</f>
        <v>9341.59837928686</v>
      </c>
    </row>
    <row r="47" customFormat="false" ht="13.8" hidden="false" customHeight="false" outlineLevel="0" collapsed="false">
      <c r="A47" s="97" t="n">
        <v>2018</v>
      </c>
      <c r="B47" s="98" t="s">
        <v>104</v>
      </c>
      <c r="C47" s="99" t="n">
        <v>11300</v>
      </c>
      <c r="E47" s="116" t="n">
        <f aca="false">('Min pension'!C47-'Min pension'!C46)/'Min pension'!C46</f>
        <v>0.0560747663551402</v>
      </c>
      <c r="I47" s="108" t="n">
        <f aca="false">'Min pension'!I43+1</f>
        <v>2004</v>
      </c>
      <c r="J47" s="108" t="n">
        <f aca="false">'Min pension'!J43</f>
        <v>1</v>
      </c>
      <c r="K47" s="108" t="n">
        <f aca="false">$Q$8</f>
        <v>3100</v>
      </c>
      <c r="L47" s="120" t="n">
        <f aca="false">'Max pension'!K47*100/'RIPTE e IPC'!T735</f>
        <v>9273.45684607686</v>
      </c>
    </row>
    <row r="48" customFormat="false" ht="13.8" hidden="false" customHeight="false" outlineLevel="0" collapsed="false">
      <c r="A48" s="97" t="n">
        <v>2019</v>
      </c>
      <c r="B48" s="98" t="s">
        <v>109</v>
      </c>
      <c r="C48" s="99" t="n">
        <v>12500</v>
      </c>
      <c r="E48" s="116" t="n">
        <f aca="false">('Min pension'!C48-'Min pension'!C47)/'Min pension'!C47</f>
        <v>0.106194690265487</v>
      </c>
      <c r="I48" s="110" t="n">
        <f aca="false">'Min pension'!I44+1</f>
        <v>2004</v>
      </c>
      <c r="J48" s="110" t="n">
        <f aca="false">'Min pension'!J44</f>
        <v>2</v>
      </c>
      <c r="K48" s="110" t="n">
        <f aca="false">$Q$8</f>
        <v>3100</v>
      </c>
      <c r="L48" s="122" t="n">
        <f aca="false">'Max pension'!K48*100/'RIPTE e IPC'!T738</f>
        <v>9074.0390677727</v>
      </c>
    </row>
    <row r="49" customFormat="false" ht="13.8" hidden="false" customHeight="false" outlineLevel="0" collapsed="false">
      <c r="A49" s="97" t="n">
        <v>2019</v>
      </c>
      <c r="B49" s="98"/>
      <c r="C49" s="99"/>
      <c r="E49" s="116" t="n">
        <f aca="false">('Min pension'!C49-'Min pension'!C48)/'Min pension'!C48</f>
        <v>-1</v>
      </c>
      <c r="I49" s="108" t="n">
        <f aca="false">'Min pension'!I45+1</f>
        <v>2004</v>
      </c>
      <c r="J49" s="108" t="n">
        <f aca="false">'Min pension'!J45</f>
        <v>3</v>
      </c>
      <c r="K49" s="108" t="n">
        <f aca="false">$Q$8</f>
        <v>3100</v>
      </c>
      <c r="L49" s="120" t="n">
        <f aca="false">'Max pension'!K49*100/'RIPTE e IPC'!T741</f>
        <v>8950.83190833365</v>
      </c>
    </row>
    <row r="50" customFormat="false" ht="13.8" hidden="false" customHeight="false" outlineLevel="0" collapsed="false">
      <c r="A50" s="97" t="n">
        <v>2019</v>
      </c>
      <c r="B50" s="98"/>
      <c r="C50" s="99"/>
      <c r="E50" s="116" t="e">
        <f aca="false">('Min pension'!C50-'Min pension'!C49)/'Min pension'!C49</f>
        <v>#DIV/0!</v>
      </c>
      <c r="I50" s="110" t="n">
        <f aca="false">'Min pension'!I46+1</f>
        <v>2004</v>
      </c>
      <c r="J50" s="110" t="n">
        <f aca="false">'Min pension'!J46</f>
        <v>4</v>
      </c>
      <c r="K50" s="110" t="n">
        <f aca="false">$Q$8</f>
        <v>3100</v>
      </c>
      <c r="L50" s="122" t="n">
        <f aca="false">'Max pension'!K50*100/'RIPTE e IPC'!T744</f>
        <v>8859.5892925771</v>
      </c>
    </row>
    <row r="51" customFormat="false" ht="13.8" hidden="false" customHeight="false" outlineLevel="0" collapsed="false">
      <c r="I51" s="108" t="n">
        <f aca="false">'Min pension'!I47+1</f>
        <v>2005</v>
      </c>
      <c r="J51" s="108" t="n">
        <f aca="false">'Min pension'!J47</f>
        <v>1</v>
      </c>
      <c r="K51" s="108" t="n">
        <f aca="false">$Q$8</f>
        <v>3100</v>
      </c>
      <c r="L51" s="120" t="n">
        <f aca="false">'Max pension'!K51*100/'RIPTE e IPC'!T747</f>
        <v>8576.36918584879</v>
      </c>
    </row>
    <row r="52" customFormat="false" ht="13.8" hidden="false" customHeight="false" outlineLevel="0" collapsed="false">
      <c r="I52" s="110" t="n">
        <f aca="false">'Min pension'!I48+1</f>
        <v>2005</v>
      </c>
      <c r="J52" s="110" t="n">
        <f aca="false">'Min pension'!J48</f>
        <v>2</v>
      </c>
      <c r="K52" s="110" t="n">
        <f aca="false">$Q$8</f>
        <v>3100</v>
      </c>
      <c r="L52" s="122" t="n">
        <f aca="false">'Max pension'!K52*100/'RIPTE e IPC'!T750</f>
        <v>8354.41758556865</v>
      </c>
    </row>
    <row r="53" customFormat="false" ht="13.8" hidden="false" customHeight="false" outlineLevel="0" collapsed="false">
      <c r="I53" s="108" t="n">
        <f aca="false">'Min pension'!I49+1</f>
        <v>2005</v>
      </c>
      <c r="J53" s="108" t="n">
        <f aca="false">'Min pension'!J49</f>
        <v>3</v>
      </c>
      <c r="K53" s="108" t="n">
        <f aca="false">$Q$8</f>
        <v>3100</v>
      </c>
      <c r="L53" s="120" t="n">
        <f aca="false">'Max pension'!K53*100/'RIPTE e IPC'!T753</f>
        <v>8160.64250133695</v>
      </c>
    </row>
    <row r="54" customFormat="false" ht="13.8" hidden="false" customHeight="false" outlineLevel="0" collapsed="false">
      <c r="I54" s="110" t="n">
        <f aca="false">'Min pension'!I50+1</f>
        <v>2005</v>
      </c>
      <c r="J54" s="110" t="n">
        <f aca="false">'Min pension'!J50</f>
        <v>4</v>
      </c>
      <c r="K54" s="110" t="n">
        <f aca="false">$Q$8</f>
        <v>3100</v>
      </c>
      <c r="L54" s="122" t="n">
        <f aca="false">'Max pension'!K54*100/'RIPTE e IPC'!T756</f>
        <v>7908.8675192681</v>
      </c>
    </row>
    <row r="55" customFormat="false" ht="13.8" hidden="false" customHeight="false" outlineLevel="0" collapsed="false">
      <c r="I55" s="108" t="n">
        <f aca="false">'Min pension'!I51+1</f>
        <v>2006</v>
      </c>
      <c r="J55" s="108" t="n">
        <f aca="false">'Min pension'!J51</f>
        <v>1</v>
      </c>
      <c r="K55" s="108" t="n">
        <f aca="false">$Q$8</f>
        <v>3100</v>
      </c>
      <c r="L55" s="120" t="n">
        <f aca="false">'Max pension'!K55*100/'RIPTE e IPC'!T759</f>
        <v>7692.76342331989</v>
      </c>
    </row>
    <row r="56" customFormat="false" ht="13.8" hidden="false" customHeight="false" outlineLevel="0" collapsed="false">
      <c r="I56" s="110" t="n">
        <f aca="false">'Min pension'!I52+1</f>
        <v>2006</v>
      </c>
      <c r="J56" s="110" t="n">
        <f aca="false">'Min pension'!J52</f>
        <v>2</v>
      </c>
      <c r="K56" s="110" t="n">
        <f aca="false">$Q$8</f>
        <v>3100</v>
      </c>
      <c r="L56" s="122" t="n">
        <f aca="false">'Max pension'!K56*100/'RIPTE e IPC'!T762</f>
        <v>7492.86531414062</v>
      </c>
    </row>
    <row r="57" customFormat="false" ht="13.8" hidden="false" customHeight="false" outlineLevel="0" collapsed="false">
      <c r="I57" s="108" t="n">
        <f aca="false">'Min pension'!I53+1</f>
        <v>2006</v>
      </c>
      <c r="J57" s="108" t="n">
        <f aca="false">'Min pension'!J53</f>
        <v>3</v>
      </c>
      <c r="K57" s="108" t="n">
        <f aca="false">Q9</f>
        <v>3441</v>
      </c>
      <c r="L57" s="120" t="n">
        <f aca="false">'Max pension'!K57*100/'RIPTE e IPC'!T765</f>
        <v>8180.2234055781</v>
      </c>
    </row>
    <row r="58" customFormat="false" ht="13.8" hidden="false" customHeight="false" outlineLevel="0" collapsed="false">
      <c r="I58" s="110" t="n">
        <f aca="false">'Min pension'!I54+1</f>
        <v>2006</v>
      </c>
      <c r="J58" s="110" t="n">
        <f aca="false">'Min pension'!J54</f>
        <v>4</v>
      </c>
      <c r="K58" s="110" t="n">
        <f aca="false">K57</f>
        <v>3441</v>
      </c>
      <c r="L58" s="122" t="n">
        <f aca="false">'Max pension'!K58*100/'RIPTE e IPC'!T768</f>
        <v>7982.02187437609</v>
      </c>
    </row>
    <row r="59" customFormat="false" ht="13.8" hidden="false" customHeight="false" outlineLevel="0" collapsed="false">
      <c r="I59" s="108" t="n">
        <f aca="false">'Min pension'!I55+1</f>
        <v>2007</v>
      </c>
      <c r="J59" s="108" t="n">
        <f aca="false">'Min pension'!J55</f>
        <v>1</v>
      </c>
      <c r="K59" s="108" t="n">
        <f aca="false">Q10</f>
        <v>3888.33</v>
      </c>
      <c r="L59" s="120" t="n">
        <f aca="false">'Max pension'!K59*100/'RIPTE e IPC'!T771</f>
        <v>8804.41485226704</v>
      </c>
    </row>
    <row r="60" customFormat="false" ht="13.8" hidden="false" customHeight="false" outlineLevel="0" collapsed="false">
      <c r="I60" s="110" t="n">
        <v>2007</v>
      </c>
      <c r="J60" s="110" t="n">
        <v>2</v>
      </c>
      <c r="K60" s="110" t="n">
        <f aca="false">K59</f>
        <v>3888.33</v>
      </c>
      <c r="L60" s="122" t="n">
        <f aca="false">'Max pension'!K60*100/'RIPTE e IPC'!T774</f>
        <v>8636.85012632226</v>
      </c>
    </row>
    <row r="61" customFormat="false" ht="13.8" hidden="false" customHeight="false" outlineLevel="0" collapsed="false">
      <c r="I61" s="108" t="n">
        <v>2007</v>
      </c>
      <c r="J61" s="108" t="n">
        <v>3</v>
      </c>
      <c r="K61" s="108" t="n">
        <f aca="false">K60</f>
        <v>3888.33</v>
      </c>
      <c r="L61" s="120" t="n">
        <f aca="false">'Max pension'!K61*100/'RIPTE e IPC'!T777</f>
        <v>8506.44389864943</v>
      </c>
    </row>
    <row r="62" customFormat="false" ht="13.8" hidden="false" customHeight="false" outlineLevel="0" collapsed="false">
      <c r="I62" s="110" t="n">
        <v>2007</v>
      </c>
      <c r="J62" s="110" t="n">
        <v>4</v>
      </c>
      <c r="K62" s="131" t="n">
        <f aca="false">Q11</f>
        <v>4374.37125</v>
      </c>
      <c r="L62" s="122" t="n">
        <f aca="false">'Max pension'!K62*100/'RIPTE e IPC'!T780</f>
        <v>9349.50570138551</v>
      </c>
    </row>
    <row r="63" customFormat="false" ht="13.8" hidden="false" customHeight="false" outlineLevel="0" collapsed="false">
      <c r="I63" s="108" t="n">
        <v>2008</v>
      </c>
      <c r="J63" s="108" t="n">
        <v>1</v>
      </c>
      <c r="K63" s="120" t="n">
        <f aca="false">K62</f>
        <v>4374.37125</v>
      </c>
      <c r="L63" s="120" t="n">
        <f aca="false">'Max pension'!K63*100/'RIPTE e IPC'!T783</f>
        <v>9135.49044035939</v>
      </c>
    </row>
    <row r="64" customFormat="false" ht="13.8" hidden="false" customHeight="false" outlineLevel="0" collapsed="false">
      <c r="I64" s="110" t="n">
        <f aca="false">'Min pension'!I60+1</f>
        <v>2008</v>
      </c>
      <c r="J64" s="110" t="n">
        <f aca="false">'Min pension'!J60</f>
        <v>2</v>
      </c>
      <c r="K64" s="121" t="n">
        <f aca="false">Q12</f>
        <v>4702.44909375</v>
      </c>
      <c r="L64" s="122" t="n">
        <f aca="false">'Max pension'!K64*100/'RIPTE e IPC'!T786</f>
        <v>9577.15747210781</v>
      </c>
    </row>
    <row r="65" customFormat="false" ht="13.8" hidden="false" customHeight="false" outlineLevel="0" collapsed="false">
      <c r="A65" s="119" t="s">
        <v>110</v>
      </c>
      <c r="B65" s="119"/>
      <c r="C65" s="119"/>
      <c r="D65" s="119"/>
      <c r="E65" s="119"/>
      <c r="F65" s="119"/>
      <c r="I65" s="108" t="n">
        <f aca="false">'Min pension'!I61+1</f>
        <v>2008</v>
      </c>
      <c r="J65" s="108" t="n">
        <f aca="false">'Min pension'!J61</f>
        <v>3</v>
      </c>
      <c r="K65" s="120" t="n">
        <f aca="false">Q13</f>
        <v>5055.13277578125</v>
      </c>
      <c r="L65" s="120" t="n">
        <f aca="false">'Max pension'!K65*100/'RIPTE e IPC'!T789</f>
        <v>10145.123733952</v>
      </c>
    </row>
    <row r="66" customFormat="false" ht="13.8" hidden="false" customHeight="false" outlineLevel="0" collapsed="false">
      <c r="I66" s="110" t="n">
        <f aca="false">'Min pension'!I62+1</f>
        <v>2008</v>
      </c>
      <c r="J66" s="110" t="n">
        <f aca="false">'Min pension'!J62</f>
        <v>4</v>
      </c>
      <c r="K66" s="121" t="n">
        <f aca="false">K65</f>
        <v>5055.13277578125</v>
      </c>
      <c r="L66" s="122" t="n">
        <f aca="false">'Max pension'!K66*100/'RIPTE e IPC'!T792</f>
        <v>10016.5429281134</v>
      </c>
    </row>
    <row r="67" customFormat="false" ht="13.8" hidden="false" customHeight="false" outlineLevel="0" collapsed="false">
      <c r="I67" s="108" t="n">
        <f aca="false">'Min pension'!I63+1</f>
        <v>2009</v>
      </c>
      <c r="J67" s="108" t="n">
        <f aca="false">'Min pension'!J63</f>
        <v>1</v>
      </c>
      <c r="K67" s="120" t="n">
        <f aca="false">K66</f>
        <v>5055.13277578125</v>
      </c>
      <c r="L67" s="120" t="n">
        <f aca="false">'Max pension'!K67*100/'RIPTE e IPC'!T795</f>
        <v>9887.40213016712</v>
      </c>
    </row>
    <row r="68" customFormat="false" ht="13.8" hidden="false" customHeight="false" outlineLevel="0" collapsed="false">
      <c r="I68" s="110" t="n">
        <f aca="false">'Min pension'!I64+1</f>
        <v>2009</v>
      </c>
      <c r="J68" s="110" t="n">
        <f aca="false">'Min pension'!J64</f>
        <v>2</v>
      </c>
      <c r="K68" s="110" t="n">
        <v>5646.07</v>
      </c>
      <c r="L68" s="122" t="n">
        <f aca="false">'Max pension'!K68*100/'RIPTE e IPC'!T798</f>
        <v>10900.6033631899</v>
      </c>
    </row>
    <row r="69" customFormat="false" ht="13.8" hidden="false" customHeight="false" outlineLevel="0" collapsed="false">
      <c r="I69" s="108" t="n">
        <f aca="false">'Min pension'!I65+1</f>
        <v>2009</v>
      </c>
      <c r="J69" s="108" t="n">
        <f aca="false">'Min pension'!J65</f>
        <v>3</v>
      </c>
      <c r="K69" s="108" t="n">
        <v>5646.07</v>
      </c>
      <c r="L69" s="120" t="n">
        <f aca="false">'Max pension'!K69*100/'RIPTE e IPC'!T801</f>
        <v>10698.8897554329</v>
      </c>
    </row>
    <row r="70" customFormat="false" ht="13.8" hidden="false" customHeight="false" outlineLevel="0" collapsed="false">
      <c r="I70" s="110" t="n">
        <f aca="false">'Min pension'!I66+1</f>
        <v>2009</v>
      </c>
      <c r="J70" s="110" t="n">
        <f aca="false">'Min pension'!J66</f>
        <v>4</v>
      </c>
      <c r="K70" s="110" t="n">
        <v>6060.49</v>
      </c>
      <c r="L70" s="122" t="n">
        <f aca="false">'Max pension'!K70*100/'RIPTE e IPC'!T804</f>
        <v>11216.4355008948</v>
      </c>
    </row>
    <row r="71" customFormat="false" ht="13.8" hidden="false" customHeight="false" outlineLevel="0" collapsed="false">
      <c r="I71" s="108" t="n">
        <f aca="false">'Min pension'!I67+1</f>
        <v>2010</v>
      </c>
      <c r="J71" s="108" t="n">
        <f aca="false">'Min pension'!J67</f>
        <v>1</v>
      </c>
      <c r="K71" s="108" t="n">
        <v>6060.49</v>
      </c>
      <c r="L71" s="120" t="n">
        <f aca="false">'Max pension'!K71*100/'RIPTE e IPC'!T807</f>
        <v>10863.0382682392</v>
      </c>
    </row>
    <row r="72" customFormat="false" ht="13.8" hidden="false" customHeight="false" outlineLevel="0" collapsed="false">
      <c r="I72" s="110" t="n">
        <f aca="false">'Min pension'!I68+1</f>
        <v>2010</v>
      </c>
      <c r="J72" s="110" t="n">
        <f aca="false">'Min pension'!J68</f>
        <v>2</v>
      </c>
      <c r="K72" s="110" t="n">
        <v>6558.06</v>
      </c>
      <c r="L72" s="122" t="n">
        <f aca="false">'Max pension'!K72*100/'RIPTE e IPC'!T810</f>
        <v>11441.4765110008</v>
      </c>
    </row>
    <row r="73" customFormat="false" ht="13.8" hidden="false" customHeight="false" outlineLevel="0" collapsed="false">
      <c r="I73" s="108" t="n">
        <f aca="false">'Min pension'!I69+1</f>
        <v>2010</v>
      </c>
      <c r="J73" s="108" t="n">
        <f aca="false">'Min pension'!J69</f>
        <v>3</v>
      </c>
      <c r="K73" s="108" t="n">
        <v>6558.06</v>
      </c>
      <c r="L73" s="120" t="n">
        <f aca="false">'Max pension'!K73*100/'RIPTE e IPC'!T813</f>
        <v>11185.1676184742</v>
      </c>
    </row>
    <row r="74" customFormat="false" ht="13.8" hidden="false" customHeight="false" outlineLevel="0" collapsed="false">
      <c r="I74" s="110" t="n">
        <f aca="false">'Min pension'!I70+1</f>
        <v>2010</v>
      </c>
      <c r="J74" s="110" t="n">
        <f aca="false">'Min pension'!J70</f>
        <v>4</v>
      </c>
      <c r="K74" s="110" t="n">
        <v>7666.37</v>
      </c>
      <c r="L74" s="122" t="n">
        <f aca="false">'Max pension'!K74*100/'RIPTE e IPC'!T816</f>
        <v>12779.5939452656</v>
      </c>
    </row>
    <row r="75" customFormat="false" ht="13.8" hidden="false" customHeight="false" outlineLevel="0" collapsed="false">
      <c r="I75" s="108" t="n">
        <f aca="false">'Min pension'!I71+1</f>
        <v>2011</v>
      </c>
      <c r="J75" s="108" t="n">
        <f aca="false">'Min pension'!J71</f>
        <v>1</v>
      </c>
      <c r="K75" s="108" t="n">
        <v>7666.37</v>
      </c>
      <c r="L75" s="120" t="n">
        <f aca="false">'Max pension'!K75*100/'RIPTE e IPC'!T819</f>
        <v>12489.8648644924</v>
      </c>
    </row>
    <row r="76" customFormat="false" ht="13.8" hidden="false" customHeight="false" outlineLevel="0" collapsed="false">
      <c r="I76" s="110" t="n">
        <f aca="false">'Min pension'!I72+1</f>
        <v>2011</v>
      </c>
      <c r="J76" s="110" t="n">
        <f aca="false">'Min pension'!J72</f>
        <v>2</v>
      </c>
      <c r="K76" s="110" t="n">
        <v>8994.95</v>
      </c>
      <c r="L76" s="122" t="n">
        <f aca="false">'Max pension'!K76*100/'RIPTE e IPC'!T822</f>
        <v>14306.1194902308</v>
      </c>
    </row>
    <row r="77" customFormat="false" ht="13.8" hidden="false" customHeight="false" outlineLevel="0" collapsed="false">
      <c r="I77" s="108" t="n">
        <f aca="false">'Min pension'!I73+1</f>
        <v>2011</v>
      </c>
      <c r="J77" s="108" t="n">
        <f aca="false">'Min pension'!J73</f>
        <v>3</v>
      </c>
      <c r="K77" s="108" t="n">
        <v>8994.95</v>
      </c>
      <c r="L77" s="120" t="n">
        <f aca="false">'Max pension'!K77*100/'RIPTE e IPC'!T825</f>
        <v>13976.170296313</v>
      </c>
    </row>
    <row r="78" customFormat="false" ht="13.8" hidden="false" customHeight="false" outlineLevel="0" collapsed="false">
      <c r="I78" s="110" t="n">
        <f aca="false">'Min pension'!I74+1</f>
        <v>2011</v>
      </c>
      <c r="J78" s="110" t="n">
        <f aca="false">'Min pension'!J74</f>
        <v>4</v>
      </c>
      <c r="K78" s="110" t="n">
        <v>10507.9</v>
      </c>
      <c r="L78" s="122" t="n">
        <f aca="false">'Max pension'!K78*100/'RIPTE e IPC'!T828</f>
        <v>15995.6649238841</v>
      </c>
    </row>
    <row r="79" customFormat="false" ht="13.8" hidden="false" customHeight="false" outlineLevel="0" collapsed="false">
      <c r="I79" s="108" t="n">
        <f aca="false">'Min pension'!I75+1</f>
        <v>2012</v>
      </c>
      <c r="J79" s="108" t="n">
        <f aca="false">'Min pension'!J75</f>
        <v>1</v>
      </c>
      <c r="K79" s="108" t="n">
        <v>10507.9</v>
      </c>
      <c r="L79" s="120" t="n">
        <f aca="false">'Max pension'!K79*100/'RIPTE e IPC'!T831</f>
        <v>15603.659794514</v>
      </c>
    </row>
    <row r="80" customFormat="false" ht="13.8" hidden="false" customHeight="false" outlineLevel="0" collapsed="false">
      <c r="I80" s="110" t="n">
        <f aca="false">'Min pension'!I76+1</f>
        <v>2012</v>
      </c>
      <c r="J80" s="110" t="n">
        <f aca="false">'Min pension'!J76</f>
        <v>2</v>
      </c>
      <c r="K80" s="110" t="n">
        <v>12359.39</v>
      </c>
      <c r="L80" s="122" t="n">
        <f aca="false">'Max pension'!K80*100/'RIPTE e IPC'!T834</f>
        <v>17887.4196470856</v>
      </c>
    </row>
    <row r="81" customFormat="false" ht="13.8" hidden="false" customHeight="false" outlineLevel="0" collapsed="false">
      <c r="I81" s="108" t="n">
        <f aca="false">'Min pension'!I77+1</f>
        <v>2012</v>
      </c>
      <c r="J81" s="108" t="n">
        <f aca="false">'Min pension'!J77</f>
        <v>3</v>
      </c>
      <c r="K81" s="108" t="n">
        <v>12359.39</v>
      </c>
      <c r="L81" s="120" t="n">
        <f aca="false">'Max pension'!K81*100/'RIPTE e IPC'!T837</f>
        <v>17464.1144905414</v>
      </c>
    </row>
    <row r="82" customFormat="false" ht="13.8" hidden="false" customHeight="false" outlineLevel="0" collapsed="false">
      <c r="I82" s="110" t="n">
        <f aca="false">'Min pension'!I78+1</f>
        <v>2012</v>
      </c>
      <c r="J82" s="110" t="n">
        <f aca="false">'Min pension'!J78</f>
        <v>4</v>
      </c>
      <c r="K82" s="110" t="n">
        <v>13770.83</v>
      </c>
      <c r="L82" s="122" t="n">
        <f aca="false">'Max pension'!K82*100/'RIPTE e IPC'!T840</f>
        <v>18949.9219456052</v>
      </c>
    </row>
    <row r="83" customFormat="false" ht="13.8" hidden="false" customHeight="false" outlineLevel="0" collapsed="false">
      <c r="I83" s="108" t="n">
        <f aca="false">'Min pension'!I79+1</f>
        <v>2013</v>
      </c>
      <c r="J83" s="108" t="n">
        <f aca="false">'Min pension'!J79</f>
        <v>1</v>
      </c>
      <c r="K83" s="108" t="n">
        <v>13770.83</v>
      </c>
      <c r="L83" s="120" t="n">
        <f aca="false">'Max pension'!K83*100/'RIPTE e IPC'!T843</f>
        <v>18452.7406645147</v>
      </c>
    </row>
    <row r="84" customFormat="false" ht="13.8" hidden="false" customHeight="false" outlineLevel="0" collapsed="false">
      <c r="I84" s="110" t="n">
        <f aca="false">'Min pension'!I80+1</f>
        <v>2013</v>
      </c>
      <c r="J84" s="110" t="n">
        <f aca="false">'Min pension'!J80</f>
        <v>2</v>
      </c>
      <c r="K84" s="110" t="n">
        <v>15861.24</v>
      </c>
      <c r="L84" s="122" t="n">
        <f aca="false">'Max pension'!K84*100/'RIPTE e IPC'!T846</f>
        <v>20804.6661819534</v>
      </c>
    </row>
    <row r="85" customFormat="false" ht="13.8" hidden="false" customHeight="false" outlineLevel="0" collapsed="false">
      <c r="I85" s="108" t="n">
        <f aca="false">'Min pension'!I81+1</f>
        <v>2013</v>
      </c>
      <c r="J85" s="108" t="n">
        <f aca="false">'Min pension'!J81</f>
        <v>3</v>
      </c>
      <c r="K85" s="108" t="n">
        <v>15861.24</v>
      </c>
      <c r="L85" s="120" t="n">
        <f aca="false">'Max pension'!K85*100/'RIPTE e IPC'!T849</f>
        <v>20273.610295514</v>
      </c>
    </row>
    <row r="86" customFormat="false" ht="13.8" hidden="false" customHeight="false" outlineLevel="0" collapsed="false">
      <c r="I86" s="110" t="n">
        <f aca="false">'Min pension'!I82+1</f>
        <v>2013</v>
      </c>
      <c r="J86" s="110" t="n">
        <f aca="false">'Min pension'!J82</f>
        <v>4</v>
      </c>
      <c r="K86" s="110" t="n">
        <v>18146.84</v>
      </c>
      <c r="L86" s="122" t="n">
        <f aca="false">'Max pension'!K86*100/'RIPTE e IPC'!T852</f>
        <v>22591.5744063528</v>
      </c>
    </row>
    <row r="87" customFormat="false" ht="13.8" hidden="false" customHeight="false" outlineLevel="0" collapsed="false">
      <c r="I87" s="108" t="n">
        <f aca="false">'Min pension'!I83+1</f>
        <v>2014</v>
      </c>
      <c r="J87" s="108" t="n">
        <f aca="false">'Min pension'!J83</f>
        <v>1</v>
      </c>
      <c r="K87" s="108" t="n">
        <v>18146.84</v>
      </c>
      <c r="L87" s="120" t="n">
        <f aca="false">'Max pension'!K87*100/'RIPTE e IPC'!T855</f>
        <v>20771.5277587658</v>
      </c>
    </row>
    <row r="88" customFormat="false" ht="13.8" hidden="false" customHeight="false" outlineLevel="0" collapsed="false">
      <c r="I88" s="110" t="n">
        <f aca="false">'Min pension'!I84+1</f>
        <v>2014</v>
      </c>
      <c r="J88" s="110" t="n">
        <f aca="false">'Min pension'!J84</f>
        <v>2</v>
      </c>
      <c r="K88" s="110" t="n">
        <v>20199.25</v>
      </c>
      <c r="L88" s="122" t="n">
        <f aca="false">'Max pension'!K88*100/'RIPTE e IPC'!T858</f>
        <v>21827.0562668447</v>
      </c>
    </row>
    <row r="89" customFormat="false" ht="13.8" hidden="false" customHeight="false" outlineLevel="0" collapsed="false">
      <c r="I89" s="108" t="n">
        <f aca="false">'Min pension'!I85+1</f>
        <v>2014</v>
      </c>
      <c r="J89" s="108" t="n">
        <f aca="false">'Min pension'!J85</f>
        <v>3</v>
      </c>
      <c r="K89" s="108" t="n">
        <v>20199.25</v>
      </c>
      <c r="L89" s="120" t="n">
        <f aca="false">'Max pension'!K89*100/'RIPTE e IPC'!T861</f>
        <v>20964.7528093891</v>
      </c>
    </row>
    <row r="90" customFormat="false" ht="13.8" hidden="false" customHeight="false" outlineLevel="0" collapsed="false">
      <c r="I90" s="110" t="n">
        <f aca="false">'Min pension'!I86+1</f>
        <v>2014</v>
      </c>
      <c r="J90" s="110" t="n">
        <f aca="false">'Min pension'!J86</f>
        <v>4</v>
      </c>
      <c r="K90" s="110" t="n">
        <v>23675.54</v>
      </c>
      <c r="L90" s="122" t="n">
        <f aca="false">'Max pension'!K90*100/'RIPTE e IPC'!T864</f>
        <v>23675.54</v>
      </c>
    </row>
    <row r="91" customFormat="false" ht="13.8" hidden="false" customHeight="false" outlineLevel="0" collapsed="false">
      <c r="I91" s="108" t="n">
        <f aca="false">'Min pension'!I87+1</f>
        <v>2015</v>
      </c>
      <c r="J91" s="108" t="n">
        <f aca="false">'Min pension'!J87</f>
        <v>1</v>
      </c>
      <c r="K91" s="108" t="n">
        <v>23675.54</v>
      </c>
      <c r="L91" s="120" t="n">
        <f aca="false">'Max pension'!K91*100/'RIPTE e IPC'!T867</f>
        <v>22965.6624937354</v>
      </c>
    </row>
    <row r="92" customFormat="false" ht="13.8" hidden="false" customHeight="false" outlineLevel="0" collapsed="false">
      <c r="I92" s="110" t="n">
        <f aca="false">'Min pension'!I88+1</f>
        <v>2015</v>
      </c>
      <c r="J92" s="110" t="n">
        <f aca="false">'Min pension'!J88</f>
        <v>2</v>
      </c>
      <c r="K92" s="110" t="n">
        <v>27998.69</v>
      </c>
      <c r="L92" s="122" t="n">
        <f aca="false">'Max pension'!K92*100/'RIPTE e IPC'!T870</f>
        <v>26232.1226790185</v>
      </c>
    </row>
    <row r="93" customFormat="false" ht="13.8" hidden="false" customHeight="false" outlineLevel="0" collapsed="false">
      <c r="I93" s="108" t="n">
        <f aca="false">'Min pension'!I89+1</f>
        <v>2015</v>
      </c>
      <c r="J93" s="108" t="n">
        <f aca="false">'Min pension'!J89</f>
        <v>3</v>
      </c>
      <c r="K93" s="108" t="n">
        <v>27998.69</v>
      </c>
      <c r="L93" s="120" t="n">
        <f aca="false">'Max pension'!K93*100/'RIPTE e IPC'!T873</f>
        <v>25341.7152253487</v>
      </c>
    </row>
    <row r="94" customFormat="false" ht="13.8" hidden="false" customHeight="false" outlineLevel="0" collapsed="false">
      <c r="I94" s="110" t="n">
        <f aca="false">'Min pension'!I90+1</f>
        <v>2015</v>
      </c>
      <c r="J94" s="110" t="n">
        <f aca="false">'Min pension'!J90</f>
        <v>4</v>
      </c>
      <c r="K94" s="110" t="n">
        <v>31495.73</v>
      </c>
      <c r="L94" s="122" t="n">
        <f aca="false">'Max pension'!K94*100/'RIPTE e IPC'!T876</f>
        <v>27210.1626896374</v>
      </c>
    </row>
    <row r="95" customFormat="false" ht="13.8" hidden="false" customHeight="false" outlineLevel="0" collapsed="false">
      <c r="I95" s="108" t="n">
        <f aca="false">'Min pension'!I91+1</f>
        <v>2016</v>
      </c>
      <c r="J95" s="108" t="n">
        <f aca="false">'Min pension'!J91</f>
        <v>1</v>
      </c>
      <c r="K95" s="108" t="n">
        <v>31495.73</v>
      </c>
      <c r="L95" s="120" t="n">
        <f aca="false">'Max pension'!K95*100/'RIPTE e IPC'!T879</f>
        <v>24021.9859376708</v>
      </c>
    </row>
    <row r="96" customFormat="false" ht="13.8" hidden="false" customHeight="false" outlineLevel="0" collapsed="false">
      <c r="I96" s="110" t="n">
        <f aca="false">'Min pension'!I92+1</f>
        <v>2016</v>
      </c>
      <c r="J96" s="110" t="n">
        <f aca="false">'Min pension'!J92</f>
        <v>2</v>
      </c>
      <c r="K96" s="110" t="n">
        <v>36330.32</v>
      </c>
      <c r="L96" s="122" t="n">
        <f aca="false">'Max pension'!K96*100/'RIPTE e IPC'!T882</f>
        <v>24568.1729396562</v>
      </c>
    </row>
    <row r="97" customFormat="false" ht="13.8" hidden="false" customHeight="false" outlineLevel="0" collapsed="false">
      <c r="I97" s="108" t="n">
        <f aca="false">'Min pension'!I93+1</f>
        <v>2016</v>
      </c>
      <c r="J97" s="108" t="n">
        <f aca="false">'Min pension'!J93</f>
        <v>3</v>
      </c>
      <c r="K97" s="108" t="n">
        <v>36330.32</v>
      </c>
      <c r="L97" s="120" t="n">
        <f aca="false">'Max pension'!K97*100/'RIPTE e IPC'!T885</f>
        <v>23309.8931280716</v>
      </c>
    </row>
    <row r="98" customFormat="false" ht="13.8" hidden="false" customHeight="false" outlineLevel="0" collapsed="false">
      <c r="I98" s="110" t="n">
        <f aca="false">'Min pension'!I94+1</f>
        <v>2016</v>
      </c>
      <c r="J98" s="110" t="n">
        <f aca="false">'Min pension'!J94</f>
        <v>4</v>
      </c>
      <c r="K98" s="110" t="n">
        <v>41474.69</v>
      </c>
      <c r="L98" s="122" t="n">
        <f aca="false">'Max pension'!K98*100/'RIPTE e IPC'!T888</f>
        <v>25292.5195992457</v>
      </c>
    </row>
    <row r="99" customFormat="false" ht="13.8" hidden="false" customHeight="false" outlineLevel="0" collapsed="false">
      <c r="I99" s="108" t="n">
        <f aca="false">'Min pension'!I95+1</f>
        <v>2017</v>
      </c>
      <c r="J99" s="108" t="n">
        <f aca="false">'Min pension'!J95</f>
        <v>1</v>
      </c>
      <c r="K99" s="108" t="n">
        <v>41474.69</v>
      </c>
      <c r="L99" s="120" t="n">
        <f aca="false">'Max pension'!K99*100/'RIPTE e IPC'!T891</f>
        <v>24104.7316195434</v>
      </c>
    </row>
    <row r="100" customFormat="false" ht="13.8" hidden="false" customHeight="false" outlineLevel="0" collapsed="false">
      <c r="I100" s="110" t="n">
        <f aca="false">'Min pension'!I96+1</f>
        <v>2017</v>
      </c>
      <c r="J100" s="110" t="n">
        <f aca="false">'Min pension'!J96</f>
        <v>2</v>
      </c>
      <c r="K100" s="110" t="n">
        <v>46849.81</v>
      </c>
      <c r="L100" s="122" t="n">
        <f aca="false">'Max pension'!K100*100/'RIPTE e IPC'!T894</f>
        <v>25542.6601216314</v>
      </c>
    </row>
    <row r="101" customFormat="false" ht="13.8" hidden="false" customHeight="false" outlineLevel="0" collapsed="false">
      <c r="I101" s="108" t="n">
        <f aca="false">'Min pension'!I97+1</f>
        <v>2017</v>
      </c>
      <c r="J101" s="108" t="n">
        <f aca="false">'Min pension'!J97</f>
        <v>3</v>
      </c>
      <c r="K101" s="108" t="n">
        <v>46849.81</v>
      </c>
      <c r="L101" s="120" t="n">
        <f aca="false">'Max pension'!K101*100/'RIPTE e IPC'!T897</f>
        <v>24468.5932326468</v>
      </c>
    </row>
    <row r="102" customFormat="false" ht="13.8" hidden="false" customHeight="false" outlineLevel="0" collapsed="false">
      <c r="I102" s="110" t="n">
        <f aca="false">'Min pension'!I98+1</f>
        <v>2017</v>
      </c>
      <c r="J102" s="110" t="n">
        <f aca="false">'Min pension'!J98</f>
        <v>4</v>
      </c>
      <c r="K102" s="110" t="n">
        <v>53090.2</v>
      </c>
      <c r="L102" s="122" t="n">
        <f aca="false">'Max pension'!K102*100/'RIPTE e IPC'!T900</f>
        <v>26441.7004209134</v>
      </c>
    </row>
    <row r="103" customFormat="false" ht="13.8" hidden="false" customHeight="false" outlineLevel="0" collapsed="false">
      <c r="I103" s="108" t="n">
        <f aca="false">'Min pension'!I99+1</f>
        <v>2018</v>
      </c>
      <c r="J103" s="108" t="n">
        <f aca="false">'Min pension'!J99</f>
        <v>1</v>
      </c>
      <c r="K103" s="108" t="n">
        <v>53090.2</v>
      </c>
      <c r="L103" s="120" t="n">
        <f aca="false">'Max pension'!K103*100/'RIPTE e IPC'!T903</f>
        <v>24598.4341201563</v>
      </c>
    </row>
    <row r="104" customFormat="false" ht="13.8" hidden="false" customHeight="false" outlineLevel="0" collapsed="false">
      <c r="I104" s="110" t="n">
        <f aca="false">'Min pension'!I100+1</f>
        <v>2018</v>
      </c>
      <c r="J104" s="110" t="n">
        <f aca="false">'Min pension'!J100</f>
        <v>2</v>
      </c>
      <c r="K104" s="110" t="n">
        <v>56121.65</v>
      </c>
      <c r="L104" s="122" t="n">
        <f aca="false">'Max pension'!K104*100/'RIPTE e IPC'!T906</f>
        <v>24227.9771362834</v>
      </c>
    </row>
    <row r="105" customFormat="false" ht="13.8" hidden="false" customHeight="false" outlineLevel="0" collapsed="false">
      <c r="I105" s="108" t="n">
        <f aca="false">'Min pension'!I101+1</f>
        <v>2018</v>
      </c>
      <c r="J105" s="108" t="n">
        <f aca="false">'Min pension'!J101</f>
        <v>3</v>
      </c>
      <c r="K105" s="108" t="n">
        <v>59314.97</v>
      </c>
      <c r="L105" s="120" t="n">
        <f aca="false">'Max pension'!K105*100/'RIPTE e IPC'!T909</f>
        <v>23045.2726482195</v>
      </c>
    </row>
    <row r="106" customFormat="false" ht="13.8" hidden="false" customHeight="false" outlineLevel="0" collapsed="false">
      <c r="I106" s="110" t="n">
        <f aca="false">'Min pension'!I102+1</f>
        <v>2018</v>
      </c>
      <c r="J106" s="110" t="n">
        <f aca="false">'Min pension'!J102</f>
        <v>4</v>
      </c>
      <c r="K106" s="121" t="n">
        <v>63278.9450222787</v>
      </c>
      <c r="L106" s="122" t="n">
        <f aca="false">'Max pension'!K106*100/'RIPTE e IPC'!T912</f>
        <v>21227.4554614828</v>
      </c>
    </row>
    <row r="107" customFormat="false" ht="13.8" hidden="false" customHeight="false" outlineLevel="0" collapsed="false">
      <c r="I107" s="108" t="n">
        <f aca="false">'Min pension'!I103+1</f>
        <v>2019</v>
      </c>
      <c r="J107" s="108" t="n">
        <f aca="false">'Min pension'!J103</f>
        <v>1</v>
      </c>
      <c r="K107" s="120" t="n">
        <v>68200.18</v>
      </c>
      <c r="L107" s="120" t="n">
        <f aca="false">'Max pension'!K107*100/'RIPTE e IPC'!T915</f>
        <v>20888.6038047403</v>
      </c>
    </row>
    <row r="108" customFormat="false" ht="13.8" hidden="false" customHeight="false" outlineLevel="0" collapsed="false">
      <c r="I108" s="110" t="n">
        <f aca="false">'Min pension'!I104+1</f>
        <v>2019</v>
      </c>
      <c r="J108" s="110" t="n">
        <f aca="false">'Min pension'!J104</f>
        <v>2</v>
      </c>
      <c r="K108" s="122" t="n">
        <v>76268.26</v>
      </c>
      <c r="L108" s="122" t="n">
        <f aca="false">'Max pension'!K108*100/'RIPTE e IPC'!T918</f>
        <v>20932.0358677489</v>
      </c>
      <c r="M108" s="123"/>
    </row>
    <row r="109" customFormat="false" ht="13.8" hidden="false" customHeight="false" outlineLevel="0" collapsed="false">
      <c r="I109" s="108" t="n">
        <f aca="false">'Min pension'!I105+1</f>
        <v>2019</v>
      </c>
      <c r="J109" s="108" t="n">
        <f aca="false">'Min pension'!J105</f>
        <v>3</v>
      </c>
      <c r="K109" s="120" t="n">
        <v>84459.47</v>
      </c>
      <c r="L109" s="120" t="n">
        <f aca="false">'Max pension'!K109*100/'RIPTE e IPC'!T921</f>
        <v>21029.9520071289</v>
      </c>
    </row>
    <row r="110" customFormat="false" ht="13.8" hidden="false" customHeight="false" outlineLevel="0" collapsed="false">
      <c r="I110" s="110" t="n">
        <f aca="false">'Min pension'!I106+1</f>
        <v>2019</v>
      </c>
      <c r="J110" s="110" t="n">
        <f aca="false">'Min pension'!J106</f>
        <v>4</v>
      </c>
      <c r="K110" s="122" t="n">
        <f aca="false">K109*(1+PBU!M110)</f>
        <v>94776.3620088709</v>
      </c>
      <c r="L110" s="122" t="n">
        <f aca="false">'Max pension'!K110*100/'RIPTE e IPC'!T924</f>
        <v>19815.773159381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1117</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2019-09-12T16:29:21Z</dcterms:modified>
  <cp:revision>78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