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Override PartName="/xl/media/image5.wmf" ContentType="image/x-wmf"/>
  <Override PartName="/xl/media/image6.wmf" ContentType="image/x-wmf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omments2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GDP evolution by scenario" sheetId="1" state="visible" r:id="rId2"/>
    <sheet name="Central scenario" sheetId="2" state="visible" r:id="rId3"/>
    <sheet name="Low scenario" sheetId="3" state="visible" r:id="rId4"/>
    <sheet name="High scenario" sheetId="4" state="visible" r:id="rId5"/>
    <sheet name="Graphiques déficit" sheetId="5" state="visible" r:id="rId6"/>
    <sheet name="Bismarckian Deficit" sheetId="6" state="visible" r:id="rId7"/>
    <sheet name="Economic result" sheetId="7" state="visible" r:id="rId8"/>
    <sheet name="High pensions" sheetId="8" state="visible" r:id="rId9"/>
    <sheet name="Low pensions" sheetId="9" state="visible" r:id="rId10"/>
    <sheet name="Central pensions" sheetId="10" state="visible" r:id="rId11"/>
    <sheet name="Central SIPA income" sheetId="11" state="visible" r:id="rId12"/>
    <sheet name="Low SIPA income" sheetId="12" state="visible" r:id="rId13"/>
    <sheet name="High SIPA income" sheetId="13" state="visible" r:id="rId14"/>
    <sheet name="workers_and_wage_central" sheetId="14" state="visible" r:id="rId15"/>
    <sheet name="workers_and_wage_high" sheetId="15" state="visible" r:id="rId16"/>
    <sheet name="workers_and_wage_low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sharedStrings.xml><?xml version="1.0" encoding="utf-8"?>
<sst xmlns="http://schemas.openxmlformats.org/spreadsheetml/2006/main" count="461" uniqueCount="167">
  <si>
    <t xml:space="preserve">Central scenario</t>
  </si>
  <si>
    <t xml:space="preserve">High Scenario</t>
  </si>
  <si>
    <t xml:space="preserve">PIB en pesos constantes noviembre 2014</t>
  </si>
  <si>
    <t xml:space="preserve">Real GDP, base 2014 = 100</t>
  </si>
  <si>
    <t xml:space="preserve">Real GDP growth</t>
  </si>
  <si>
    <t xml:space="preserve">Wage share of GDP</t>
  </si>
  <si>
    <t xml:space="preserve">Central</t>
  </si>
  <si>
    <t xml:space="preserve">High</t>
  </si>
  <si>
    <t xml:space="preserve">Low</t>
  </si>
  <si>
    <t xml:space="preserve">Año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</si>
  <si>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</si>
  <si>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</si>
  <si>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</si>
  <si>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</si>
  <si>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</si>
  <si>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</si>
  <si>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</si>
  <si>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</si>
  <si>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</si>
  <si>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</si>
  <si>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</si>
  <si>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</si>
  <si>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</si>
  <si>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</si>
  <si>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</si>
  <si>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</si>
  <si>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</si>
  <si>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Crecimiento real del PIB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</si>
  <si>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</si>
  <si>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</si>
  <si>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</si>
  <si>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</si>
  <si>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</si>
  <si>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</si>
  <si>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</si>
  <si>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</si>
  <si>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</si>
  <si>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</si>
  <si>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</si>
  <si>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</si>
  <si>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</si>
  <si>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</si>
  <si>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</si>
  <si>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</si>
  <si>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</si>
  <si>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</si>
  <si>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</si>
  <si>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</si>
  <si>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</si>
  <si>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</si>
  <si>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</si>
  <si>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</si>
  <si>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</si>
  <si>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</si>
  <si>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Salarios reales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</si>
  <si>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</si>
  <si>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</si>
  <si>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</si>
  <si>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</si>
  <si>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</si>
  <si>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Prestaciones seguridad social, harmonizadas</t>
  </si>
  <si>
    <t xml:space="preserve">Prestaciones seguridad social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</si>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</sst>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.00%"/>
    <numFmt numFmtId="167" formatCode="0.00"/>
    <numFmt numFmtId="168" formatCode="0%"/>
    <numFmt numFmtId="169" formatCode="General"/>
    <numFmt numFmtId="170" formatCode="#,##0.00"/>
    <numFmt numFmtId="171" formatCode="0"/>
    <numFmt numFmtId="172" formatCode="\ * #,##0.00&quot;    &quot;;\-* #,##0.00&quot;    &quot;;\ * \-#&quot;    &quot;;\ @\ "/>
    <numFmt numFmtId="173" formatCode="0.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b val="true"/>
      <i val="true"/>
      <sz val="1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FFFFCC"/>
        <bgColor rgb="FFFFFFFF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CCFF"/>
        <bgColor rgb="FF83CAFF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0066CC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2" fontId="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2" fontId="6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8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7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2" fillId="8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4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11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Normal 2" xfId="21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66CCFF"/>
      <rgbColor rgb="FFCFE7F5"/>
      <rgbColor rgb="FFDDDDDD"/>
      <rgbColor rgb="FF99FFFF"/>
      <rgbColor rgb="FF99CCFF"/>
      <rgbColor rgb="FFFF9999"/>
      <rgbColor rgb="FFCC99FF"/>
      <rgbColor rgb="FFFFCC99"/>
      <rgbColor rgb="FF3366FF"/>
      <rgbColor rgb="FF33CCCC"/>
      <rgbColor rgb="FF99FF33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102.06757867557</c:v>
                </c:pt>
                <c:pt idx="29">
                  <c:v>100.809590957147</c:v>
                </c:pt>
                <c:pt idx="30">
                  <c:v>100.668734452009</c:v>
                </c:pt>
                <c:pt idx="31">
                  <c:v>100.894026625571</c:v>
                </c:pt>
                <c:pt idx="32">
                  <c:v>101.136902536881</c:v>
                </c:pt>
                <c:pt idx="33">
                  <c:v>101.710082842688</c:v>
                </c:pt>
                <c:pt idx="34">
                  <c:v>102.845645728815</c:v>
                </c:pt>
                <c:pt idx="35">
                  <c:v>103.498920359705</c:v>
                </c:pt>
                <c:pt idx="36">
                  <c:v>104.74432514605</c:v>
                </c:pt>
                <c:pt idx="37">
                  <c:v>105.405313752091</c:v>
                </c:pt>
                <c:pt idx="38">
                  <c:v>106.588269155739</c:v>
                </c:pt>
                <c:pt idx="39">
                  <c:v>108.08562098009</c:v>
                </c:pt>
                <c:pt idx="40">
                  <c:v>109.687671302798</c:v>
                </c:pt>
                <c:pt idx="41">
                  <c:v>110.050425538096</c:v>
                </c:pt>
                <c:pt idx="42">
                  <c:v>110.593089864016</c:v>
                </c:pt>
                <c:pt idx="43">
                  <c:v>111.464419005343</c:v>
                </c:pt>
                <c:pt idx="44">
                  <c:v>112.275876847085</c:v>
                </c:pt>
                <c:pt idx="45">
                  <c:v>113.18036106952</c:v>
                </c:pt>
                <c:pt idx="46">
                  <c:v>113.867101062032</c:v>
                </c:pt>
                <c:pt idx="47">
                  <c:v>115.644501419317</c:v>
                </c:pt>
                <c:pt idx="48">
                  <c:v>116.331679310461</c:v>
                </c:pt>
                <c:pt idx="49">
                  <c:v>117.938725627451</c:v>
                </c:pt>
                <c:pt idx="50">
                  <c:v>118.534182031986</c:v>
                </c:pt>
                <c:pt idx="51">
                  <c:v>119.099807342726</c:v>
                </c:pt>
                <c:pt idx="52">
                  <c:v>120.341762263964</c:v>
                </c:pt>
                <c:pt idx="53">
                  <c:v>121.192418719818</c:v>
                </c:pt>
                <c:pt idx="54">
                  <c:v>122.044081788765</c:v>
                </c:pt>
                <c:pt idx="55">
                  <c:v>123.128003678628</c:v>
                </c:pt>
                <c:pt idx="56">
                  <c:v>124.754239778567</c:v>
                </c:pt>
                <c:pt idx="57">
                  <c:v>125.225989739087</c:v>
                </c:pt>
                <c:pt idx="58">
                  <c:v>126.229061295749</c:v>
                </c:pt>
                <c:pt idx="59">
                  <c:v>127.490363573647</c:v>
                </c:pt>
                <c:pt idx="60">
                  <c:v>128.859525075765</c:v>
                </c:pt>
                <c:pt idx="61">
                  <c:v>129.557521366996</c:v>
                </c:pt>
                <c:pt idx="62">
                  <c:v>130.998281865894</c:v>
                </c:pt>
                <c:pt idx="63">
                  <c:v>131.944492667176</c:v>
                </c:pt>
                <c:pt idx="64">
                  <c:v>132.900126131781</c:v>
                </c:pt>
                <c:pt idx="65">
                  <c:v>133.0026307594</c:v>
                </c:pt>
                <c:pt idx="66">
                  <c:v>133.629307330867</c:v>
                </c:pt>
                <c:pt idx="67">
                  <c:v>134.75827456294</c:v>
                </c:pt>
                <c:pt idx="68">
                  <c:v>135.874584659253</c:v>
                </c:pt>
                <c:pt idx="69">
                  <c:v>136.548743057288</c:v>
                </c:pt>
                <c:pt idx="70">
                  <c:v>137.340819301045</c:v>
                </c:pt>
                <c:pt idx="71">
                  <c:v>138.267300273614</c:v>
                </c:pt>
                <c:pt idx="72">
                  <c:v>139.243098576042</c:v>
                </c:pt>
                <c:pt idx="73">
                  <c:v>140.022194269344</c:v>
                </c:pt>
                <c:pt idx="74">
                  <c:v>141.114617444621</c:v>
                </c:pt>
                <c:pt idx="75">
                  <c:v>141.728702526724</c:v>
                </c:pt>
                <c:pt idx="76">
                  <c:v>142.95856637909</c:v>
                </c:pt>
                <c:pt idx="77">
                  <c:v>143.64584445003</c:v>
                </c:pt>
                <c:pt idx="78">
                  <c:v>145.067024079247</c:v>
                </c:pt>
                <c:pt idx="79">
                  <c:v>145.778750026188</c:v>
                </c:pt>
                <c:pt idx="80">
                  <c:v>145.85682642214</c:v>
                </c:pt>
                <c:pt idx="81">
                  <c:v>147.019501033595</c:v>
                </c:pt>
                <c:pt idx="82">
                  <c:v>146.673680126458</c:v>
                </c:pt>
                <c:pt idx="83">
                  <c:v>147.837066862482</c:v>
                </c:pt>
                <c:pt idx="84">
                  <c:v>149.119479854135</c:v>
                </c:pt>
                <c:pt idx="85">
                  <c:v>150.42148417331</c:v>
                </c:pt>
                <c:pt idx="86">
                  <c:v>150.884430576145</c:v>
                </c:pt>
                <c:pt idx="87">
                  <c:v>151.805928100223</c:v>
                </c:pt>
                <c:pt idx="88">
                  <c:v>152.571579716418</c:v>
                </c:pt>
                <c:pt idx="89">
                  <c:v>154.075979328744</c:v>
                </c:pt>
                <c:pt idx="90">
                  <c:v>155.122568005747</c:v>
                </c:pt>
                <c:pt idx="91">
                  <c:v>156.055552821779</c:v>
                </c:pt>
                <c:pt idx="92">
                  <c:v>157.000314985522</c:v>
                </c:pt>
                <c:pt idx="93">
                  <c:v>156.782049615294</c:v>
                </c:pt>
                <c:pt idx="94">
                  <c:v>157.761884938903</c:v>
                </c:pt>
                <c:pt idx="95">
                  <c:v>158.991021658986</c:v>
                </c:pt>
                <c:pt idx="96">
                  <c:v>160.428592892072</c:v>
                </c:pt>
                <c:pt idx="97">
                  <c:v>161.268847586557</c:v>
                </c:pt>
                <c:pt idx="98">
                  <c:v>162.317180173011</c:v>
                </c:pt>
                <c:pt idx="99">
                  <c:v>163.319235885214</c:v>
                </c:pt>
                <c:pt idx="100">
                  <c:v>163.704003376385</c:v>
                </c:pt>
                <c:pt idx="101">
                  <c:v>163.924701604838</c:v>
                </c:pt>
                <c:pt idx="102">
                  <c:v>164.393576349841</c:v>
                </c:pt>
                <c:pt idx="103">
                  <c:v>164.64751868645</c:v>
                </c:pt>
                <c:pt idx="104">
                  <c:v>164.613014413392</c:v>
                </c:pt>
                <c:pt idx="105">
                  <c:v>165.499276342954</c:v>
                </c:pt>
                <c:pt idx="106">
                  <c:v>166.724156236408</c:v>
                </c:pt>
                <c:pt idx="107">
                  <c:v>167.747458029306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1236386"/>
        <c:axId val="6106872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0.0360359070236198</c:v>
                </c:pt>
                <c:pt idx="34">
                  <c:v>0.0117486439814327</c:v>
                </c:pt>
                <c:pt idx="38">
                  <c:v>0.0382021024378385</c:v>
                </c:pt>
                <c:pt idx="42">
                  <c:v>0.0399508867008285</c:v>
                </c:pt>
                <c:pt idx="46">
                  <c:v>0.0298152234142852</c:v>
                </c:pt>
                <c:pt idx="50">
                  <c:v>0.0372258265548091</c:v>
                </c:pt>
                <c:pt idx="54">
                  <c:v>0.0313662519716782</c:v>
                </c:pt>
                <c:pt idx="58">
                  <c:v>0.0349150793964126</c:v>
                </c:pt>
                <c:pt idx="62">
                  <c:v>0.0350609067029672</c:v>
                </c:pt>
                <c:pt idx="66">
                  <c:v>0.0248015234180372</c:v>
                </c:pt>
                <c:pt idx="70">
                  <c:v>0.0257184296790065</c:v>
                </c:pt>
                <c:pt idx="74">
                  <c:v>0.0256867842075674</c:v>
                </c:pt>
                <c:pt idx="78">
                  <c:v>0.0272928963691685</c:v>
                </c:pt>
                <c:pt idx="82">
                  <c:v>0.01720821946095</c:v>
                </c:pt>
                <c:pt idx="86">
                  <c:v>0.0252716631076237</c:v>
                </c:pt>
                <c:pt idx="90">
                  <c:v>0.0258942977241057</c:v>
                </c:pt>
                <c:pt idx="94">
                  <c:v>0.0205714843847802</c:v>
                </c:pt>
                <c:pt idx="98">
                  <c:v>0.0266417853298095</c:v>
                </c:pt>
                <c:pt idx="102">
                  <c:v>0.0144221461404865</c:v>
                </c:pt>
                <c:pt idx="106">
                  <c:v>0.0120518790483986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0717357"/>
        <c:axId val="73504605"/>
      </c:lineChart>
      <c:catAx>
        <c:axId val="61236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068721"/>
        <c:crosses val="autoZero"/>
        <c:auto val="1"/>
        <c:lblAlgn val="ctr"/>
        <c:lblOffset val="100"/>
      </c:catAx>
      <c:valAx>
        <c:axId val="6106872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236386"/>
        <c:crossesAt val="1"/>
        <c:crossBetween val="midCat"/>
      </c:valAx>
      <c:catAx>
        <c:axId val="1071735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504605"/>
        <c:auto val="1"/>
        <c:lblAlgn val="ctr"/>
        <c:lblOffset val="100"/>
      </c:catAx>
      <c:valAx>
        <c:axId val="73504605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71735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95.7915449053094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96.4895707520439</c:v>
                </c:pt>
                <c:pt idx="9">
                  <c:v>108.315069267015</c:v>
                </c:pt>
                <c:pt idx="10">
                  <c:v>98.871778161006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98.8996849647312</c:v>
                </c:pt>
                <c:pt idx="19">
                  <c:v>96.8544396544645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98.9377533319837</c:v>
                </c:pt>
                <c:pt idx="23">
                  <c:v>89.5151101575091</c:v>
                </c:pt>
                <c:pt idx="24">
                  <c:v>92.7134695742799</c:v>
                </c:pt>
                <c:pt idx="25">
                  <c:v>95.1532977209713</c:v>
                </c:pt>
                <c:pt idx="26">
                  <c:v>100.032954014355</c:v>
                </c:pt>
                <c:pt idx="27">
                  <c:v>102.472782161046</c:v>
                </c:pt>
                <c:pt idx="28">
                  <c:v>102.565653632864</c:v>
                </c:pt>
                <c:pt idx="29">
                  <c:v>102.590803207071</c:v>
                </c:pt>
                <c:pt idx="30">
                  <c:v>102.578325527321</c:v>
                </c:pt>
                <c:pt idx="31">
                  <c:v>102.746441134441</c:v>
                </c:pt>
                <c:pt idx="32">
                  <c:v>103.687285127088</c:v>
                </c:pt>
                <c:pt idx="33">
                  <c:v>105.304125649562</c:v>
                </c:pt>
                <c:pt idx="34">
                  <c:v>106.501917089636</c:v>
                </c:pt>
                <c:pt idx="35">
                  <c:v>108.125000531714</c:v>
                </c:pt>
                <c:pt idx="36">
                  <c:v>109.523461248804</c:v>
                </c:pt>
                <c:pt idx="37">
                  <c:v>110.261557491122</c:v>
                </c:pt>
                <c:pt idx="38">
                  <c:v>111.679101969951</c:v>
                </c:pt>
                <c:pt idx="39">
                  <c:v>113.297251041438</c:v>
                </c:pt>
                <c:pt idx="40">
                  <c:v>114.094497406426</c:v>
                </c:pt>
                <c:pt idx="41">
                  <c:v>114.822200743621</c:v>
                </c:pt>
                <c:pt idx="42">
                  <c:v>116.322715749635</c:v>
                </c:pt>
                <c:pt idx="43">
                  <c:v>117.351844231786</c:v>
                </c:pt>
                <c:pt idx="44">
                  <c:v>118.43048379888</c:v>
                </c:pt>
                <c:pt idx="45">
                  <c:v>119.74591000126</c:v>
                </c:pt>
                <c:pt idx="46">
                  <c:v>120.882358003813</c:v>
                </c:pt>
                <c:pt idx="47">
                  <c:v>122.416006604593</c:v>
                </c:pt>
                <c:pt idx="48">
                  <c:v>123.183757886297</c:v>
                </c:pt>
                <c:pt idx="49">
                  <c:v>124.827241805339</c:v>
                </c:pt>
                <c:pt idx="50">
                  <c:v>125.524550733091</c:v>
                </c:pt>
                <c:pt idx="51">
                  <c:v>126.880678581966</c:v>
                </c:pt>
                <c:pt idx="52">
                  <c:v>127.820443140604</c:v>
                </c:pt>
                <c:pt idx="53">
                  <c:v>128.930346949621</c:v>
                </c:pt>
                <c:pt idx="54">
                  <c:v>130.946862284126</c:v>
                </c:pt>
                <c:pt idx="55">
                  <c:v>131.914929822445</c:v>
                </c:pt>
                <c:pt idx="56">
                  <c:v>133.748606521247</c:v>
                </c:pt>
                <c:pt idx="57">
                  <c:v>134.883025725142</c:v>
                </c:pt>
                <c:pt idx="58">
                  <c:v>135.767798513036</c:v>
                </c:pt>
                <c:pt idx="59">
                  <c:v>137.44032272757</c:v>
                </c:pt>
                <c:pt idx="60">
                  <c:v>138.745193263199</c:v>
                </c:pt>
                <c:pt idx="61">
                  <c:v>139.921414238657</c:v>
                </c:pt>
                <c:pt idx="62">
                  <c:v>141.571051662167</c:v>
                </c:pt>
                <c:pt idx="63">
                  <c:v>142.710359689226</c:v>
                </c:pt>
                <c:pt idx="64">
                  <c:v>144.57624753228</c:v>
                </c:pt>
                <c:pt idx="65">
                  <c:v>145.40643904701</c:v>
                </c:pt>
                <c:pt idx="66">
                  <c:v>146.170293708156</c:v>
                </c:pt>
                <c:pt idx="67">
                  <c:v>147.776844785692</c:v>
                </c:pt>
                <c:pt idx="68">
                  <c:v>149.200104703757</c:v>
                </c:pt>
                <c:pt idx="69">
                  <c:v>151.247222595385</c:v>
                </c:pt>
                <c:pt idx="70">
                  <c:v>152.815056239827</c:v>
                </c:pt>
                <c:pt idx="71">
                  <c:v>153.875931970272</c:v>
                </c:pt>
                <c:pt idx="72">
                  <c:v>154.884084941913</c:v>
                </c:pt>
                <c:pt idx="73">
                  <c:v>156.312889602053</c:v>
                </c:pt>
                <c:pt idx="74">
                  <c:v>158.129549425606</c:v>
                </c:pt>
                <c:pt idx="75">
                  <c:v>159.106323580271</c:v>
                </c:pt>
                <c:pt idx="76">
                  <c:v>160.550274597837</c:v>
                </c:pt>
                <c:pt idx="77">
                  <c:v>162.087402361106</c:v>
                </c:pt>
                <c:pt idx="78">
                  <c:v>163.797401275436</c:v>
                </c:pt>
                <c:pt idx="79">
                  <c:v>166.202891095304</c:v>
                </c:pt>
                <c:pt idx="80">
                  <c:v>167.051826189229</c:v>
                </c:pt>
                <c:pt idx="81">
                  <c:v>168.045820306998</c:v>
                </c:pt>
                <c:pt idx="82">
                  <c:v>170.296373202227</c:v>
                </c:pt>
                <c:pt idx="83">
                  <c:v>171.286533951597</c:v>
                </c:pt>
                <c:pt idx="84">
                  <c:v>171.746469080893</c:v>
                </c:pt>
                <c:pt idx="85">
                  <c:v>172.672462424546</c:v>
                </c:pt>
                <c:pt idx="86">
                  <c:v>173.904802119466</c:v>
                </c:pt>
                <c:pt idx="87">
                  <c:v>175.748323450947</c:v>
                </c:pt>
                <c:pt idx="88">
                  <c:v>175.727651334934</c:v>
                </c:pt>
                <c:pt idx="89">
                  <c:v>177.642727382682</c:v>
                </c:pt>
                <c:pt idx="90">
                  <c:v>179.025331275235</c:v>
                </c:pt>
                <c:pt idx="91">
                  <c:v>181.093552709429</c:v>
                </c:pt>
                <c:pt idx="92">
                  <c:v>181.735460742999</c:v>
                </c:pt>
                <c:pt idx="93">
                  <c:v>182.912374334326</c:v>
                </c:pt>
                <c:pt idx="94">
                  <c:v>183.729268216402</c:v>
                </c:pt>
                <c:pt idx="95">
                  <c:v>185.752343178646</c:v>
                </c:pt>
                <c:pt idx="96">
                  <c:v>187.726914646111</c:v>
                </c:pt>
                <c:pt idx="97">
                  <c:v>189.086917398414</c:v>
                </c:pt>
                <c:pt idx="98">
                  <c:v>190.026192811117</c:v>
                </c:pt>
                <c:pt idx="99">
                  <c:v>191.114075850233</c:v>
                </c:pt>
                <c:pt idx="100">
                  <c:v>192.529252164835</c:v>
                </c:pt>
                <c:pt idx="101">
                  <c:v>193.419333529635</c:v>
                </c:pt>
                <c:pt idx="102">
                  <c:v>195.378765584056</c:v>
                </c:pt>
                <c:pt idx="103">
                  <c:v>197.240737343194</c:v>
                </c:pt>
                <c:pt idx="104">
                  <c:v>198.199429590029</c:v>
                </c:pt>
                <c:pt idx="105">
                  <c:v>199.54263199651</c:v>
                </c:pt>
                <c:pt idx="106">
                  <c:v>200.970276211247</c:v>
                </c:pt>
                <c:pt idx="107">
                  <c:v>202.005843193012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919338"/>
        <c:axId val="47060400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0.0515116199329266</c:v>
                </c:pt>
                <c:pt idx="34">
                  <c:v>0.0320041554744808</c:v>
                </c:pt>
                <c:pt idx="38">
                  <c:v>0.0499105962512807</c:v>
                </c:pt>
                <c:pt idx="42">
                  <c:v>0.0400886576771338</c:v>
                </c:pt>
                <c:pt idx="46">
                  <c:v>0.0408211351709393</c:v>
                </c:pt>
                <c:pt idx="50">
                  <c:v>0.0393405267199394</c:v>
                </c:pt>
                <c:pt idx="54">
                  <c:v>0.0383607726476143</c:v>
                </c:pt>
                <c:pt idx="58">
                  <c:v>0.042776430078401</c:v>
                </c:pt>
                <c:pt idx="62">
                  <c:v>0.0389566568905519</c:v>
                </c:pt>
                <c:pt idx="66">
                  <c:v>0.0372713030638772</c:v>
                </c:pt>
                <c:pt idx="70">
                  <c:v>0.0397453417166997</c:v>
                </c:pt>
                <c:pt idx="74">
                  <c:v>0.0350736092528439</c:v>
                </c:pt>
                <c:pt idx="78">
                  <c:v>0.0385166400423078</c:v>
                </c:pt>
                <c:pt idx="82">
                  <c:v>0.0368390829988978</c:v>
                </c:pt>
                <c:pt idx="86">
                  <c:v>0.0257012017442939</c:v>
                </c:pt>
                <c:pt idx="90">
                  <c:v>0.0279757777718841</c:v>
                </c:pt>
                <c:pt idx="94">
                  <c:v>0.0289285135026698</c:v>
                </c:pt>
                <c:pt idx="98">
                  <c:v>0.0324529336726427</c:v>
                </c:pt>
                <c:pt idx="102">
                  <c:v>0.0271968815745536</c:v>
                </c:pt>
                <c:pt idx="106">
                  <c:v>0.0284497819687035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513940"/>
        <c:axId val="89155868"/>
      </c:lineChart>
      <c:catAx>
        <c:axId val="169193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060400"/>
        <c:crosses val="autoZero"/>
        <c:auto val="1"/>
        <c:lblAlgn val="ctr"/>
        <c:lblOffset val="100"/>
      </c:catAx>
      <c:valAx>
        <c:axId val="47060400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919338"/>
        <c:crossesAt val="1"/>
        <c:crossBetween val="midCat"/>
      </c:valAx>
      <c:catAx>
        <c:axId val="915139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155868"/>
        <c:auto val="1"/>
        <c:lblAlgn val="ctr"/>
        <c:lblOffset val="100"/>
      </c:catAx>
      <c:valAx>
        <c:axId val="89155868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513940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Real GDP, base 2014 = 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98.3730386805928</c:v>
                </c:pt>
                <c:pt idx="3">
                  <c:v>97.7780946875875</c:v>
                </c:pt>
                <c:pt idx="4">
                  <c:v>95.7915449053093</c:v>
                </c:pt>
                <c:pt idx="5">
                  <c:v>112.662559305796</c:v>
                </c:pt>
                <c:pt idx="6">
                  <c:v>102.27468061513</c:v>
                </c:pt>
                <c:pt idx="7">
                  <c:v>100.195854530023</c:v>
                </c:pt>
                <c:pt idx="8">
                  <c:v>96.4895707520438</c:v>
                </c:pt>
                <c:pt idx="9">
                  <c:v>108.315069267015</c:v>
                </c:pt>
                <c:pt idx="10">
                  <c:v>98.8717781610059</c:v>
                </c:pt>
                <c:pt idx="11">
                  <c:v>98.6996414641739</c:v>
                </c:pt>
                <c:pt idx="12">
                  <c:v>96.7726636074714</c:v>
                </c:pt>
                <c:pt idx="13">
                  <c:v>110.566597706488</c:v>
                </c:pt>
                <c:pt idx="14">
                  <c:v>102.646652643039</c:v>
                </c:pt>
                <c:pt idx="15">
                  <c:v>103.127914517626</c:v>
                </c:pt>
                <c:pt idx="16">
                  <c:v>100.74907361741</c:v>
                </c:pt>
                <c:pt idx="17">
                  <c:v>106.358002455501</c:v>
                </c:pt>
                <c:pt idx="18">
                  <c:v>98.8996849647311</c:v>
                </c:pt>
                <c:pt idx="19">
                  <c:v>96.8544396544644</c:v>
                </c:pt>
                <c:pt idx="20">
                  <c:v>94.870983054893</c:v>
                </c:pt>
                <c:pt idx="21">
                  <c:v>107.048656926266</c:v>
                </c:pt>
                <c:pt idx="22">
                  <c:v>98.9377533319836</c:v>
                </c:pt>
                <c:pt idx="23">
                  <c:v>89.515110157509</c:v>
                </c:pt>
                <c:pt idx="24">
                  <c:v>92.7134695742798</c:v>
                </c:pt>
                <c:pt idx="25">
                  <c:v>95.1532977209713</c:v>
                </c:pt>
                <c:pt idx="26">
                  <c:v>100.032954014354</c:v>
                </c:pt>
                <c:pt idx="27">
                  <c:v>102.472782161046</c:v>
                </c:pt>
                <c:pt idx="28">
                  <c:v>101.923486614795</c:v>
                </c:pt>
                <c:pt idx="29">
                  <c:v>100.69414748101</c:v>
                </c:pt>
                <c:pt idx="30">
                  <c:v>100.130762137162</c:v>
                </c:pt>
                <c:pt idx="31">
                  <c:v>99.7892107748902</c:v>
                </c:pt>
                <c:pt idx="32">
                  <c:v>100.408716153482</c:v>
                </c:pt>
                <c:pt idx="33">
                  <c:v>100.961017966855</c:v>
                </c:pt>
                <c:pt idx="34">
                  <c:v>102.013541158152</c:v>
                </c:pt>
                <c:pt idx="35">
                  <c:v>102.383179131125</c:v>
                </c:pt>
                <c:pt idx="36">
                  <c:v>102.622138956296</c:v>
                </c:pt>
                <c:pt idx="37">
                  <c:v>101.873781638488</c:v>
                </c:pt>
                <c:pt idx="38">
                  <c:v>103.012078816917</c:v>
                </c:pt>
                <c:pt idx="39">
                  <c:v>103.16687031023</c:v>
                </c:pt>
                <c:pt idx="40">
                  <c:v>103.696924475609</c:v>
                </c:pt>
                <c:pt idx="41">
                  <c:v>103.923376155098</c:v>
                </c:pt>
                <c:pt idx="42">
                  <c:v>104.662031242735</c:v>
                </c:pt>
                <c:pt idx="43">
                  <c:v>105.11007231305</c:v>
                </c:pt>
                <c:pt idx="44">
                  <c:v>105.611899953973</c:v>
                </c:pt>
                <c:pt idx="45">
                  <c:v>106.324377743963</c:v>
                </c:pt>
                <c:pt idx="46">
                  <c:v>107.327787280925</c:v>
                </c:pt>
                <c:pt idx="47">
                  <c:v>108.188742789949</c:v>
                </c:pt>
                <c:pt idx="48">
                  <c:v>109.421217198027</c:v>
                </c:pt>
                <c:pt idx="49">
                  <c:v>109.789289512923</c:v>
                </c:pt>
                <c:pt idx="50">
                  <c:v>110.914702889988</c:v>
                </c:pt>
                <c:pt idx="51">
                  <c:v>111.338530432903</c:v>
                </c:pt>
                <c:pt idx="52">
                  <c:v>111.556691108979</c:v>
                </c:pt>
                <c:pt idx="53">
                  <c:v>111.956990129258</c:v>
                </c:pt>
                <c:pt idx="54">
                  <c:v>112.545718459842</c:v>
                </c:pt>
                <c:pt idx="55">
                  <c:v>112.844302046128</c:v>
                </c:pt>
                <c:pt idx="56">
                  <c:v>113.299438764497</c:v>
                </c:pt>
                <c:pt idx="57">
                  <c:v>114.694151186302</c:v>
                </c:pt>
                <c:pt idx="58">
                  <c:v>115.959533526612</c:v>
                </c:pt>
                <c:pt idx="59">
                  <c:v>116.34337889395</c:v>
                </c:pt>
                <c:pt idx="60">
                  <c:v>116.778315858518</c:v>
                </c:pt>
                <c:pt idx="61">
                  <c:v>116.907655317954</c:v>
                </c:pt>
                <c:pt idx="62">
                  <c:v>116.948427570719</c:v>
                </c:pt>
                <c:pt idx="63">
                  <c:v>118.00056805811</c:v>
                </c:pt>
                <c:pt idx="64">
                  <c:v>119.097487601129</c:v>
                </c:pt>
                <c:pt idx="65">
                  <c:v>119.747553745355</c:v>
                </c:pt>
                <c:pt idx="66">
                  <c:v>119.599250889272</c:v>
                </c:pt>
                <c:pt idx="67">
                  <c:v>121.150439474963</c:v>
                </c:pt>
                <c:pt idx="68">
                  <c:v>121.472879735895</c:v>
                </c:pt>
                <c:pt idx="69">
                  <c:v>121.335790659575</c:v>
                </c:pt>
                <c:pt idx="70">
                  <c:v>121.719177800849</c:v>
                </c:pt>
                <c:pt idx="71">
                  <c:v>122.255048937322</c:v>
                </c:pt>
                <c:pt idx="72">
                  <c:v>122.224372739584</c:v>
                </c:pt>
                <c:pt idx="73">
                  <c:v>122.638154499818</c:v>
                </c:pt>
                <c:pt idx="74">
                  <c:v>122.254295932914</c:v>
                </c:pt>
                <c:pt idx="75">
                  <c:v>123.407341789869</c:v>
                </c:pt>
                <c:pt idx="76">
                  <c:v>123.234875047651</c:v>
                </c:pt>
                <c:pt idx="77">
                  <c:v>123.697355527764</c:v>
                </c:pt>
                <c:pt idx="78">
                  <c:v>123.946218856664</c:v>
                </c:pt>
                <c:pt idx="79">
                  <c:v>123.761206002152</c:v>
                </c:pt>
                <c:pt idx="80">
                  <c:v>123.744730378329</c:v>
                </c:pt>
                <c:pt idx="81">
                  <c:v>124.520078210504</c:v>
                </c:pt>
                <c:pt idx="82">
                  <c:v>124.914653994978</c:v>
                </c:pt>
                <c:pt idx="83">
                  <c:v>124.885882566362</c:v>
                </c:pt>
                <c:pt idx="84">
                  <c:v>125.759330869348</c:v>
                </c:pt>
                <c:pt idx="85">
                  <c:v>126.461470889825</c:v>
                </c:pt>
                <c:pt idx="86">
                  <c:v>126.450069771314</c:v>
                </c:pt>
                <c:pt idx="87">
                  <c:v>127.963648566041</c:v>
                </c:pt>
                <c:pt idx="88">
                  <c:v>127.836035794125</c:v>
                </c:pt>
                <c:pt idx="89">
                  <c:v>128.730596607487</c:v>
                </c:pt>
                <c:pt idx="90">
                  <c:v>129.224008264993</c:v>
                </c:pt>
                <c:pt idx="91">
                  <c:v>128.678030662805</c:v>
                </c:pt>
                <c:pt idx="92">
                  <c:v>129.728304726991</c:v>
                </c:pt>
                <c:pt idx="93">
                  <c:v>129.894303179617</c:v>
                </c:pt>
                <c:pt idx="94">
                  <c:v>130.435848850549</c:v>
                </c:pt>
                <c:pt idx="95">
                  <c:v>130.868646186922</c:v>
                </c:pt>
                <c:pt idx="96">
                  <c:v>131.590871022015</c:v>
                </c:pt>
                <c:pt idx="97">
                  <c:v>132.181135967642</c:v>
                </c:pt>
                <c:pt idx="98">
                  <c:v>132.007080261091</c:v>
                </c:pt>
                <c:pt idx="99">
                  <c:v>132.403838172649</c:v>
                </c:pt>
                <c:pt idx="100">
                  <c:v>133.375565311237</c:v>
                </c:pt>
                <c:pt idx="101">
                  <c:v>133.319779165489</c:v>
                </c:pt>
                <c:pt idx="102">
                  <c:v>133.287457870234</c:v>
                </c:pt>
                <c:pt idx="103">
                  <c:v>132.682595287004</c:v>
                </c:pt>
                <c:pt idx="104">
                  <c:v>133.341920018107</c:v>
                </c:pt>
                <c:pt idx="105">
                  <c:v>133.916953128828</c:v>
                </c:pt>
                <c:pt idx="106">
                  <c:v>134.436818587273</c:v>
                </c:pt>
                <c:pt idx="107">
                  <c:v>134.158908181097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9032824"/>
        <c:axId val="38019259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Real GDP growth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0.0273115983906467</c:v>
                </c:pt>
                <c:pt idx="10">
                  <c:v>-0.0208032784926491</c:v>
                </c:pt>
                <c:pt idx="14">
                  <c:v>0.0266859038280725</c:v>
                </c:pt>
                <c:pt idx="18">
                  <c:v>-0.024817924445603</c:v>
                </c:pt>
                <c:pt idx="22">
                  <c:v>-0.031</c:v>
                </c:pt>
                <c:pt idx="26">
                  <c:v>0</c:v>
                </c:pt>
                <c:pt idx="30">
                  <c:v>0.0311628084177293</c:v>
                </c:pt>
                <c:pt idx="34">
                  <c:v>0.00802123167014623</c:v>
                </c:pt>
                <c:pt idx="38">
                  <c:v>0.0120966513100724</c:v>
                </c:pt>
                <c:pt idx="42">
                  <c:v>0.0163573058880133</c:v>
                </c:pt>
                <c:pt idx="46">
                  <c:v>0.0241029867372067</c:v>
                </c:pt>
                <c:pt idx="50">
                  <c:v>0.0327777289337856</c:v>
                </c:pt>
                <c:pt idx="54">
                  <c:v>0.0168529395184203</c:v>
                </c:pt>
                <c:pt idx="58">
                  <c:v>0.0253791639117384</c:v>
                </c:pt>
                <c:pt idx="62">
                  <c:v>0.0181154199325504</c:v>
                </c:pt>
                <c:pt idx="66">
                  <c:v>0.0233865709597623</c:v>
                </c:pt>
                <c:pt idx="70">
                  <c:v>0.0149879991326829</c:v>
                </c:pt>
                <c:pt idx="74">
                  <c:v>0.00768570106011457</c:v>
                </c:pt>
                <c:pt idx="78">
                  <c:v>0.00838998517506862</c:v>
                </c:pt>
                <c:pt idx="82">
                  <c:v>0.00692562692518983</c:v>
                </c:pt>
                <c:pt idx="86">
                  <c:v>0.0172049210606515</c:v>
                </c:pt>
                <c:pt idx="90">
                  <c:v>0.0154631216826473</c:v>
                </c:pt>
                <c:pt idx="94">
                  <c:v>0.0125535955337803</c:v>
                </c:pt>
                <c:pt idx="98">
                  <c:v>0.01392867147497</c:v>
                </c:pt>
                <c:pt idx="102">
                  <c:v>0.00848659052538325</c:v>
                </c:pt>
                <c:pt idx="106">
                  <c:v>0.00598725258953969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86921"/>
        <c:axId val="44931412"/>
      </c:lineChart>
      <c:catAx>
        <c:axId val="79032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019259"/>
        <c:crosses val="autoZero"/>
        <c:auto val="1"/>
        <c:lblAlgn val="ctr"/>
        <c:lblOffset val="100"/>
      </c:catAx>
      <c:valAx>
        <c:axId val="38019259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9032824"/>
        <c:crossesAt val="1"/>
        <c:crossBetween val="midCat"/>
      </c:valAx>
      <c:catAx>
        <c:axId val="2388692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931412"/>
        <c:auto val="1"/>
        <c:lblAlgn val="ctr"/>
        <c:lblOffset val="100"/>
      </c:catAx>
      <c:valAx>
        <c:axId val="44931412"/>
        <c:scaling>
          <c:orientation val="minMax"/>
        </c:scaling>
        <c:delete val="0"/>
        <c:axPos val="r"/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388692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-0.0328374988848726</c:v>
                </c:pt>
                <c:pt idx="3">
                  <c:v>-0.0365702872794049</c:v>
                </c:pt>
                <c:pt idx="4">
                  <c:v>-0.035809277647813</c:v>
                </c:pt>
                <c:pt idx="5">
                  <c:v>-0.0365254181756202</c:v>
                </c:pt>
                <c:pt idx="6">
                  <c:v>-0.0313884450861645</c:v>
                </c:pt>
                <c:pt idx="7">
                  <c:v>-0.0322002304424364</c:v>
                </c:pt>
                <c:pt idx="8">
                  <c:v>-0.0320170289044706</c:v>
                </c:pt>
                <c:pt idx="9">
                  <c:v>-0.0306966173238961</c:v>
                </c:pt>
                <c:pt idx="10">
                  <c:v>-0.0296153641940383</c:v>
                </c:pt>
                <c:pt idx="11">
                  <c:v>-0.0296459597853617</c:v>
                </c:pt>
                <c:pt idx="12">
                  <c:v>-0.0276394945637826</c:v>
                </c:pt>
                <c:pt idx="13">
                  <c:v>-0.0252955662754556</c:v>
                </c:pt>
                <c:pt idx="14">
                  <c:v>-0.0234081826003158</c:v>
                </c:pt>
                <c:pt idx="15">
                  <c:v>-0.0209105902252926</c:v>
                </c:pt>
                <c:pt idx="16">
                  <c:v>-0.0200558799493221</c:v>
                </c:pt>
                <c:pt idx="17">
                  <c:v>-0.0189499900491817</c:v>
                </c:pt>
                <c:pt idx="18">
                  <c:v>-0.0178520567554931</c:v>
                </c:pt>
                <c:pt idx="19">
                  <c:v>-0.0157917645751388</c:v>
                </c:pt>
                <c:pt idx="20">
                  <c:v>-0.0156846130335294</c:v>
                </c:pt>
                <c:pt idx="21">
                  <c:v>-0.0146183572946429</c:v>
                </c:pt>
                <c:pt idx="22">
                  <c:v>-0.0123639048166874</c:v>
                </c:pt>
                <c:pt idx="23">
                  <c:v>-0.0114080084846329</c:v>
                </c:pt>
                <c:pt idx="24">
                  <c:v>-0.00985470056744718</c:v>
                </c:pt>
                <c:pt idx="25">
                  <c:v>-0.0102000644042951</c:v>
                </c:pt>
                <c:pt idx="26">
                  <c:v>-0.0108792676282828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-0.032874367663993</c:v>
                </c:pt>
                <c:pt idx="2">
                  <c:v>-0.0328774668573219</c:v>
                </c:pt>
                <c:pt idx="3">
                  <c:v>-0.0371139019385178</c:v>
                </c:pt>
                <c:pt idx="4">
                  <c:v>-0.0367610243865963</c:v>
                </c:pt>
                <c:pt idx="5">
                  <c:v>-0.0373836861878347</c:v>
                </c:pt>
                <c:pt idx="6">
                  <c:v>-0.0325070076932725</c:v>
                </c:pt>
                <c:pt idx="7">
                  <c:v>-0.033743724551559</c:v>
                </c:pt>
                <c:pt idx="8">
                  <c:v>-0.0339965406235574</c:v>
                </c:pt>
                <c:pt idx="9">
                  <c:v>-0.0329599409700818</c:v>
                </c:pt>
                <c:pt idx="10">
                  <c:v>-0.0322280195391726</c:v>
                </c:pt>
                <c:pt idx="11">
                  <c:v>-0.0331325966870595</c:v>
                </c:pt>
                <c:pt idx="12">
                  <c:v>-0.0321575833146386</c:v>
                </c:pt>
                <c:pt idx="13">
                  <c:v>-0.0305102644440658</c:v>
                </c:pt>
                <c:pt idx="14">
                  <c:v>-0.0294160852867302</c:v>
                </c:pt>
                <c:pt idx="15">
                  <c:v>-0.0277179927911036</c:v>
                </c:pt>
                <c:pt idx="16">
                  <c:v>-0.0275057475194084</c:v>
                </c:pt>
                <c:pt idx="17">
                  <c:v>-0.0270606814199447</c:v>
                </c:pt>
                <c:pt idx="18">
                  <c:v>-0.0265107481171594</c:v>
                </c:pt>
                <c:pt idx="19">
                  <c:v>-0.0250950733327387</c:v>
                </c:pt>
                <c:pt idx="20">
                  <c:v>-0.0254368033712234</c:v>
                </c:pt>
                <c:pt idx="21">
                  <c:v>-0.0248450243254403</c:v>
                </c:pt>
                <c:pt idx="22">
                  <c:v>-0.0231743918899294</c:v>
                </c:pt>
                <c:pt idx="23">
                  <c:v>-0.0228002993429574</c:v>
                </c:pt>
                <c:pt idx="24">
                  <c:v>-0.0216369153628091</c:v>
                </c:pt>
                <c:pt idx="25">
                  <c:v>-0.022531556965913</c:v>
                </c:pt>
                <c:pt idx="26">
                  <c:v>-0.0236598107781352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-0.0327692930552249</c:v>
                </c:pt>
                <c:pt idx="3">
                  <c:v>-0.0365639649224516</c:v>
                </c:pt>
                <c:pt idx="4">
                  <c:v>-0.035763229135361</c:v>
                </c:pt>
                <c:pt idx="5">
                  <c:v>-0.036459782911972</c:v>
                </c:pt>
                <c:pt idx="6">
                  <c:v>-0.0317969456890206</c:v>
                </c:pt>
                <c:pt idx="7">
                  <c:v>-0.0341981266709459</c:v>
                </c:pt>
                <c:pt idx="8">
                  <c:v>-0.0348803884389674</c:v>
                </c:pt>
                <c:pt idx="9">
                  <c:v>-0.0361393531564944</c:v>
                </c:pt>
                <c:pt idx="10">
                  <c:v>-0.036270925978578</c:v>
                </c:pt>
                <c:pt idx="11">
                  <c:v>-0.0358004901228583</c:v>
                </c:pt>
                <c:pt idx="12">
                  <c:v>-0.0337660132662684</c:v>
                </c:pt>
                <c:pt idx="13">
                  <c:v>-0.0331973222572189</c:v>
                </c:pt>
                <c:pt idx="14">
                  <c:v>-0.0318843321117139</c:v>
                </c:pt>
                <c:pt idx="15">
                  <c:v>-0.0313892043045911</c:v>
                </c:pt>
                <c:pt idx="16">
                  <c:v>-0.029660041474745</c:v>
                </c:pt>
                <c:pt idx="17">
                  <c:v>-0.0280133779852086</c:v>
                </c:pt>
                <c:pt idx="18">
                  <c:v>-0.0278157091595464</c:v>
                </c:pt>
                <c:pt idx="19">
                  <c:v>-0.0279853963201956</c:v>
                </c:pt>
                <c:pt idx="20">
                  <c:v>-0.0283355377673128</c:v>
                </c:pt>
                <c:pt idx="21">
                  <c:v>-0.0279704862678519</c:v>
                </c:pt>
                <c:pt idx="22">
                  <c:v>-0.0263084485019039</c:v>
                </c:pt>
                <c:pt idx="23">
                  <c:v>-0.0255306737792722</c:v>
                </c:pt>
                <c:pt idx="24">
                  <c:v>-0.0248067379144458</c:v>
                </c:pt>
                <c:pt idx="25">
                  <c:v>-0.0247225630358831</c:v>
                </c:pt>
                <c:pt idx="26">
                  <c:v>-0.0250010856552127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-0.0328675664983811</c:v>
                </c:pt>
                <c:pt idx="2">
                  <c:v>-0.0328092610276742</c:v>
                </c:pt>
                <c:pt idx="3">
                  <c:v>-0.0371075795815644</c:v>
                </c:pt>
                <c:pt idx="4">
                  <c:v>-0.0367149758741443</c:v>
                </c:pt>
                <c:pt idx="5">
                  <c:v>-0.0373180509241865</c:v>
                </c:pt>
                <c:pt idx="6">
                  <c:v>-0.0329146951576874</c:v>
                </c:pt>
                <c:pt idx="7">
                  <c:v>-0.0357344593981817</c:v>
                </c:pt>
                <c:pt idx="8">
                  <c:v>-0.0368163441708692</c:v>
                </c:pt>
                <c:pt idx="9">
                  <c:v>-0.0383962913952961</c:v>
                </c:pt>
                <c:pt idx="10">
                  <c:v>-0.0388815564798684</c:v>
                </c:pt>
                <c:pt idx="11">
                  <c:v>-0.039335989480318</c:v>
                </c:pt>
                <c:pt idx="12">
                  <c:v>-0.0383777578269562</c:v>
                </c:pt>
                <c:pt idx="13">
                  <c:v>-0.0387472141742867</c:v>
                </c:pt>
                <c:pt idx="14">
                  <c:v>-0.0384092308837531</c:v>
                </c:pt>
                <c:pt idx="15">
                  <c:v>-0.0388430958173684</c:v>
                </c:pt>
                <c:pt idx="16">
                  <c:v>-0.0378426685777752</c:v>
                </c:pt>
                <c:pt idx="17">
                  <c:v>-0.0370734941610012</c:v>
                </c:pt>
                <c:pt idx="18">
                  <c:v>-0.037884404703923</c:v>
                </c:pt>
                <c:pt idx="19">
                  <c:v>-0.0390009921703496</c:v>
                </c:pt>
                <c:pt idx="20">
                  <c:v>-0.0400828357870338</c:v>
                </c:pt>
                <c:pt idx="21">
                  <c:v>-0.0401943112813693</c:v>
                </c:pt>
                <c:pt idx="22">
                  <c:v>-0.0392897378511905</c:v>
                </c:pt>
                <c:pt idx="23">
                  <c:v>-0.0392495217935794</c:v>
                </c:pt>
                <c:pt idx="24">
                  <c:v>-0.0394181607254036</c:v>
                </c:pt>
                <c:pt idx="25">
                  <c:v>-0.0399648795492772</c:v>
                </c:pt>
                <c:pt idx="26">
                  <c:v>-0.0410672807467007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-0.0327680314743077</c:v>
                </c:pt>
                <c:pt idx="3">
                  <c:v>-0.0365591602545876</c:v>
                </c:pt>
                <c:pt idx="4">
                  <c:v>-0.0366169480848828</c:v>
                </c:pt>
                <c:pt idx="5">
                  <c:v>-0.0370734356016667</c:v>
                </c:pt>
                <c:pt idx="6">
                  <c:v>-0.0294098736244264</c:v>
                </c:pt>
                <c:pt idx="7">
                  <c:v>-0.0277594777992838</c:v>
                </c:pt>
                <c:pt idx="8">
                  <c:v>-0.0264068750426964</c:v>
                </c:pt>
                <c:pt idx="9">
                  <c:v>-0.025155720247854</c:v>
                </c:pt>
                <c:pt idx="10">
                  <c:v>-0.0236850344274212</c:v>
                </c:pt>
                <c:pt idx="11">
                  <c:v>-0.0222568111609047</c:v>
                </c:pt>
                <c:pt idx="12">
                  <c:v>-0.0200501226921209</c:v>
                </c:pt>
                <c:pt idx="13">
                  <c:v>-0.0181833641689707</c:v>
                </c:pt>
                <c:pt idx="14">
                  <c:v>-0.0143202495552857</c:v>
                </c:pt>
                <c:pt idx="15">
                  <c:v>-0.0116624885964884</c:v>
                </c:pt>
                <c:pt idx="16">
                  <c:v>-0.00969177694615467</c:v>
                </c:pt>
                <c:pt idx="17">
                  <c:v>-0.00736797706025285</c:v>
                </c:pt>
                <c:pt idx="18">
                  <c:v>-0.00514500822624571</c:v>
                </c:pt>
                <c:pt idx="19">
                  <c:v>-0.00267355423703528</c:v>
                </c:pt>
                <c:pt idx="20">
                  <c:v>-0.000666767082294103</c:v>
                </c:pt>
                <c:pt idx="21">
                  <c:v>9.20019529666986E-005</c:v>
                </c:pt>
                <c:pt idx="22">
                  <c:v>0.000965585354970393</c:v>
                </c:pt>
                <c:pt idx="23">
                  <c:v>0.00241383577842418</c:v>
                </c:pt>
                <c:pt idx="24">
                  <c:v>0.0042325040842506</c:v>
                </c:pt>
                <c:pt idx="25">
                  <c:v>0.00530907581837198</c:v>
                </c:pt>
                <c:pt idx="26">
                  <c:v>0.0063063647155086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-0.0328674289420156</c:v>
                </c:pt>
                <c:pt idx="2">
                  <c:v>-0.032807999446757</c:v>
                </c:pt>
                <c:pt idx="3">
                  <c:v>-0.0371027749137005</c:v>
                </c:pt>
                <c:pt idx="4">
                  <c:v>-0.0375686948236661</c:v>
                </c:pt>
                <c:pt idx="5">
                  <c:v>-0.0379249050069468</c:v>
                </c:pt>
                <c:pt idx="6">
                  <c:v>-0.0305230459933466</c:v>
                </c:pt>
                <c:pt idx="7">
                  <c:v>-0.0293051917071639</c:v>
                </c:pt>
                <c:pt idx="8">
                  <c:v>-0.02834184124986</c:v>
                </c:pt>
                <c:pt idx="9">
                  <c:v>-0.0274047521290468</c:v>
                </c:pt>
                <c:pt idx="10">
                  <c:v>-0.026282696510777</c:v>
                </c:pt>
                <c:pt idx="11">
                  <c:v>-0.0256507203404511</c:v>
                </c:pt>
                <c:pt idx="12">
                  <c:v>-0.0243724460794375</c:v>
                </c:pt>
                <c:pt idx="13">
                  <c:v>-0.0231533575015627</c:v>
                </c:pt>
                <c:pt idx="14">
                  <c:v>-0.0200326113077623</c:v>
                </c:pt>
                <c:pt idx="15">
                  <c:v>-0.0180919449537276</c:v>
                </c:pt>
                <c:pt idx="16">
                  <c:v>-0.0166686056049131</c:v>
                </c:pt>
                <c:pt idx="17">
                  <c:v>-0.0147573546051476</c:v>
                </c:pt>
                <c:pt idx="18">
                  <c:v>-0.0130489950881544</c:v>
                </c:pt>
                <c:pt idx="19">
                  <c:v>-0.0110619718785083</c:v>
                </c:pt>
                <c:pt idx="20">
                  <c:v>-0.00949674363459002</c:v>
                </c:pt>
                <c:pt idx="21">
                  <c:v>-0.00924868256773949</c:v>
                </c:pt>
                <c:pt idx="22">
                  <c:v>-0.00870354652981042</c:v>
                </c:pt>
                <c:pt idx="23">
                  <c:v>-0.00781075585554526</c:v>
                </c:pt>
                <c:pt idx="24">
                  <c:v>-0.00636690989752623</c:v>
                </c:pt>
                <c:pt idx="25">
                  <c:v>-0.00584181413678908</c:v>
                </c:pt>
                <c:pt idx="26">
                  <c:v>-0.00515577405851674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4605169"/>
        <c:axId val="51068995"/>
      </c:lineChart>
      <c:catAx>
        <c:axId val="8460516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068995"/>
        <c:crosses val="autoZero"/>
        <c:auto val="1"/>
        <c:lblAlgn val="ctr"/>
        <c:lblOffset val="100"/>
      </c:catAx>
      <c:valAx>
        <c:axId val="51068995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60516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-0.032874367663993</c:v>
                </c:pt>
                <c:pt idx="24">
                  <c:v>-0.0328374988848726</c:v>
                </c:pt>
                <c:pt idx="25">
                  <c:v>-0.0365702872794049</c:v>
                </c:pt>
                <c:pt idx="26">
                  <c:v>-0.035809277647813</c:v>
                </c:pt>
                <c:pt idx="27">
                  <c:v>-0.0365254181756202</c:v>
                </c:pt>
                <c:pt idx="28">
                  <c:v>-0.0313884450861645</c:v>
                </c:pt>
                <c:pt idx="29">
                  <c:v>-0.0322002304424364</c:v>
                </c:pt>
                <c:pt idx="30">
                  <c:v>-0.0320170289044706</c:v>
                </c:pt>
                <c:pt idx="31">
                  <c:v>-0.0306966173238961</c:v>
                </c:pt>
                <c:pt idx="32">
                  <c:v>-0.0296153641940383</c:v>
                </c:pt>
                <c:pt idx="33">
                  <c:v>-0.0296459597853617</c:v>
                </c:pt>
                <c:pt idx="34">
                  <c:v>-0.0276394945637826</c:v>
                </c:pt>
                <c:pt idx="35">
                  <c:v>-0.0252955662754556</c:v>
                </c:pt>
                <c:pt idx="36">
                  <c:v>-0.0234081826003158</c:v>
                </c:pt>
                <c:pt idx="37">
                  <c:v>-0.0209105902252926</c:v>
                </c:pt>
                <c:pt idx="38">
                  <c:v>-0.0200558799493221</c:v>
                </c:pt>
                <c:pt idx="39">
                  <c:v>-0.0189499900491817</c:v>
                </c:pt>
                <c:pt idx="40">
                  <c:v>-0.0178520567554931</c:v>
                </c:pt>
                <c:pt idx="41">
                  <c:v>-0.0157917645751388</c:v>
                </c:pt>
                <c:pt idx="42">
                  <c:v>-0.0156846130335294</c:v>
                </c:pt>
                <c:pt idx="43">
                  <c:v>-0.0146183572946429</c:v>
                </c:pt>
                <c:pt idx="44">
                  <c:v>-0.0123639048166874</c:v>
                </c:pt>
                <c:pt idx="45">
                  <c:v>-0.0114080084846329</c:v>
                </c:pt>
                <c:pt idx="46">
                  <c:v>-0.00985470056744718</c:v>
                </c:pt>
                <c:pt idx="47">
                  <c:v>-0.0102000644042951</c:v>
                </c:pt>
                <c:pt idx="48">
                  <c:v>-0.0108792676282828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-0.0328774668573219</c:v>
                </c:pt>
                <c:pt idx="25">
                  <c:v>-0.0371139019385178</c:v>
                </c:pt>
                <c:pt idx="26">
                  <c:v>-0.0367610243865963</c:v>
                </c:pt>
                <c:pt idx="27">
                  <c:v>-0.0373836861878347</c:v>
                </c:pt>
                <c:pt idx="28">
                  <c:v>-0.0325070076932725</c:v>
                </c:pt>
                <c:pt idx="29">
                  <c:v>-0.033743724551559</c:v>
                </c:pt>
                <c:pt idx="30">
                  <c:v>-0.0339965406235574</c:v>
                </c:pt>
                <c:pt idx="31">
                  <c:v>-0.0329599409700818</c:v>
                </c:pt>
                <c:pt idx="32">
                  <c:v>-0.0322280195391726</c:v>
                </c:pt>
                <c:pt idx="33">
                  <c:v>-0.0331325966870595</c:v>
                </c:pt>
                <c:pt idx="34">
                  <c:v>-0.0321575833146386</c:v>
                </c:pt>
                <c:pt idx="35">
                  <c:v>-0.0305102644440658</c:v>
                </c:pt>
                <c:pt idx="36">
                  <c:v>-0.0294160852867302</c:v>
                </c:pt>
                <c:pt idx="37">
                  <c:v>-0.0277179927911036</c:v>
                </c:pt>
                <c:pt idx="38">
                  <c:v>-0.0275057475194084</c:v>
                </c:pt>
                <c:pt idx="39">
                  <c:v>-0.0270606814199447</c:v>
                </c:pt>
                <c:pt idx="40">
                  <c:v>-0.0265107481171594</c:v>
                </c:pt>
                <c:pt idx="41">
                  <c:v>-0.0250950733327387</c:v>
                </c:pt>
                <c:pt idx="42">
                  <c:v>-0.0254368033712234</c:v>
                </c:pt>
                <c:pt idx="43">
                  <c:v>-0.0248450243254403</c:v>
                </c:pt>
                <c:pt idx="44">
                  <c:v>-0.0231743918899294</c:v>
                </c:pt>
                <c:pt idx="45">
                  <c:v>-0.0228002993429574</c:v>
                </c:pt>
                <c:pt idx="46">
                  <c:v>-0.0216369153628091</c:v>
                </c:pt>
                <c:pt idx="47">
                  <c:v>-0.022531556965913</c:v>
                </c:pt>
                <c:pt idx="48">
                  <c:v>-0.0236598107781352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-0.0365639649224516</c:v>
                </c:pt>
                <c:pt idx="26">
                  <c:v>-0.035763229135361</c:v>
                </c:pt>
                <c:pt idx="27">
                  <c:v>-0.036459782911972</c:v>
                </c:pt>
                <c:pt idx="28">
                  <c:v>-0.0317969456890206</c:v>
                </c:pt>
                <c:pt idx="29">
                  <c:v>-0.0341981266709459</c:v>
                </c:pt>
                <c:pt idx="30">
                  <c:v>-0.0348803884389674</c:v>
                </c:pt>
                <c:pt idx="31">
                  <c:v>-0.0361393531564944</c:v>
                </c:pt>
                <c:pt idx="32">
                  <c:v>-0.036270925978578</c:v>
                </c:pt>
                <c:pt idx="33">
                  <c:v>-0.0358004901228583</c:v>
                </c:pt>
                <c:pt idx="34">
                  <c:v>-0.0337660132662684</c:v>
                </c:pt>
                <c:pt idx="35">
                  <c:v>-0.0331973222572189</c:v>
                </c:pt>
                <c:pt idx="36">
                  <c:v>-0.0318843321117139</c:v>
                </c:pt>
                <c:pt idx="37">
                  <c:v>-0.0313892043045911</c:v>
                </c:pt>
                <c:pt idx="38">
                  <c:v>-0.029660041474745</c:v>
                </c:pt>
                <c:pt idx="39">
                  <c:v>-0.0280133779852086</c:v>
                </c:pt>
                <c:pt idx="40">
                  <c:v>-0.0278157091595464</c:v>
                </c:pt>
                <c:pt idx="41">
                  <c:v>-0.0279853963201956</c:v>
                </c:pt>
                <c:pt idx="42">
                  <c:v>-0.0283355377673128</c:v>
                </c:pt>
                <c:pt idx="43">
                  <c:v>-0.0279704862678519</c:v>
                </c:pt>
                <c:pt idx="44">
                  <c:v>-0.0263084485019039</c:v>
                </c:pt>
                <c:pt idx="45">
                  <c:v>-0.0255306737792722</c:v>
                </c:pt>
                <c:pt idx="46">
                  <c:v>-0.0248067379144458</c:v>
                </c:pt>
                <c:pt idx="47">
                  <c:v>-0.0247225630358831</c:v>
                </c:pt>
                <c:pt idx="48">
                  <c:v>-0.0250010856552127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-0.0371075795815644</c:v>
                </c:pt>
                <c:pt idx="26">
                  <c:v>-0.0367149758741443</c:v>
                </c:pt>
                <c:pt idx="27">
                  <c:v>-0.0373180509241865</c:v>
                </c:pt>
                <c:pt idx="28">
                  <c:v>-0.0329146951576874</c:v>
                </c:pt>
                <c:pt idx="29">
                  <c:v>-0.0357344593981817</c:v>
                </c:pt>
                <c:pt idx="30">
                  <c:v>-0.0368163441708692</c:v>
                </c:pt>
                <c:pt idx="31">
                  <c:v>-0.0383962913952961</c:v>
                </c:pt>
                <c:pt idx="32">
                  <c:v>-0.0388815564798684</c:v>
                </c:pt>
                <c:pt idx="33">
                  <c:v>-0.039335989480318</c:v>
                </c:pt>
                <c:pt idx="34">
                  <c:v>-0.0383777578269562</c:v>
                </c:pt>
                <c:pt idx="35">
                  <c:v>-0.0387472141742867</c:v>
                </c:pt>
                <c:pt idx="36">
                  <c:v>-0.0384092308837531</c:v>
                </c:pt>
                <c:pt idx="37">
                  <c:v>-0.0388430958173684</c:v>
                </c:pt>
                <c:pt idx="38">
                  <c:v>-0.0378426685777752</c:v>
                </c:pt>
                <c:pt idx="39">
                  <c:v>-0.0370734941610012</c:v>
                </c:pt>
                <c:pt idx="40">
                  <c:v>-0.037884404703923</c:v>
                </c:pt>
                <c:pt idx="41">
                  <c:v>-0.0390009921703496</c:v>
                </c:pt>
                <c:pt idx="42">
                  <c:v>-0.0400828357870338</c:v>
                </c:pt>
                <c:pt idx="43">
                  <c:v>-0.0401943112813693</c:v>
                </c:pt>
                <c:pt idx="44">
                  <c:v>-0.0392897378511905</c:v>
                </c:pt>
                <c:pt idx="45">
                  <c:v>-0.0392495217935794</c:v>
                </c:pt>
                <c:pt idx="46">
                  <c:v>-0.0394181607254036</c:v>
                </c:pt>
                <c:pt idx="47">
                  <c:v>-0.0399648795492772</c:v>
                </c:pt>
                <c:pt idx="48">
                  <c:v>-0.0410672807467007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-0.0365591602545876</c:v>
                </c:pt>
                <c:pt idx="26">
                  <c:v>-0.0366169480848828</c:v>
                </c:pt>
                <c:pt idx="27">
                  <c:v>-0.0370734356016667</c:v>
                </c:pt>
                <c:pt idx="28">
                  <c:v>-0.0294098736244264</c:v>
                </c:pt>
                <c:pt idx="29">
                  <c:v>-0.0277594777992838</c:v>
                </c:pt>
                <c:pt idx="30">
                  <c:v>-0.0264068750426964</c:v>
                </c:pt>
                <c:pt idx="31">
                  <c:v>-0.025155720247854</c:v>
                </c:pt>
                <c:pt idx="32">
                  <c:v>-0.0236850344274212</c:v>
                </c:pt>
                <c:pt idx="33">
                  <c:v>-0.0222568111609047</c:v>
                </c:pt>
                <c:pt idx="34">
                  <c:v>-0.0200501226921209</c:v>
                </c:pt>
                <c:pt idx="35">
                  <c:v>-0.0181833641689707</c:v>
                </c:pt>
                <c:pt idx="36">
                  <c:v>-0.0143202495552857</c:v>
                </c:pt>
                <c:pt idx="37">
                  <c:v>-0.0116624885964884</c:v>
                </c:pt>
                <c:pt idx="38">
                  <c:v>-0.00969177694615467</c:v>
                </c:pt>
                <c:pt idx="39">
                  <c:v>-0.00736797706025285</c:v>
                </c:pt>
                <c:pt idx="40">
                  <c:v>-0.00514500822624571</c:v>
                </c:pt>
                <c:pt idx="41">
                  <c:v>-0.00267355423703528</c:v>
                </c:pt>
                <c:pt idx="42">
                  <c:v>-0.000666767082294103</c:v>
                </c:pt>
                <c:pt idx="43">
                  <c:v>9.20019529666986E-005</c:v>
                </c:pt>
                <c:pt idx="44">
                  <c:v>0.000965585354970393</c:v>
                </c:pt>
                <c:pt idx="45">
                  <c:v>0.00241383577842418</c:v>
                </c:pt>
                <c:pt idx="46">
                  <c:v>0.0042325040842506</c:v>
                </c:pt>
                <c:pt idx="47">
                  <c:v>0.00530907581837198</c:v>
                </c:pt>
                <c:pt idx="48">
                  <c:v>0.0063063647155086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-0.0371027749137005</c:v>
                </c:pt>
                <c:pt idx="26">
                  <c:v>-0.0375686948236661</c:v>
                </c:pt>
                <c:pt idx="27">
                  <c:v>-0.0379249050069468</c:v>
                </c:pt>
                <c:pt idx="28">
                  <c:v>-0.0305230459933466</c:v>
                </c:pt>
                <c:pt idx="29">
                  <c:v>-0.0293051917071639</c:v>
                </c:pt>
                <c:pt idx="30">
                  <c:v>-0.02834184124986</c:v>
                </c:pt>
                <c:pt idx="31">
                  <c:v>-0.0274047521290468</c:v>
                </c:pt>
                <c:pt idx="32">
                  <c:v>-0.026282696510777</c:v>
                </c:pt>
                <c:pt idx="33">
                  <c:v>-0.0256507203404511</c:v>
                </c:pt>
                <c:pt idx="34">
                  <c:v>-0.0243724460794375</c:v>
                </c:pt>
                <c:pt idx="35">
                  <c:v>-0.0231533575015627</c:v>
                </c:pt>
                <c:pt idx="36">
                  <c:v>-0.0200326113077623</c:v>
                </c:pt>
                <c:pt idx="37">
                  <c:v>-0.0180919449537276</c:v>
                </c:pt>
                <c:pt idx="38">
                  <c:v>-0.0166686056049131</c:v>
                </c:pt>
                <c:pt idx="39">
                  <c:v>-0.0147573546051476</c:v>
                </c:pt>
                <c:pt idx="40">
                  <c:v>-0.0130489950881544</c:v>
                </c:pt>
                <c:pt idx="41">
                  <c:v>-0.0110619718785083</c:v>
                </c:pt>
                <c:pt idx="42">
                  <c:v>-0.00949674363459002</c:v>
                </c:pt>
                <c:pt idx="43">
                  <c:v>-0.00924868256773949</c:v>
                </c:pt>
                <c:pt idx="44">
                  <c:v>-0.00870354652981042</c:v>
                </c:pt>
                <c:pt idx="45">
                  <c:v>-0.00781075585554526</c:v>
                </c:pt>
                <c:pt idx="46">
                  <c:v>-0.00636690989752623</c:v>
                </c:pt>
                <c:pt idx="47">
                  <c:v>-0.00584181413678908</c:v>
                </c:pt>
                <c:pt idx="48">
                  <c:v>-0.00515577405851674</c:v>
                </c:pt>
              </c:numCache>
            </c:numRef>
          </c:yVal>
          <c:smooth val="0"/>
        </c:ser>
        <c:axId val="27265772"/>
        <c:axId val="89477877"/>
      </c:scatterChart>
      <c:valAx>
        <c:axId val="272657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477877"/>
        <c:crosses val="autoZero"/>
        <c:crossBetween val="midCat"/>
      </c:valAx>
      <c:valAx>
        <c:axId val="894778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26577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1">
                  <c:v>-0.000446069275463893</c:v>
                </c:pt>
                <c:pt idx="2">
                  <c:v>-0.0130853294610615</c:v>
                </c:pt>
                <c:pt idx="3">
                  <c:v>-0.00637934959758819</c:v>
                </c:pt>
                <c:pt idx="4">
                  <c:v>-0.00528730473079139</c:v>
                </c:pt>
                <c:pt idx="5">
                  <c:v>-0.00315594528811225</c:v>
                </c:pt>
                <c:pt idx="6">
                  <c:v>-0.00266006212398561</c:v>
                </c:pt>
                <c:pt idx="7">
                  <c:v>-0.0077596880146275</c:v>
                </c:pt>
                <c:pt idx="8">
                  <c:v>-0.00673854445377408</c:v>
                </c:pt>
                <c:pt idx="9">
                  <c:v>-0.0101649287372602</c:v>
                </c:pt>
                <c:pt idx="10">
                  <c:v>-0.0114398617982835</c:v>
                </c:pt>
                <c:pt idx="11">
                  <c:v>-0.00492707399415027</c:v>
                </c:pt>
                <c:pt idx="12">
                  <c:v>0.00382133245719463</c:v>
                </c:pt>
                <c:pt idx="13">
                  <c:v>0.00757769102751198</c:v>
                </c:pt>
                <c:pt idx="14">
                  <c:v>0.00917791831736937</c:v>
                </c:pt>
                <c:pt idx="15">
                  <c:v>0.0108470293692913</c:v>
                </c:pt>
                <c:pt idx="16">
                  <c:v>0.00473047402209589</c:v>
                </c:pt>
                <c:pt idx="17">
                  <c:v>0.00347884656778641</c:v>
                </c:pt>
                <c:pt idx="18">
                  <c:v>0.00411235591593429</c:v>
                </c:pt>
                <c:pt idx="19">
                  <c:v>0.00326307905881009</c:v>
                </c:pt>
                <c:pt idx="20">
                  <c:v>0.00105161751029002</c:v>
                </c:pt>
                <c:pt idx="21">
                  <c:v>-0.000951668558161176</c:v>
                </c:pt>
                <c:pt idx="22">
                  <c:v>-0.00129286375596846</c:v>
                </c:pt>
                <c:pt idx="23">
                  <c:v>-0.00750733306177321</c:v>
                </c:pt>
                <c:pt idx="24">
                  <c:v>-0.0203467996958489</c:v>
                </c:pt>
                <c:pt idx="25">
                  <c:v>-0.0239156686325395</c:v>
                </c:pt>
                <c:pt idx="26">
                  <c:v>-0.019363098915625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2">
                  <c:v>0.00115825366281497</c:v>
                </c:pt>
                <c:pt idx="23">
                  <c:v>-0.0116326058731308</c:v>
                </c:pt>
                <c:pt idx="24">
                  <c:v>-0.0154219623180733</c:v>
                </c:pt>
                <c:pt idx="25">
                  <c:v>-0.0181883289064562</c:v>
                </c:pt>
                <c:pt idx="26">
                  <c:v>-0.00838601701977723</c:v>
                </c:pt>
                <c:pt idx="27">
                  <c:v>-0.0127957301698342</c:v>
                </c:pt>
                <c:pt idx="28">
                  <c:v>-0.00765875708037854</c:v>
                </c:pt>
                <c:pt idx="29">
                  <c:v>-0.00847054243665045</c:v>
                </c:pt>
                <c:pt idx="30">
                  <c:v>-0.00828734089868461</c:v>
                </c:pt>
                <c:pt idx="31">
                  <c:v>-0.00696692931811011</c:v>
                </c:pt>
                <c:pt idx="32">
                  <c:v>-0.00588567618825233</c:v>
                </c:pt>
                <c:pt idx="33">
                  <c:v>-0.00591627177957566</c:v>
                </c:pt>
                <c:pt idx="34">
                  <c:v>-0.0039098065579966</c:v>
                </c:pt>
                <c:pt idx="35">
                  <c:v>-0.00156587826966959</c:v>
                </c:pt>
                <c:pt idx="36">
                  <c:v>0.000321505405470227</c:v>
                </c:pt>
                <c:pt idx="37">
                  <c:v>0.00281909778049338</c:v>
                </c:pt>
                <c:pt idx="38">
                  <c:v>0.00367380805646391</c:v>
                </c:pt>
                <c:pt idx="39">
                  <c:v>0.00477969795660428</c:v>
                </c:pt>
                <c:pt idx="40">
                  <c:v>0.0058776312502929</c:v>
                </c:pt>
                <c:pt idx="41">
                  <c:v>0.00793792343064723</c:v>
                </c:pt>
                <c:pt idx="42">
                  <c:v>0.00804507497225663</c:v>
                </c:pt>
                <c:pt idx="43">
                  <c:v>0.00911133071114306</c:v>
                </c:pt>
                <c:pt idx="44">
                  <c:v>0.0113657831890987</c:v>
                </c:pt>
                <c:pt idx="45">
                  <c:v>0.0123216795211532</c:v>
                </c:pt>
                <c:pt idx="46">
                  <c:v>0.0138749874383388</c:v>
                </c:pt>
                <c:pt idx="47">
                  <c:v>0.0135296236014909</c:v>
                </c:pt>
                <c:pt idx="48">
                  <c:v>0.0128504203775032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Central scenario, including universal pension and without coparticipation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4">
                  <c:v>-0.0192660079119071</c:v>
                </c:pt>
                <c:pt idx="25">
                  <c:v>-0.0260574438211467</c:v>
                </c:pt>
                <c:pt idx="26">
                  <c:v>-0.0208807576286323</c:v>
                </c:pt>
                <c:pt idx="27">
                  <c:v>-0.0260957262271644</c:v>
                </c:pt>
                <c:pt idx="28">
                  <c:v>-0.0243294797438811</c:v>
                </c:pt>
                <c:pt idx="29">
                  <c:v>-0.0255661966021676</c:v>
                </c:pt>
                <c:pt idx="30">
                  <c:v>-0.025819012674166</c:v>
                </c:pt>
                <c:pt idx="31">
                  <c:v>-0.0247824130206904</c:v>
                </c:pt>
                <c:pt idx="32">
                  <c:v>-0.0240504915897812</c:v>
                </c:pt>
                <c:pt idx="33">
                  <c:v>-0.0249550687376681</c:v>
                </c:pt>
                <c:pt idx="34">
                  <c:v>-0.0239800553652472</c:v>
                </c:pt>
                <c:pt idx="35">
                  <c:v>-0.0223327364946744</c:v>
                </c:pt>
                <c:pt idx="36">
                  <c:v>-0.0212385573373388</c:v>
                </c:pt>
                <c:pt idx="37">
                  <c:v>-0.0195404648417122</c:v>
                </c:pt>
                <c:pt idx="38">
                  <c:v>-0.019328219570017</c:v>
                </c:pt>
                <c:pt idx="39">
                  <c:v>-0.0188831534705533</c:v>
                </c:pt>
                <c:pt idx="40">
                  <c:v>-0.018333220167768</c:v>
                </c:pt>
                <c:pt idx="41">
                  <c:v>-0.0169175453833473</c:v>
                </c:pt>
                <c:pt idx="42">
                  <c:v>-0.017259275421832</c:v>
                </c:pt>
                <c:pt idx="43">
                  <c:v>-0.0166674963760489</c:v>
                </c:pt>
                <c:pt idx="44">
                  <c:v>-0.014996863940538</c:v>
                </c:pt>
                <c:pt idx="45">
                  <c:v>-0.014622771393566</c:v>
                </c:pt>
                <c:pt idx="46">
                  <c:v>-0.0134593874134177</c:v>
                </c:pt>
                <c:pt idx="47">
                  <c:v>-0.0143540290165216</c:v>
                </c:pt>
                <c:pt idx="48">
                  <c:v>-0.0154822828287438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7">
                  <c:v>-0.012730094906186</c:v>
                </c:pt>
                <c:pt idx="28">
                  <c:v>-0.00806725768323465</c:v>
                </c:pt>
                <c:pt idx="29">
                  <c:v>-0.0104684386651599</c:v>
                </c:pt>
                <c:pt idx="30">
                  <c:v>-0.0111507004331814</c:v>
                </c:pt>
                <c:pt idx="31">
                  <c:v>-0.0124096651507084</c:v>
                </c:pt>
                <c:pt idx="32">
                  <c:v>-0.012541237972792</c:v>
                </c:pt>
                <c:pt idx="33">
                  <c:v>-0.0120708021170723</c:v>
                </c:pt>
                <c:pt idx="34">
                  <c:v>-0.0100363252604824</c:v>
                </c:pt>
                <c:pt idx="35">
                  <c:v>-0.00946763425143292</c:v>
                </c:pt>
                <c:pt idx="36">
                  <c:v>-0.0081546441059279</c:v>
                </c:pt>
                <c:pt idx="37">
                  <c:v>-0.00765951629880509</c:v>
                </c:pt>
                <c:pt idx="38">
                  <c:v>-0.00593035346895897</c:v>
                </c:pt>
                <c:pt idx="39">
                  <c:v>-0.00428368997942255</c:v>
                </c:pt>
                <c:pt idx="40">
                  <c:v>-0.00408602115376036</c:v>
                </c:pt>
                <c:pt idx="41">
                  <c:v>-0.00425570831440955</c:v>
                </c:pt>
                <c:pt idx="42">
                  <c:v>-0.00460584976152675</c:v>
                </c:pt>
                <c:pt idx="43">
                  <c:v>-0.0042407982620659</c:v>
                </c:pt>
                <c:pt idx="44">
                  <c:v>-0.00257876049611786</c:v>
                </c:pt>
                <c:pt idx="45">
                  <c:v>-0.00180098577348619</c:v>
                </c:pt>
                <c:pt idx="46">
                  <c:v>-0.00107704990865978</c:v>
                </c:pt>
                <c:pt idx="47">
                  <c:v>-0.00099287503009712</c:v>
                </c:pt>
                <c:pt idx="48">
                  <c:v>-0.00127139764942673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Low scenario, including universal pension and without coparticipation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7">
                  <c:v>-0.0260300909635161</c:v>
                </c:pt>
                <c:pt idx="28">
                  <c:v>-0.024737167208296</c:v>
                </c:pt>
                <c:pt idx="29">
                  <c:v>-0.0275569314487903</c:v>
                </c:pt>
                <c:pt idx="30">
                  <c:v>-0.0286388162214778</c:v>
                </c:pt>
                <c:pt idx="31">
                  <c:v>-0.0302187634459047</c:v>
                </c:pt>
                <c:pt idx="32">
                  <c:v>-0.030704028530477</c:v>
                </c:pt>
                <c:pt idx="33">
                  <c:v>-0.0311584615309266</c:v>
                </c:pt>
                <c:pt idx="34">
                  <c:v>-0.0302002298775648</c:v>
                </c:pt>
                <c:pt idx="35">
                  <c:v>-0.0305696862248953</c:v>
                </c:pt>
                <c:pt idx="36">
                  <c:v>-0.0302317029343617</c:v>
                </c:pt>
                <c:pt idx="37">
                  <c:v>-0.030665567867977</c:v>
                </c:pt>
                <c:pt idx="38">
                  <c:v>-0.0296651406283838</c:v>
                </c:pt>
                <c:pt idx="39">
                  <c:v>-0.0288959662116098</c:v>
                </c:pt>
                <c:pt idx="40">
                  <c:v>-0.0297068767545316</c:v>
                </c:pt>
                <c:pt idx="41">
                  <c:v>-0.0308234642209582</c:v>
                </c:pt>
                <c:pt idx="42">
                  <c:v>-0.0319053078376424</c:v>
                </c:pt>
                <c:pt idx="43">
                  <c:v>-0.0320167833319779</c:v>
                </c:pt>
                <c:pt idx="44">
                  <c:v>-0.0311122099017991</c:v>
                </c:pt>
                <c:pt idx="45">
                  <c:v>-0.031071993844188</c:v>
                </c:pt>
                <c:pt idx="46">
                  <c:v>-0.0312406327760122</c:v>
                </c:pt>
                <c:pt idx="47">
                  <c:v>-0.0317873515998858</c:v>
                </c:pt>
                <c:pt idx="48">
                  <c:v>-0.0328897527973093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7">
                  <c:v>-0.0133437475958807</c:v>
                </c:pt>
                <c:pt idx="28">
                  <c:v>-0.00568018561864039</c:v>
                </c:pt>
                <c:pt idx="29">
                  <c:v>-0.00402978979349778</c:v>
                </c:pt>
                <c:pt idx="30">
                  <c:v>-0.0026771870369104</c:v>
                </c:pt>
                <c:pt idx="31">
                  <c:v>-0.00142603224206802</c:v>
                </c:pt>
                <c:pt idx="32">
                  <c:v>4.46535783648165E-005</c:v>
                </c:pt>
                <c:pt idx="33">
                  <c:v>0.00147287684488133</c:v>
                </c:pt>
                <c:pt idx="34">
                  <c:v>0.00367956531366515</c:v>
                </c:pt>
                <c:pt idx="35">
                  <c:v>0.00554632383681531</c:v>
                </c:pt>
                <c:pt idx="36">
                  <c:v>0.00940943845050035</c:v>
                </c:pt>
                <c:pt idx="37">
                  <c:v>0.0120671994092976</c:v>
                </c:pt>
                <c:pt idx="38">
                  <c:v>0.0140379110596313</c:v>
                </c:pt>
                <c:pt idx="39">
                  <c:v>0.0163617109455332</c:v>
                </c:pt>
                <c:pt idx="40">
                  <c:v>0.0185846797795403</c:v>
                </c:pt>
                <c:pt idx="41">
                  <c:v>0.0210561337687507</c:v>
                </c:pt>
                <c:pt idx="42">
                  <c:v>0.0230629209234919</c:v>
                </c:pt>
                <c:pt idx="43">
                  <c:v>0.0238216899587527</c:v>
                </c:pt>
                <c:pt idx="44">
                  <c:v>0.0246952733607564</c:v>
                </c:pt>
                <c:pt idx="45">
                  <c:v>0.0261435237842102</c:v>
                </c:pt>
                <c:pt idx="46">
                  <c:v>0.0279621920900366</c:v>
                </c:pt>
                <c:pt idx="47">
                  <c:v>0.029038763824158</c:v>
                </c:pt>
                <c:pt idx="48">
                  <c:v>0.0300360527212946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High scenario, including universal pension and without coparticipation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7">
                  <c:v>-0.0266369450462765</c:v>
                </c:pt>
                <c:pt idx="28">
                  <c:v>-0.0223455180439552</c:v>
                </c:pt>
                <c:pt idx="29">
                  <c:v>-0.0211276637577725</c:v>
                </c:pt>
                <c:pt idx="30">
                  <c:v>-0.0201643133004686</c:v>
                </c:pt>
                <c:pt idx="31">
                  <c:v>-0.0192272241796553</c:v>
                </c:pt>
                <c:pt idx="32">
                  <c:v>-0.0181051685613856</c:v>
                </c:pt>
                <c:pt idx="33">
                  <c:v>-0.0174731923910597</c:v>
                </c:pt>
                <c:pt idx="34">
                  <c:v>-0.0161949181300461</c:v>
                </c:pt>
                <c:pt idx="35">
                  <c:v>-0.0149758295521713</c:v>
                </c:pt>
                <c:pt idx="36">
                  <c:v>-0.0118550833583709</c:v>
                </c:pt>
                <c:pt idx="37">
                  <c:v>-0.00991441700433616</c:v>
                </c:pt>
                <c:pt idx="38">
                  <c:v>-0.00849107765552172</c:v>
                </c:pt>
                <c:pt idx="39">
                  <c:v>-0.00657982665575618</c:v>
                </c:pt>
                <c:pt idx="40">
                  <c:v>-0.00487146713876296</c:v>
                </c:pt>
                <c:pt idx="41">
                  <c:v>-0.0028844439291169</c:v>
                </c:pt>
                <c:pt idx="42">
                  <c:v>-0.00131921568519862</c:v>
                </c:pt>
                <c:pt idx="43">
                  <c:v>-0.00107115461834809</c:v>
                </c:pt>
                <c:pt idx="44">
                  <c:v>-0.000526018580419011</c:v>
                </c:pt>
                <c:pt idx="45">
                  <c:v>0.000366772093846144</c:v>
                </c:pt>
                <c:pt idx="46">
                  <c:v>0.00181061805186518</c:v>
                </c:pt>
                <c:pt idx="47">
                  <c:v>0.00233571381260233</c:v>
                </c:pt>
                <c:pt idx="48">
                  <c:v>0.00302175389087466</c:v>
                </c:pt>
              </c:numCache>
            </c:numRef>
          </c:yVal>
          <c:smooth val="0"/>
        </c:ser>
        <c:axId val="25153143"/>
        <c:axId val="47819017"/>
      </c:scatterChart>
      <c:valAx>
        <c:axId val="251531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819017"/>
        <c:crosses val="autoZero"/>
        <c:crossBetween val="midCat"/>
      </c:valAx>
      <c:valAx>
        <c:axId val="478190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15314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Family benefits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-0.0155413654604926</c:v>
                </c:pt>
                <c:pt idx="4">
                  <c:v>-0.0140195219749128</c:v>
                </c:pt>
                <c:pt idx="5">
                  <c:v>-0.0123894659403816</c:v>
                </c:pt>
                <c:pt idx="6">
                  <c:v>-0.0108756372014267</c:v>
                </c:pt>
                <c:pt idx="7">
                  <c:v>-0.0108434561020032</c:v>
                </c:pt>
                <c:pt idx="8">
                  <c:v>-0.0110581184847416</c:v>
                </c:pt>
                <c:pt idx="9">
                  <c:v>-0.010701851260113</c:v>
                </c:pt>
                <c:pt idx="10">
                  <c:v>-0.0104049114100898</c:v>
                </c:pt>
                <c:pt idx="11">
                  <c:v>-0.0102797064162509</c:v>
                </c:pt>
                <c:pt idx="12">
                  <c:v>-0.00986004387807051</c:v>
                </c:pt>
                <c:pt idx="13">
                  <c:v>-0.00923462238643166</c:v>
                </c:pt>
                <c:pt idx="14">
                  <c:v>-0.00886557966059561</c:v>
                </c:pt>
                <c:pt idx="15">
                  <c:v>-0.00844327901925939</c:v>
                </c:pt>
                <c:pt idx="16">
                  <c:v>-0.00807929422502238</c:v>
                </c:pt>
                <c:pt idx="17">
                  <c:v>-0.00765496854660189</c:v>
                </c:pt>
                <c:pt idx="18">
                  <c:v>-0.00726785148348292</c:v>
                </c:pt>
                <c:pt idx="19">
                  <c:v>-0.00698992559296758</c:v>
                </c:pt>
                <c:pt idx="20">
                  <c:v>-0.00684264372706527</c:v>
                </c:pt>
                <c:pt idx="21">
                  <c:v>-0.00656407942222493</c:v>
                </c:pt>
                <c:pt idx="22">
                  <c:v>-0.00632643173160903</c:v>
                </c:pt>
                <c:pt idx="23">
                  <c:v>-0.0060802792008372</c:v>
                </c:pt>
                <c:pt idx="24">
                  <c:v>-0.0057550796300757</c:v>
                </c:pt>
                <c:pt idx="25">
                  <c:v>-0.00561328122697372</c:v>
                </c:pt>
                <c:pt idx="26">
                  <c:v>-0.00545444114634185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Pensions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-0.0829481034514564</c:v>
                </c:pt>
                <c:pt idx="2">
                  <c:v>-0.0821852021289223</c:v>
                </c:pt>
                <c:pt idx="3">
                  <c:v>-0.0848763332974244</c:v>
                </c:pt>
                <c:pt idx="4">
                  <c:v>-0.0817946719885317</c:v>
                </c:pt>
                <c:pt idx="5">
                  <c:v>-0.0775580975822565</c:v>
                </c:pt>
                <c:pt idx="6">
                  <c:v>-0.0772479442044904</c:v>
                </c:pt>
                <c:pt idx="7">
                  <c:v>-0.0807754578030033</c:v>
                </c:pt>
                <c:pt idx="8">
                  <c:v>-0.0835189592296669</c:v>
                </c:pt>
                <c:pt idx="9">
                  <c:v>-0.0838685374517302</c:v>
                </c:pt>
                <c:pt idx="10">
                  <c:v>-0.0841767786014505</c:v>
                </c:pt>
                <c:pt idx="11">
                  <c:v>-0.0855307759695568</c:v>
                </c:pt>
                <c:pt idx="12">
                  <c:v>-0.085147415937689</c:v>
                </c:pt>
                <c:pt idx="13">
                  <c:v>-0.0843064765274556</c:v>
                </c:pt>
                <c:pt idx="14">
                  <c:v>-0.0837115809761414</c:v>
                </c:pt>
                <c:pt idx="15">
                  <c:v>-0.0829049925928838</c:v>
                </c:pt>
                <c:pt idx="16">
                  <c:v>-0.0833937235439191</c:v>
                </c:pt>
                <c:pt idx="17">
                  <c:v>-0.0836031941242254</c:v>
                </c:pt>
                <c:pt idx="18">
                  <c:v>-0.0835439705471415</c:v>
                </c:pt>
                <c:pt idx="19">
                  <c:v>-0.082813166760398</c:v>
                </c:pt>
                <c:pt idx="20">
                  <c:v>-0.0832861412508044</c:v>
                </c:pt>
                <c:pt idx="21">
                  <c:v>-0.0828603830663778</c:v>
                </c:pt>
                <c:pt idx="22">
                  <c:v>-0.0818929851683496</c:v>
                </c:pt>
                <c:pt idx="23">
                  <c:v>-0.0821691020654083</c:v>
                </c:pt>
                <c:pt idx="24">
                  <c:v>-0.0816069509068656</c:v>
                </c:pt>
                <c:pt idx="25">
                  <c:v>-0.0825757536682029</c:v>
                </c:pt>
                <c:pt idx="26">
                  <c:v>-0.0835740189015673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Social security contributions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0.0608077142069268</c:v>
                </c:pt>
                <c:pt idx="2">
                  <c:v>0.0613992953490798</c:v>
                </c:pt>
                <c:pt idx="3">
                  <c:v>0.0633037968193993</c:v>
                </c:pt>
                <c:pt idx="4">
                  <c:v>0.0590531695768482</c:v>
                </c:pt>
                <c:pt idx="5">
                  <c:v>0.0525638773348034</c:v>
                </c:pt>
                <c:pt idx="6">
                  <c:v>0.0556165737126445</c:v>
                </c:pt>
                <c:pt idx="7">
                  <c:v>0.0578751893534476</c:v>
                </c:pt>
                <c:pt idx="8">
                  <c:v>0.0605805370908511</c:v>
                </c:pt>
                <c:pt idx="9">
                  <c:v>0.0616104477417614</c:v>
                </c:pt>
                <c:pt idx="10">
                  <c:v>0.0623536704723677</c:v>
                </c:pt>
                <c:pt idx="11">
                  <c:v>0.0626778856987482</c:v>
                </c:pt>
                <c:pt idx="12">
                  <c:v>0.0628498765011209</c:v>
                </c:pt>
                <c:pt idx="13">
                  <c:v>0.0630308344698215</c:v>
                </c:pt>
                <c:pt idx="14">
                  <c:v>0.0631610753500068</c:v>
                </c:pt>
                <c:pt idx="15">
                  <c:v>0.0636302788210396</c:v>
                </c:pt>
                <c:pt idx="16">
                  <c:v>0.0639672702495331</c:v>
                </c:pt>
                <c:pt idx="17">
                  <c:v>0.0641974812508826</c:v>
                </c:pt>
                <c:pt idx="18">
                  <c:v>0.0643010739134651</c:v>
                </c:pt>
                <c:pt idx="19">
                  <c:v>0.0647080190206269</c:v>
                </c:pt>
                <c:pt idx="20">
                  <c:v>0.0646919816066463</c:v>
                </c:pt>
                <c:pt idx="21">
                  <c:v>0.0645794381631624</c:v>
                </c:pt>
                <c:pt idx="22">
                  <c:v>0.0650450250100292</c:v>
                </c:pt>
                <c:pt idx="23">
                  <c:v>0.0654490819232882</c:v>
                </c:pt>
                <c:pt idx="24">
                  <c:v>0.0657251151741322</c:v>
                </c:pt>
                <c:pt idx="25">
                  <c:v>0.0656574779292636</c:v>
                </c:pt>
                <c:pt idx="26">
                  <c:v>0.065368649269774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Fiscal income net of non-simulated expenses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0.0112879599606703</c:v>
                </c:pt>
                <c:pt idx="6">
                  <c:v>0.0141775279493914</c:v>
                </c:pt>
                <c:pt idx="7">
                  <c:v>0.0141775279493914</c:v>
                </c:pt>
                <c:pt idx="8">
                  <c:v>0.0141775279493914</c:v>
                </c:pt>
                <c:pt idx="9">
                  <c:v>0.0141775279493914</c:v>
                </c:pt>
                <c:pt idx="10">
                  <c:v>0.0141775279493914</c:v>
                </c:pt>
                <c:pt idx="11">
                  <c:v>0.0141775279493914</c:v>
                </c:pt>
                <c:pt idx="12">
                  <c:v>0.0141775279493914</c:v>
                </c:pt>
                <c:pt idx="13">
                  <c:v>0.0141775279493914</c:v>
                </c:pt>
                <c:pt idx="14">
                  <c:v>0.0141775279493914</c:v>
                </c:pt>
                <c:pt idx="15">
                  <c:v>0.0141775279493914</c:v>
                </c:pt>
                <c:pt idx="16">
                  <c:v>0.0141775279493914</c:v>
                </c:pt>
                <c:pt idx="17">
                  <c:v>0.0141775279493914</c:v>
                </c:pt>
                <c:pt idx="18">
                  <c:v>0.0141775279493914</c:v>
                </c:pt>
                <c:pt idx="19">
                  <c:v>0.0141775279493914</c:v>
                </c:pt>
                <c:pt idx="20">
                  <c:v>0.0141775279493914</c:v>
                </c:pt>
                <c:pt idx="21">
                  <c:v>0.0141775279493914</c:v>
                </c:pt>
                <c:pt idx="22">
                  <c:v>0.0141775279493914</c:v>
                </c:pt>
                <c:pt idx="23">
                  <c:v>0.0141775279493914</c:v>
                </c:pt>
                <c:pt idx="24">
                  <c:v>0.0141775279493914</c:v>
                </c:pt>
                <c:pt idx="25">
                  <c:v>0.0141775279493914</c:v>
                </c:pt>
                <c:pt idx="26">
                  <c:v>0.0141775279493914</c:v>
                </c:pt>
              </c:numCache>
            </c:numRef>
          </c:val>
        </c:ser>
        <c:gapWidth val="100"/>
        <c:overlap val="100"/>
        <c:axId val="45213800"/>
        <c:axId val="60680691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Economic result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0">
                  <c:v>0.00115825366281498</c:v>
                </c:pt>
                <c:pt idx="1">
                  <c:v>-0.0116326058731308</c:v>
                </c:pt>
                <c:pt idx="2">
                  <c:v>-0.0192660079119071</c:v>
                </c:pt>
                <c:pt idx="3">
                  <c:v>-0.0260574438211467</c:v>
                </c:pt>
                <c:pt idx="4">
                  <c:v>-0.0208807576286323</c:v>
                </c:pt>
                <c:pt idx="5">
                  <c:v>-0.0260957262271644</c:v>
                </c:pt>
                <c:pt idx="6">
                  <c:v>-0.0183294797438812</c:v>
                </c:pt>
                <c:pt idx="7">
                  <c:v>-0.0195661966021676</c:v>
                </c:pt>
                <c:pt idx="8">
                  <c:v>-0.019819012674166</c:v>
                </c:pt>
                <c:pt idx="9">
                  <c:v>-0.0187824130206904</c:v>
                </c:pt>
                <c:pt idx="10">
                  <c:v>-0.0180504915897812</c:v>
                </c:pt>
                <c:pt idx="11">
                  <c:v>-0.0189550687376681</c:v>
                </c:pt>
                <c:pt idx="12">
                  <c:v>-0.0179800553652472</c:v>
                </c:pt>
                <c:pt idx="13">
                  <c:v>-0.0163327364946744</c:v>
                </c:pt>
                <c:pt idx="14">
                  <c:v>-0.0152385573373388</c:v>
                </c:pt>
                <c:pt idx="15">
                  <c:v>-0.0135404648417121</c:v>
                </c:pt>
                <c:pt idx="16">
                  <c:v>-0.013328219570017</c:v>
                </c:pt>
                <c:pt idx="17">
                  <c:v>-0.0128831534705533</c:v>
                </c:pt>
                <c:pt idx="18">
                  <c:v>-0.012333220167768</c:v>
                </c:pt>
                <c:pt idx="19">
                  <c:v>-0.0109175453833473</c:v>
                </c:pt>
                <c:pt idx="20">
                  <c:v>-0.011259275421832</c:v>
                </c:pt>
                <c:pt idx="21">
                  <c:v>-0.010667496376049</c:v>
                </c:pt>
                <c:pt idx="22">
                  <c:v>-0.00899686394053799</c:v>
                </c:pt>
                <c:pt idx="23">
                  <c:v>-0.00862277139356594</c:v>
                </c:pt>
                <c:pt idx="24">
                  <c:v>-0.00745938741341766</c:v>
                </c:pt>
                <c:pt idx="25">
                  <c:v>-0.00835402901652162</c:v>
                </c:pt>
                <c:pt idx="26">
                  <c:v>-0.0094822828287438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213800"/>
        <c:axId val="60680691"/>
      </c:lineChart>
      <c:catAx>
        <c:axId val="45213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680691"/>
        <c:crosses val="autoZero"/>
        <c:auto val="1"/>
        <c:lblAlgn val="ctr"/>
        <c:lblOffset val="100"/>
      </c:catAx>
      <c:valAx>
        <c:axId val="606806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21380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image" Target="../media/image5.wmf"/><Relationship Id="rId3" Type="http://schemas.openxmlformats.org/officeDocument/2006/relationships/image" Target="../media/image6.wm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562320</xdr:colOff>
      <xdr:row>121</xdr:row>
      <xdr:rowOff>129600</xdr:rowOff>
    </xdr:from>
    <xdr:to>
      <xdr:col>9</xdr:col>
      <xdr:colOff>398880</xdr:colOff>
      <xdr:row>141</xdr:row>
      <xdr:rowOff>111240</xdr:rowOff>
    </xdr:to>
    <xdr:graphicFrame>
      <xdr:nvGraphicFramePr>
        <xdr:cNvPr id="0" name=""/>
        <xdr:cNvGraphicFramePr/>
      </xdr:nvGraphicFramePr>
      <xdr:xfrm>
        <a:off x="2214360" y="19799280"/>
        <a:ext cx="58384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1800</xdr:colOff>
      <xdr:row>122</xdr:row>
      <xdr:rowOff>1440</xdr:rowOff>
    </xdr:from>
    <xdr:to>
      <xdr:col>18</xdr:col>
      <xdr:colOff>348120</xdr:colOff>
      <xdr:row>141</xdr:row>
      <xdr:rowOff>145440</xdr:rowOff>
    </xdr:to>
    <xdr:graphicFrame>
      <xdr:nvGraphicFramePr>
        <xdr:cNvPr id="1" name=""/>
        <xdr:cNvGraphicFramePr/>
      </xdr:nvGraphicFramePr>
      <xdr:xfrm>
        <a:off x="10240200" y="19833480"/>
        <a:ext cx="58399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360</xdr:colOff>
      <xdr:row>122</xdr:row>
      <xdr:rowOff>720</xdr:rowOff>
    </xdr:from>
    <xdr:to>
      <xdr:col>27</xdr:col>
      <xdr:colOff>68040</xdr:colOff>
      <xdr:row>141</xdr:row>
      <xdr:rowOff>144720</xdr:rowOff>
    </xdr:to>
    <xdr:graphicFrame>
      <xdr:nvGraphicFramePr>
        <xdr:cNvPr id="2" name=""/>
        <xdr:cNvGraphicFramePr/>
      </xdr:nvGraphicFramePr>
      <xdr:xfrm>
        <a:off x="17384400" y="19832760"/>
        <a:ext cx="585072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288000</xdr:colOff>
      <xdr:row>0</xdr:row>
      <xdr:rowOff>55080</xdr:rowOff>
    </xdr:from>
    <xdr:to>
      <xdr:col>20</xdr:col>
      <xdr:colOff>549000</xdr:colOff>
      <xdr:row>35</xdr:row>
      <xdr:rowOff>58320</xdr:rowOff>
    </xdr:to>
    <xdr:graphicFrame>
      <xdr:nvGraphicFramePr>
        <xdr:cNvPr id="3" name="Chart 1"/>
        <xdr:cNvGraphicFramePr/>
      </xdr:nvGraphicFramePr>
      <xdr:xfrm>
        <a:off x="5991480" y="55080"/>
        <a:ext cx="7232040" cy="684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78120</xdr:colOff>
      <xdr:row>0</xdr:row>
      <xdr:rowOff>336960</xdr:rowOff>
    </xdr:from>
    <xdr:to>
      <xdr:col>24</xdr:col>
      <xdr:colOff>696600</xdr:colOff>
      <xdr:row>36</xdr:row>
      <xdr:rowOff>158760</xdr:rowOff>
    </xdr:to>
    <xdr:graphicFrame>
      <xdr:nvGraphicFramePr>
        <xdr:cNvPr id="4" name="Chart 1"/>
        <xdr:cNvGraphicFramePr/>
      </xdr:nvGraphicFramePr>
      <xdr:xfrm>
        <a:off x="6539760" y="336960"/>
        <a:ext cx="13542120" cy="70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0</xdr:colOff>
      <xdr:row>72</xdr:row>
      <xdr:rowOff>0</xdr:rowOff>
    </xdr:from>
    <xdr:to>
      <xdr:col>21</xdr:col>
      <xdr:colOff>224640</xdr:colOff>
      <xdr:row>78</xdr:row>
      <xdr:rowOff>119880</xdr:rowOff>
    </xdr:to>
    <xdr:pic>
      <xdr:nvPicPr>
        <xdr:cNvPr id="5" name="Image 2" descr=""/>
        <xdr:cNvPicPr/>
      </xdr:nvPicPr>
      <xdr:blipFill>
        <a:blip r:embed="rId2"/>
        <a:stretch/>
      </xdr:blipFill>
      <xdr:spPr>
        <a:xfrm>
          <a:off x="7269480" y="13698000"/>
          <a:ext cx="9917280" cy="1262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322560</xdr:colOff>
      <xdr:row>39</xdr:row>
      <xdr:rowOff>134640</xdr:rowOff>
    </xdr:from>
    <xdr:to>
      <xdr:col>26</xdr:col>
      <xdr:colOff>403560</xdr:colOff>
      <xdr:row>69</xdr:row>
      <xdr:rowOff>167400</xdr:rowOff>
    </xdr:to>
    <xdr:pic>
      <xdr:nvPicPr>
        <xdr:cNvPr id="6" name="Image 1" descr=""/>
        <xdr:cNvPicPr/>
      </xdr:nvPicPr>
      <xdr:blipFill>
        <a:blip r:embed="rId3"/>
        <a:stretch/>
      </xdr:blipFill>
      <xdr:spPr>
        <a:xfrm>
          <a:off x="8399520" y="7853400"/>
          <a:ext cx="13004640" cy="5440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1080</xdr:colOff>
      <xdr:row>2</xdr:row>
      <xdr:rowOff>15840</xdr:rowOff>
    </xdr:from>
    <xdr:to>
      <xdr:col>29</xdr:col>
      <xdr:colOff>619200</xdr:colOff>
      <xdr:row>41</xdr:row>
      <xdr:rowOff>2520</xdr:rowOff>
    </xdr:to>
    <xdr:graphicFrame>
      <xdr:nvGraphicFramePr>
        <xdr:cNvPr id="7" name="Chart 1"/>
        <xdr:cNvGraphicFramePr/>
      </xdr:nvGraphicFramePr>
      <xdr:xfrm>
        <a:off x="10501200" y="1342800"/>
        <a:ext cx="13541760" cy="705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360</xdr:colOff>
      <xdr:row>138</xdr:row>
      <xdr:rowOff>6840</xdr:rowOff>
    </xdr:from>
    <xdr:to>
      <xdr:col>15</xdr:col>
      <xdr:colOff>618120</xdr:colOff>
      <xdr:row>191</xdr:row>
      <xdr:rowOff>96480</xdr:rowOff>
    </xdr:to>
    <xdr:graphicFrame>
      <xdr:nvGraphicFramePr>
        <xdr:cNvPr id="8" name=""/>
        <xdr:cNvGraphicFramePr/>
      </xdr:nvGraphicFramePr>
      <xdr:xfrm>
        <a:off x="6462000" y="24168240"/>
        <a:ext cx="6271920" cy="870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121" activeCellId="0" sqref="W121"/>
    </sheetView>
  </sheetViews>
  <sheetFormatPr defaultColWidth="11.7226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5" customFormat="false" ht="12.8" hidden="false" customHeight="false" outlineLevel="0" collapsed="false">
      <c r="E5" s="1" t="s">
        <v>2</v>
      </c>
      <c r="F5" s="1"/>
      <c r="K5" s="1"/>
      <c r="P5" s="1" t="s">
        <v>2</v>
      </c>
      <c r="Q5" s="1"/>
    </row>
    <row r="6" customFormat="false" ht="12.8" hidden="false" customHeight="false" outlineLevel="0" collapsed="false">
      <c r="E6" s="2"/>
      <c r="F6" s="2" t="s">
        <v>3</v>
      </c>
      <c r="G6" s="0" t="s">
        <v>4</v>
      </c>
      <c r="H6" s="3" t="s">
        <v>5</v>
      </c>
      <c r="K6" s="2"/>
      <c r="L6" s="2" t="s">
        <v>3</v>
      </c>
      <c r="P6" s="2"/>
      <c r="Q6" s="2" t="s">
        <v>3</v>
      </c>
      <c r="R6" s="0" t="s">
        <v>4</v>
      </c>
      <c r="S6" s="3" t="s">
        <v>5</v>
      </c>
    </row>
    <row r="7" customFormat="false" ht="12.8" hidden="false" customHeight="false" outlineLevel="0" collapsed="false">
      <c r="D7" s="2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2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2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2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2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2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2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2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4908764962.12201</v>
      </c>
      <c r="F11" s="6" t="n">
        <f aca="false">E11/$B$14*100</f>
        <v>95.7915449053094</v>
      </c>
      <c r="G11" s="7"/>
      <c r="K11" s="6" t="n">
        <f aca="false">'High scenario'!AG14</f>
        <v>4908764962.12201</v>
      </c>
      <c r="L11" s="6" t="n">
        <f aca="false">K11/$B$14*100</f>
        <v>95.7915449053094</v>
      </c>
      <c r="M11" s="7"/>
      <c r="O11" s="5" t="n">
        <v>2015</v>
      </c>
      <c r="P11" s="8" t="n">
        <f aca="false">'Low scenario'!AG14</f>
        <v>4908764962.12201</v>
      </c>
      <c r="Q11" s="6" t="n">
        <f aca="false">P11/$B$14*100</f>
        <v>95.7915449053094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5773307281.03367</v>
      </c>
      <c r="F12" s="9" t="n">
        <f aca="false">E12/$B$14*100</f>
        <v>112.662559305796</v>
      </c>
      <c r="G12" s="7"/>
      <c r="K12" s="9" t="n">
        <f aca="false">'High scenario'!AG15</f>
        <v>5773307281.03367</v>
      </c>
      <c r="L12" s="9" t="n">
        <f aca="false">K12/$B$14*100</f>
        <v>112.662559305796</v>
      </c>
      <c r="M12" s="7"/>
      <c r="O12" s="7" t="n">
        <v>2015</v>
      </c>
      <c r="P12" s="9" t="n">
        <f aca="false">'Low scenario'!AG15</f>
        <v>5773307281.03367</v>
      </c>
      <c r="Q12" s="9" t="n">
        <f aca="false">P12/$B$14*100</f>
        <v>112.662559305796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5240988327.43582</v>
      </c>
      <c r="F13" s="9" t="n">
        <f aca="false">E13/$B$14*100</f>
        <v>102.27468061513</v>
      </c>
      <c r="G13" s="10" t="n">
        <f aca="false">AVERAGE(E11:E14)/AVERAGE(E7:E10)-1</f>
        <v>0.0273115983906467</v>
      </c>
      <c r="K13" s="9" t="n">
        <f aca="false">'High scenario'!AG16</f>
        <v>5240988327.43582</v>
      </c>
      <c r="L13" s="9" t="n">
        <f aca="false">K13/$B$14*100</f>
        <v>102.27468061513</v>
      </c>
      <c r="M13" s="10" t="n">
        <f aca="false">AVERAGE(K11:K14)/AVERAGE(K7:K10)-1</f>
        <v>0.0273115983906467</v>
      </c>
      <c r="O13" s="7" t="n">
        <v>2015</v>
      </c>
      <c r="P13" s="9" t="n">
        <f aca="false">'Low scenario'!AG16</f>
        <v>5240988327.43582</v>
      </c>
      <c r="Q13" s="9" t="n">
        <f aca="false">P13/$B$14*100</f>
        <v>102.27468061513</v>
      </c>
      <c r="R13" s="10" t="n">
        <f aca="false">AVERAGE(P11:P14)/AVERAGE(P7:P10)-1</f>
        <v>0.0273115983906467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5134460463.63523</v>
      </c>
      <c r="F14" s="9" t="n">
        <f aca="false">E14/$B$14*100</f>
        <v>100.195854530023</v>
      </c>
      <c r="G14" s="7"/>
      <c r="K14" s="9" t="n">
        <f aca="false">'High scenario'!AG17</f>
        <v>5134460463.63523</v>
      </c>
      <c r="L14" s="9" t="n">
        <f aca="false">K14/$B$14*100</f>
        <v>100.195854530023</v>
      </c>
      <c r="M14" s="7"/>
      <c r="O14" s="7" t="n">
        <v>2015</v>
      </c>
      <c r="P14" s="9" t="n">
        <f aca="false">'Low scenario'!AG17</f>
        <v>5134460463.63523</v>
      </c>
      <c r="Q14" s="9" t="n">
        <f aca="false">P14/$B$14*100</f>
        <v>100.195854530023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4944534766.46636</v>
      </c>
      <c r="F15" s="6" t="n">
        <f aca="false">E15/$B$14*100</f>
        <v>96.4895707520439</v>
      </c>
      <c r="G15" s="7"/>
      <c r="H15" s="11" t="n">
        <f aca="false">'Central scenario'!BB18</f>
        <v>54.2365152508808</v>
      </c>
      <c r="K15" s="6" t="n">
        <f aca="false">'High scenario'!AG18</f>
        <v>4944534766.46636</v>
      </c>
      <c r="L15" s="6" t="n">
        <f aca="false">K15/$B$14*100</f>
        <v>96.4895707520439</v>
      </c>
      <c r="M15" s="7"/>
      <c r="O15" s="5" t="n">
        <f aca="false">O11+1</f>
        <v>2016</v>
      </c>
      <c r="P15" s="6" t="n">
        <f aca="false">'Low scenario'!AG18</f>
        <v>4944534766.46636</v>
      </c>
      <c r="Q15" s="6" t="n">
        <f aca="false">P15/$B$14*100</f>
        <v>96.4895707520439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5550523456.04538</v>
      </c>
      <c r="F16" s="9" t="n">
        <f aca="false">E16/$B$14*100</f>
        <v>108.315069267015</v>
      </c>
      <c r="G16" s="7"/>
      <c r="H16" s="12" t="n">
        <f aca="false">'Central scenario'!BB19</f>
        <v>48.3571970243014</v>
      </c>
      <c r="K16" s="9" t="n">
        <f aca="false">'High scenario'!AG19</f>
        <v>5550523456.04538</v>
      </c>
      <c r="L16" s="9" t="n">
        <f aca="false">K16/$B$14*100</f>
        <v>108.315069267015</v>
      </c>
      <c r="M16" s="7"/>
      <c r="O16" s="7" t="n">
        <f aca="false">O12+1</f>
        <v>2016</v>
      </c>
      <c r="P16" s="9" t="n">
        <f aca="false">'Low scenario'!AG19</f>
        <v>5550523456.04538</v>
      </c>
      <c r="Q16" s="9" t="n">
        <f aca="false">P16/$B$14*100</f>
        <v>108.315069267015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5066609175.78067</v>
      </c>
      <c r="F17" s="9" t="n">
        <f aca="false">E17/$B$14*100</f>
        <v>98.871778161006</v>
      </c>
      <c r="G17" s="10" t="n">
        <f aca="false">AVERAGE(E15:E18)/AVERAGE(E11:E14)-1</f>
        <v>-0.0208032784926491</v>
      </c>
      <c r="H17" s="12" t="n">
        <f aca="false">'Central scenario'!BB20</f>
        <v>51.1559235498969</v>
      </c>
      <c r="K17" s="9" t="n">
        <f aca="false">'High scenario'!AG20</f>
        <v>5066609175.78067</v>
      </c>
      <c r="L17" s="9" t="n">
        <f aca="false">K17/$B$14*100</f>
        <v>98.871778161006</v>
      </c>
      <c r="M17" s="10" t="n">
        <f aca="false">AVERAGE(K15:K18)/AVERAGE(K11:K14)-1</f>
        <v>-0.0208032784926491</v>
      </c>
      <c r="O17" s="7" t="n">
        <f aca="false">O13+1</f>
        <v>2016</v>
      </c>
      <c r="P17" s="9" t="n">
        <f aca="false">'Low scenario'!AG20</f>
        <v>5066609175.78067</v>
      </c>
      <c r="Q17" s="9" t="n">
        <f aca="false">P17/$B$14*100</f>
        <v>98.871778161006</v>
      </c>
      <c r="R17" s="10" t="n">
        <f aca="false">AVERAGE(P15:P18)/AVERAGE(P11:P14)-1</f>
        <v>-0.0208032784926491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5057788161.49449</v>
      </c>
      <c r="F18" s="9" t="n">
        <f aca="false">E18/$B$14*100</f>
        <v>98.6996414641739</v>
      </c>
      <c r="G18" s="7"/>
      <c r="H18" s="12" t="n">
        <f aca="false">'Central scenario'!BB21</f>
        <v>53.9018151544903</v>
      </c>
      <c r="K18" s="9" t="n">
        <f aca="false">'High scenario'!AG21</f>
        <v>5057788161.49449</v>
      </c>
      <c r="L18" s="9" t="n">
        <f aca="false">K18/$B$14*100</f>
        <v>98.6996414641739</v>
      </c>
      <c r="M18" s="7"/>
      <c r="O18" s="7" t="n">
        <f aca="false">O14+1</f>
        <v>2016</v>
      </c>
      <c r="P18" s="9" t="n">
        <f aca="false">'Low scenario'!AG21</f>
        <v>5057788161.49449</v>
      </c>
      <c r="Q18" s="9" t="n">
        <f aca="false">P18/$B$14*100</f>
        <v>98.6996414641739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4959041644.82523</v>
      </c>
      <c r="F19" s="6" t="n">
        <f aca="false">E19/$B$14*100</f>
        <v>96.7726636074714</v>
      </c>
      <c r="G19" s="7"/>
      <c r="H19" s="11" t="n">
        <f aca="false">'Central scenario'!BB22</f>
        <v>54.5536421818645</v>
      </c>
      <c r="K19" s="6" t="n">
        <f aca="false">'High scenario'!AG22</f>
        <v>4959041644.82523</v>
      </c>
      <c r="L19" s="6" t="n">
        <f aca="false">K19/$B$14*100</f>
        <v>96.7726636074714</v>
      </c>
      <c r="M19" s="7"/>
      <c r="O19" s="5" t="n">
        <f aca="false">O15+1</f>
        <v>2017</v>
      </c>
      <c r="P19" s="6" t="n">
        <f aca="false">'Low scenario'!AG22</f>
        <v>4959041644.82523</v>
      </c>
      <c r="Q19" s="6" t="n">
        <f aca="false">P19/$B$14*100</f>
        <v>96.7726636074714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5665901320.8228</v>
      </c>
      <c r="F20" s="9" t="n">
        <f aca="false">E20/$B$14*100</f>
        <v>110.566597706488</v>
      </c>
      <c r="G20" s="7"/>
      <c r="H20" s="12" t="n">
        <f aca="false">'Central scenario'!BB23</f>
        <v>49.9198466641054</v>
      </c>
      <c r="K20" s="9" t="n">
        <f aca="false">'High scenario'!AG23</f>
        <v>5665901320.8228</v>
      </c>
      <c r="L20" s="9" t="n">
        <f aca="false">K20/$B$14*100</f>
        <v>110.566597706488</v>
      </c>
      <c r="M20" s="7"/>
      <c r="O20" s="7" t="n">
        <f aca="false">O16+1</f>
        <v>2017</v>
      </c>
      <c r="P20" s="9" t="n">
        <f aca="false">'Low scenario'!AG23</f>
        <v>5665901320.8228</v>
      </c>
      <c r="Q20" s="9" t="n">
        <f aca="false">P20/$B$14*100</f>
        <v>110.566597706488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5260049751.4821</v>
      </c>
      <c r="F21" s="9" t="n">
        <f aca="false">E21/$B$14*100</f>
        <v>102.646652643039</v>
      </c>
      <c r="G21" s="10" t="n">
        <f aca="false">AVERAGE(E19:E22)/AVERAGE(E15:E18)-1</f>
        <v>0.0266859038280725</v>
      </c>
      <c r="H21" s="12" t="n">
        <f aca="false">'Central scenario'!BB24</f>
        <v>50.6467141402216</v>
      </c>
      <c r="K21" s="9" t="n">
        <f aca="false">'High scenario'!AG24</f>
        <v>5260049751.4821</v>
      </c>
      <c r="L21" s="9" t="n">
        <f aca="false">K21/$B$14*100</f>
        <v>102.646652643039</v>
      </c>
      <c r="M21" s="10" t="n">
        <f aca="false">AVERAGE(K19:K22)/AVERAGE(K15:K18)-1</f>
        <v>0.0266859038280725</v>
      </c>
      <c r="O21" s="7" t="n">
        <f aca="false">O17+1</f>
        <v>2017</v>
      </c>
      <c r="P21" s="9" t="n">
        <f aca="false">'Low scenario'!AG24</f>
        <v>5260049751.4821</v>
      </c>
      <c r="Q21" s="9" t="n">
        <f aca="false">P21/$B$14*100</f>
        <v>102.646652643039</v>
      </c>
      <c r="R21" s="10" t="n">
        <f aca="false">AVERAGE(P19:P22)/AVERAGE(P15:P18)-1</f>
        <v>0.0266859038280725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5284711650.71247</v>
      </c>
      <c r="F22" s="9" t="n">
        <f aca="false">E22/$B$14*100</f>
        <v>103.127914517626</v>
      </c>
      <c r="G22" s="7"/>
      <c r="H22" s="12" t="n">
        <f aca="false">'Central scenario'!BB25</f>
        <v>52.5759107757715</v>
      </c>
      <c r="K22" s="9" t="n">
        <f aca="false">'High scenario'!AG25</f>
        <v>5284711650.71247</v>
      </c>
      <c r="L22" s="9" t="n">
        <f aca="false">K22/$B$14*100</f>
        <v>103.127914517626</v>
      </c>
      <c r="M22" s="7"/>
      <c r="O22" s="7" t="n">
        <f aca="false">O18+1</f>
        <v>2017</v>
      </c>
      <c r="P22" s="9" t="n">
        <f aca="false">'Low scenario'!AG25</f>
        <v>5284711650.71247</v>
      </c>
      <c r="Q22" s="9" t="n">
        <f aca="false">P22/$B$14*100</f>
        <v>103.127914517626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5162809755.58192</v>
      </c>
      <c r="F23" s="6" t="n">
        <f aca="false">E23/$B$14*100</f>
        <v>100.74907361741</v>
      </c>
      <c r="G23" s="7"/>
      <c r="H23" s="11" t="n">
        <f aca="false">'Central scenario'!BB26</f>
        <v>51.3153715443761</v>
      </c>
      <c r="K23" s="6" t="n">
        <f aca="false">'High scenario'!AG26</f>
        <v>5162809755.58192</v>
      </c>
      <c r="L23" s="6" t="n">
        <f aca="false">K23/$B$14*100</f>
        <v>100.74907361741</v>
      </c>
      <c r="M23" s="7"/>
      <c r="O23" s="5" t="n">
        <f aca="false">O19+1</f>
        <v>2018</v>
      </c>
      <c r="P23" s="6" t="n">
        <f aca="false">'Low scenario'!AG26</f>
        <v>5162809755.58192</v>
      </c>
      <c r="Q23" s="6" t="n">
        <f aca="false">P23/$B$14*100</f>
        <v>100.74907361741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5450235053.74026</v>
      </c>
      <c r="F24" s="9" t="n">
        <f aca="false">E24/$B$14*100</f>
        <v>106.358002455501</v>
      </c>
      <c r="G24" s="7"/>
      <c r="H24" s="12" t="n">
        <f aca="false">'Central scenario'!BB27</f>
        <v>46.4292581733586</v>
      </c>
      <c r="K24" s="9" t="n">
        <f aca="false">'High scenario'!AG27</f>
        <v>5450235053.74026</v>
      </c>
      <c r="L24" s="9" t="n">
        <f aca="false">K24/$B$14*100</f>
        <v>106.358002455501</v>
      </c>
      <c r="M24" s="7"/>
      <c r="O24" s="7" t="n">
        <f aca="false">O20+1</f>
        <v>2018</v>
      </c>
      <c r="P24" s="9" t="n">
        <f aca="false">'Low scenario'!AG27</f>
        <v>5450235053.74026</v>
      </c>
      <c r="Q24" s="9" t="n">
        <f aca="false">P24/$B$14*100</f>
        <v>106.358002455501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5068039238.74151</v>
      </c>
      <c r="F25" s="9" t="n">
        <f aca="false">E25/$B$14*100</f>
        <v>98.8996849647312</v>
      </c>
      <c r="G25" s="10" t="n">
        <f aca="false">AVERAGE(E23:E26)/AVERAGE(E19:E22)-1</f>
        <v>-0.024817924445603</v>
      </c>
      <c r="H25" s="12" t="n">
        <f aca="false">'Central scenario'!BB28</f>
        <v>45.5379530641625</v>
      </c>
      <c r="K25" s="9" t="n">
        <f aca="false">'High scenario'!AG28</f>
        <v>5068039238.74151</v>
      </c>
      <c r="L25" s="9" t="n">
        <f aca="false">K25/$B$14*100</f>
        <v>98.8996849647312</v>
      </c>
      <c r="M25" s="10" t="n">
        <f aca="false">AVERAGE(K23:K26)/AVERAGE(K19:K22)-1</f>
        <v>-0.024817924445603</v>
      </c>
      <c r="O25" s="7" t="n">
        <f aca="false">O21+1</f>
        <v>2018</v>
      </c>
      <c r="P25" s="9" t="n">
        <f aca="false">'Low scenario'!AG28</f>
        <v>5068039238.74151</v>
      </c>
      <c r="Q25" s="9" t="n">
        <f aca="false">P25/$B$14*100</f>
        <v>98.8996849647312</v>
      </c>
      <c r="R25" s="10" t="n">
        <f aca="false">AVERAGE(P23:P26)/AVERAGE(P19:P22)-1</f>
        <v>-0.024817924445603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4963232196.24203</v>
      </c>
      <c r="F26" s="9" t="n">
        <f aca="false">E26/$B$14*100</f>
        <v>96.8544396544645</v>
      </c>
      <c r="G26" s="7"/>
      <c r="H26" s="12" t="n">
        <f aca="false">'Central scenario'!BB29</f>
        <v>47.1428829501671</v>
      </c>
      <c r="K26" s="9" t="n">
        <f aca="false">'High scenario'!AG29</f>
        <v>4963232196.24203</v>
      </c>
      <c r="L26" s="9" t="n">
        <f aca="false">K26/$B$14*100</f>
        <v>96.8544396544645</v>
      </c>
      <c r="M26" s="7"/>
      <c r="O26" s="7" t="n">
        <f aca="false">O22+1</f>
        <v>2018</v>
      </c>
      <c r="P26" s="9" t="n">
        <f aca="false">'Low scenario'!AG29</f>
        <v>4963232196.24203</v>
      </c>
      <c r="Q26" s="9" t="n">
        <f aca="false">P26/$B$14*100</f>
        <v>96.8544396544645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4861591469.29175</v>
      </c>
      <c r="F27" s="6" t="n">
        <f aca="false">E27/$B$14*100</f>
        <v>94.870983054893</v>
      </c>
      <c r="G27" s="7"/>
      <c r="H27" s="11" t="n">
        <f aca="false">'Central scenario'!BB30</f>
        <v>48.2222149172159</v>
      </c>
      <c r="K27" s="6" t="n">
        <f aca="false">'High scenario'!AG30</f>
        <v>4861591469.29175</v>
      </c>
      <c r="L27" s="6" t="n">
        <f aca="false">K27/$B$14*100</f>
        <v>94.870983054893</v>
      </c>
      <c r="M27" s="7"/>
      <c r="O27" s="5" t="n">
        <f aca="false">O23+1</f>
        <v>2019</v>
      </c>
      <c r="P27" s="6" t="n">
        <f aca="false">'Low scenario'!AG30</f>
        <v>4861591469.29175</v>
      </c>
      <c r="Q27" s="6" t="n">
        <f aca="false">P27/$B$14*100</f>
        <v>94.870983054893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5485627117.52182</v>
      </c>
      <c r="F28" s="9" t="n">
        <f aca="false">E28/$B$14*100</f>
        <v>107.048656926266</v>
      </c>
      <c r="G28" s="7"/>
      <c r="H28" s="12" t="n">
        <f aca="false">'Central scenario'!BB31</f>
        <v>42.4620464501394</v>
      </c>
      <c r="K28" s="9" t="n">
        <f aca="false">'High scenario'!AG31</f>
        <v>5485627117.52182</v>
      </c>
      <c r="L28" s="9" t="n">
        <f aca="false">K28/$B$14*100</f>
        <v>107.048656926266</v>
      </c>
      <c r="M28" s="7"/>
      <c r="O28" s="7" t="n">
        <f aca="false">O24+1</f>
        <v>2019</v>
      </c>
      <c r="P28" s="9" t="n">
        <f aca="false">'Low scenario'!AG31</f>
        <v>5485627117.52182</v>
      </c>
      <c r="Q28" s="9" t="n">
        <f aca="false">P28/$B$14*100</f>
        <v>107.048656926266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5069990023.3073</v>
      </c>
      <c r="F29" s="9" t="n">
        <f aca="false">E29/$B$14*100</f>
        <v>98.9377533319837</v>
      </c>
      <c r="G29" s="10" t="n">
        <f aca="false">AVERAGE(E27:E30)/AVERAGE(E23:E26)-1</f>
        <v>-0.031</v>
      </c>
      <c r="H29" s="12" t="n">
        <f aca="false">'Central scenario'!BB32</f>
        <v>44.6578693163224</v>
      </c>
      <c r="K29" s="9" t="n">
        <f aca="false">'High scenario'!AG32</f>
        <v>5069990023.3073</v>
      </c>
      <c r="L29" s="9" t="n">
        <f aca="false">K29/$B$14*100</f>
        <v>98.9377533319837</v>
      </c>
      <c r="M29" s="10" t="n">
        <f aca="false">AVERAGE(K27:K30)/AVERAGE(K23:K26)-1</f>
        <v>-0.031</v>
      </c>
      <c r="O29" s="7" t="n">
        <f aca="false">O25+1</f>
        <v>2019</v>
      </c>
      <c r="P29" s="9" t="n">
        <f aca="false">'Low scenario'!AG32</f>
        <v>5069990023.3073</v>
      </c>
      <c r="Q29" s="9" t="n">
        <f aca="false">P29/$B$14*100</f>
        <v>98.9377533319837</v>
      </c>
      <c r="R29" s="10" t="n">
        <f aca="false">AVERAGE(P27:P30)/AVERAGE(P23:P26)-1</f>
        <v>-0.031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4587133830.61137</v>
      </c>
      <c r="F30" s="9" t="n">
        <f aca="false">E30/$B$14*100</f>
        <v>89.5151101575091</v>
      </c>
      <c r="G30" s="7"/>
      <c r="H30" s="12" t="n">
        <f aca="false">'Central scenario'!BB33</f>
        <v>44.6578693163224</v>
      </c>
      <c r="K30" s="9" t="n">
        <f aca="false">'High scenario'!AG33</f>
        <v>4587133830.61137</v>
      </c>
      <c r="L30" s="9" t="n">
        <f aca="false">K30/$B$14*100</f>
        <v>89.5151101575091</v>
      </c>
      <c r="M30" s="7"/>
      <c r="O30" s="7" t="n">
        <f aca="false">O26+1</f>
        <v>2019</v>
      </c>
      <c r="P30" s="9" t="n">
        <f aca="false">'Low scenario'!AG33</f>
        <v>4587133830.61137</v>
      </c>
      <c r="Q30" s="9" t="n">
        <f aca="false">P30/$B$14*100</f>
        <v>89.5151101575091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4751031329.67391</v>
      </c>
      <c r="F31" s="6" t="n">
        <f aca="false">E31/$B$14*100</f>
        <v>92.7134695742799</v>
      </c>
      <c r="G31" s="7"/>
      <c r="H31" s="11" t="n">
        <f aca="false">'Central scenario'!BB34</f>
        <v>45.2434019872418</v>
      </c>
      <c r="K31" s="6" t="n">
        <f aca="false">'High scenario'!AG34</f>
        <v>4751031329.67391</v>
      </c>
      <c r="L31" s="6" t="n">
        <f aca="false">K31/$B$14*100</f>
        <v>92.7134695742799</v>
      </c>
      <c r="M31" s="7"/>
      <c r="O31" s="5" t="n">
        <f aca="false">O27+1</f>
        <v>2020</v>
      </c>
      <c r="P31" s="6" t="n">
        <f aca="false">'Low scenario'!AG34</f>
        <v>4751031329.67391</v>
      </c>
      <c r="Q31" s="6" t="n">
        <f aca="false">P31/$B$14*100</f>
        <v>92.7134695742799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4876058469.92848</v>
      </c>
      <c r="F32" s="9" t="n">
        <f aca="false">E32/$B$14*100</f>
        <v>95.1532977209713</v>
      </c>
      <c r="G32" s="7"/>
      <c r="H32" s="12" t="n">
        <f aca="false">'Central scenario'!BB35</f>
        <v>45.8289346581612</v>
      </c>
      <c r="K32" s="9" t="n">
        <f aca="false">'High scenario'!AG35</f>
        <v>4876058469.92848</v>
      </c>
      <c r="L32" s="9" t="n">
        <f aca="false">K32/$B$14*100</f>
        <v>95.1532977209713</v>
      </c>
      <c r="M32" s="7"/>
      <c r="O32" s="7" t="n">
        <f aca="false">O28+1</f>
        <v>2020</v>
      </c>
      <c r="P32" s="9" t="n">
        <f aca="false">'Low scenario'!AG35</f>
        <v>4876058469.92848</v>
      </c>
      <c r="Q32" s="9" t="n">
        <f aca="false">P32/$B$14*100</f>
        <v>95.1532977209713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5126112750.43764</v>
      </c>
      <c r="F33" s="9" t="n">
        <f aca="false">E33/$B$14*100</f>
        <v>100.032954014355</v>
      </c>
      <c r="G33" s="10" t="n">
        <f aca="false">AVERAGE(E31:E34)/AVERAGE(E27:E30)-1</f>
        <v>0</v>
      </c>
      <c r="H33" s="12" t="n">
        <f aca="false">'Central scenario'!BB36</f>
        <v>46.4144673290806</v>
      </c>
      <c r="K33" s="9" t="n">
        <f aca="false">'High scenario'!AG36</f>
        <v>5126112750.43764</v>
      </c>
      <c r="L33" s="9" t="n">
        <f aca="false">K33/$B$14*100</f>
        <v>100.032954014355</v>
      </c>
      <c r="M33" s="10" t="n">
        <f aca="false">AVERAGE(K31:K34)/AVERAGE(K27:K30)-1</f>
        <v>0</v>
      </c>
      <c r="O33" s="7" t="n">
        <f aca="false">O29+1</f>
        <v>2020</v>
      </c>
      <c r="P33" s="9" t="n">
        <f aca="false">'Low scenario'!AG36</f>
        <v>5126112750.43764</v>
      </c>
      <c r="Q33" s="9" t="n">
        <f aca="false">P33/$B$14*100</f>
        <v>100.032954014355</v>
      </c>
      <c r="R33" s="10" t="n">
        <f aca="false">AVERAGE(P31:P34)/AVERAGE(P27:P30)-1</f>
        <v>0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5251139890.69221</v>
      </c>
      <c r="F34" s="9" t="n">
        <f aca="false">E34/$B$14*100</f>
        <v>102.472782161046</v>
      </c>
      <c r="G34" s="7"/>
      <c r="H34" s="12" t="n">
        <f aca="false">'Central scenario'!BB37</f>
        <v>47</v>
      </c>
      <c r="K34" s="9" t="n">
        <f aca="false">'High scenario'!AG37</f>
        <v>5251139890.69221</v>
      </c>
      <c r="L34" s="9" t="n">
        <f aca="false">K34/$B$14*100</f>
        <v>102.472782161046</v>
      </c>
      <c r="M34" s="7"/>
      <c r="O34" s="7" t="n">
        <f aca="false">O30+1</f>
        <v>2020</v>
      </c>
      <c r="P34" s="9" t="n">
        <f aca="false">'Low scenario'!AG37</f>
        <v>5251139890.69221</v>
      </c>
      <c r="Q34" s="9" t="n">
        <f aca="false">P34/$B$14*100</f>
        <v>102.472782161046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5230375545.84321</v>
      </c>
      <c r="F35" s="6" t="n">
        <f aca="false">E35/$B$14*100</f>
        <v>102.06757867557</v>
      </c>
      <c r="G35" s="7"/>
      <c r="H35" s="11" t="n">
        <f aca="false">'Central scenario'!BB38</f>
        <v>48</v>
      </c>
      <c r="K35" s="6" t="n">
        <f aca="false">'High scenario'!AG38</f>
        <v>5255899018.72684</v>
      </c>
      <c r="L35" s="6" t="n">
        <f aca="false">K35/$B$14*100</f>
        <v>102.565653632864</v>
      </c>
      <c r="M35" s="7"/>
      <c r="O35" s="5" t="n">
        <f aca="false">O31+1</f>
        <v>2021</v>
      </c>
      <c r="P35" s="6" t="n">
        <f aca="false">'Low scenario'!AG38</f>
        <v>5222991657.63099</v>
      </c>
      <c r="Q35" s="6" t="n">
        <f aca="false">P35/$B$14*100</f>
        <v>101.923486614795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5165910920.692</v>
      </c>
      <c r="F36" s="9" t="n">
        <f aca="false">E36/$B$14*100</f>
        <v>100.809590957147</v>
      </c>
      <c r="G36" s="7"/>
      <c r="H36" s="12" t="n">
        <f aca="false">'Central scenario'!BB39</f>
        <v>49</v>
      </c>
      <c r="K36" s="9" t="n">
        <f aca="false">'High scenario'!AG39</f>
        <v>5257187789.55523</v>
      </c>
      <c r="L36" s="9" t="n">
        <f aca="false">K36/$B$14*100</f>
        <v>102.590803207071</v>
      </c>
      <c r="M36" s="7"/>
      <c r="O36" s="7" t="n">
        <f aca="false">O32+1</f>
        <v>2021</v>
      </c>
      <c r="P36" s="9" t="n">
        <f aca="false">'Low scenario'!AG39</f>
        <v>5159995107.44013</v>
      </c>
      <c r="Q36" s="9" t="n">
        <f aca="false">P36/$B$14*100</f>
        <v>100.69414748101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5158692836.07093</v>
      </c>
      <c r="F37" s="9" t="n">
        <f aca="false">E37/$B$14*100</f>
        <v>100.668734452009</v>
      </c>
      <c r="G37" s="10" t="n">
        <f aca="false">AVERAGE(E35:E38)/AVERAGE(E31:E34)-1</f>
        <v>0.0360359070236198</v>
      </c>
      <c r="H37" s="12" t="n">
        <f aca="false">'Central scenario'!BB40</f>
        <v>50</v>
      </c>
      <c r="K37" s="9" t="n">
        <f aca="false">'High scenario'!AG40</f>
        <v>5256548380.33362</v>
      </c>
      <c r="L37" s="9" t="n">
        <f aca="false">K37/$B$14*100</f>
        <v>102.578325527321</v>
      </c>
      <c r="M37" s="10" t="n">
        <f aca="false">AVERAGE(K35:K38)/AVERAGE(K31:K34)-1</f>
        <v>0.0515116199329266</v>
      </c>
      <c r="O37" s="7" t="n">
        <f aca="false">O33+1</f>
        <v>2021</v>
      </c>
      <c r="P37" s="9" t="n">
        <f aca="false">'Low scenario'!AG40</f>
        <v>5131124853.40272</v>
      </c>
      <c r="Q37" s="9" t="n">
        <f aca="false">P37/$B$14*100</f>
        <v>100.130762137162</v>
      </c>
      <c r="R37" s="10" t="n">
        <f aca="false">AVERAGE(P35:P38)/AVERAGE(P31:P34)-1</f>
        <v>0.0311628084177293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5170237762.38898</v>
      </c>
      <c r="F38" s="9" t="n">
        <f aca="false">E38/$B$14*100</f>
        <v>100.894026625571</v>
      </c>
      <c r="G38" s="7"/>
      <c r="H38" s="12" t="n">
        <f aca="false">'Central scenario'!BB41</f>
        <v>51</v>
      </c>
      <c r="K38" s="9" t="n">
        <f aca="false">'High scenario'!AG41</f>
        <v>5265163336.93166</v>
      </c>
      <c r="L38" s="9" t="n">
        <f aca="false">K38/$B$14*100</f>
        <v>102.746441134441</v>
      </c>
      <c r="M38" s="7"/>
      <c r="O38" s="7" t="n">
        <f aca="false">O34+1</f>
        <v>2021</v>
      </c>
      <c r="P38" s="9" t="n">
        <f aca="false">'Low scenario'!AG41</f>
        <v>5113622313.26158</v>
      </c>
      <c r="Q38" s="9" t="n">
        <f aca="false">P38/$B$14*100</f>
        <v>99.7892107748902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5182683753.99249</v>
      </c>
      <c r="F39" s="6" t="n">
        <f aca="false">E39/$B$14*100</f>
        <v>101.136902536881</v>
      </c>
      <c r="G39" s="7"/>
      <c r="H39" s="11" t="n">
        <f aca="false">'Central scenario'!BB42</f>
        <v>51.125</v>
      </c>
      <c r="K39" s="6" t="n">
        <f aca="false">'High scenario'!AG42</f>
        <v>5313376172.73559</v>
      </c>
      <c r="L39" s="6" t="n">
        <f aca="false">K39/$B$14*100</f>
        <v>103.687285127088</v>
      </c>
      <c r="M39" s="7"/>
      <c r="O39" s="5" t="n">
        <f aca="false">O35+1</f>
        <v>2022</v>
      </c>
      <c r="P39" s="6" t="n">
        <f aca="false">'Low scenario'!AG42</f>
        <v>5145368395.8546</v>
      </c>
      <c r="Q39" s="6" t="n">
        <f aca="false">P39/$B$14*100</f>
        <v>100.408716153482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5212055943.41598</v>
      </c>
      <c r="F40" s="9" t="n">
        <f aca="false">E40/$B$14*100</f>
        <v>101.710082842688</v>
      </c>
      <c r="G40" s="7"/>
      <c r="H40" s="12" t="n">
        <f aca="false">'Central scenario'!BB43</f>
        <v>51.25</v>
      </c>
      <c r="K40" s="9" t="n">
        <f aca="false">'High scenario'!AG43</f>
        <v>5396229937.27095</v>
      </c>
      <c r="L40" s="9" t="n">
        <f aca="false">K40/$B$14*100</f>
        <v>105.304125649562</v>
      </c>
      <c r="M40" s="7"/>
      <c r="O40" s="7" t="n">
        <f aca="false">O36+1</f>
        <v>2022</v>
      </c>
      <c r="P40" s="9" t="n">
        <f aca="false">'Low scenario'!AG43</f>
        <v>5173670682.79114</v>
      </c>
      <c r="Q40" s="9" t="n">
        <f aca="false">P40/$B$14*100</f>
        <v>100.961017966855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5270247001.02145</v>
      </c>
      <c r="F41" s="9" t="n">
        <f aca="false">E41/$B$14*100</f>
        <v>102.845645728815</v>
      </c>
      <c r="G41" s="10" t="n">
        <f aca="false">AVERAGE(E39:E42)/AVERAGE(E35:E38)-1</f>
        <v>0.0117486439814327</v>
      </c>
      <c r="H41" s="12" t="n">
        <f aca="false">'Central scenario'!BB44</f>
        <v>51.375</v>
      </c>
      <c r="K41" s="9" t="n">
        <f aca="false">'High scenario'!AG44</f>
        <v>5457609849.85903</v>
      </c>
      <c r="L41" s="9" t="n">
        <f aca="false">K41/$B$14*100</f>
        <v>106.501917089636</v>
      </c>
      <c r="M41" s="10" t="n">
        <f aca="false">AVERAGE(K39:K42)/AVERAGE(K35:K38)-1</f>
        <v>0.0320041554744808</v>
      </c>
      <c r="O41" s="7" t="n">
        <f aca="false">O37+1</f>
        <v>2022</v>
      </c>
      <c r="P41" s="9" t="n">
        <f aca="false">'Low scenario'!AG44</f>
        <v>5227606434.3062</v>
      </c>
      <c r="Q41" s="9" t="n">
        <f aca="false">P41/$B$14*100</f>
        <v>102.013541158152</v>
      </c>
      <c r="R41" s="10" t="n">
        <f aca="false">AVERAGE(P39:P42)/AVERAGE(P35:P38)-1</f>
        <v>0.00802123167014623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5303723563.29974</v>
      </c>
      <c r="F42" s="9" t="n">
        <f aca="false">E42/$B$14*100</f>
        <v>103.498920359705</v>
      </c>
      <c r="G42" s="7"/>
      <c r="H42" s="12" t="n">
        <f aca="false">'Central scenario'!BB45</f>
        <v>51.5</v>
      </c>
      <c r="K42" s="9" t="n">
        <f aca="false">'High scenario'!AG45</f>
        <v>5540783528.06778</v>
      </c>
      <c r="L42" s="9" t="n">
        <f aca="false">K42/$B$14*100</f>
        <v>108.125000531714</v>
      </c>
      <c r="M42" s="7"/>
      <c r="O42" s="7" t="n">
        <f aca="false">O38+1</f>
        <v>2022</v>
      </c>
      <c r="P42" s="9" t="n">
        <f aca="false">'Low scenario'!AG45</f>
        <v>5246548251.48007</v>
      </c>
      <c r="Q42" s="9" t="n">
        <f aca="false">P42/$B$14*100</f>
        <v>102.383179131125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5367543385.65374</v>
      </c>
      <c r="F43" s="6" t="n">
        <f aca="false">E43/$B$14*100</f>
        <v>104.74432514605</v>
      </c>
      <c r="G43" s="7"/>
      <c r="H43" s="11" t="n">
        <f aca="false">'Central scenario'!BB46</f>
        <v>51.625</v>
      </c>
      <c r="K43" s="6" t="n">
        <f aca="false">'High scenario'!AG46</f>
        <v>5612446585.34219</v>
      </c>
      <c r="L43" s="6" t="n">
        <f aca="false">K43/$B$14*100</f>
        <v>109.523461248804</v>
      </c>
      <c r="M43" s="7"/>
      <c r="O43" s="5" t="n">
        <f aca="false">O39+1</f>
        <v>2023</v>
      </c>
      <c r="P43" s="6" t="n">
        <f aca="false">'Low scenario'!AG46</f>
        <v>5258793566.2238</v>
      </c>
      <c r="Q43" s="6" t="n">
        <f aca="false">P43/$B$14*100</f>
        <v>102.622138956296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5401415244.72964</v>
      </c>
      <c r="F44" s="9" t="n">
        <f aca="false">E44/$B$14*100</f>
        <v>105.405313752091</v>
      </c>
      <c r="G44" s="7"/>
      <c r="H44" s="12" t="n">
        <f aca="false">'Central scenario'!BB47</f>
        <v>51.75</v>
      </c>
      <c r="K44" s="9" t="n">
        <f aca="false">'High scenario'!AG47</f>
        <v>5650269766.67357</v>
      </c>
      <c r="L44" s="9" t="n">
        <f aca="false">K44/$B$14*100</f>
        <v>110.261557491122</v>
      </c>
      <c r="M44" s="7"/>
      <c r="O44" s="7" t="n">
        <f aca="false">O40+1</f>
        <v>2023</v>
      </c>
      <c r="P44" s="9" t="n">
        <f aca="false">'Low scenario'!AG47</f>
        <v>5220444563.87259</v>
      </c>
      <c r="Q44" s="9" t="n">
        <f aca="false">P44/$B$14*100</f>
        <v>101.873781638488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5462034895.89949</v>
      </c>
      <c r="F45" s="9" t="n">
        <f aca="false">E45/$B$14*100</f>
        <v>106.588269155739</v>
      </c>
      <c r="G45" s="10" t="n">
        <f aca="false">AVERAGE(E43:E46)/AVERAGE(E39:E42)-1</f>
        <v>0.0382021024378385</v>
      </c>
      <c r="H45" s="12" t="n">
        <f aca="false">'Central scenario'!BB48</f>
        <v>51.875</v>
      </c>
      <c r="K45" s="9" t="n">
        <f aca="false">'High scenario'!AG48</f>
        <v>5722910756.8236</v>
      </c>
      <c r="L45" s="9" t="n">
        <f aca="false">K45/$B$14*100</f>
        <v>111.679101969951</v>
      </c>
      <c r="M45" s="10" t="n">
        <f aca="false">AVERAGE(K43:K46)/AVERAGE(K39:K42)-1</f>
        <v>0.0499105962512807</v>
      </c>
      <c r="O45" s="7" t="n">
        <f aca="false">O41+1</f>
        <v>2023</v>
      </c>
      <c r="P45" s="9" t="n">
        <f aca="false">'Low scenario'!AG48</f>
        <v>5278775738.21033</v>
      </c>
      <c r="Q45" s="9" t="n">
        <f aca="false">P45/$B$14*100</f>
        <v>103.012078816917</v>
      </c>
      <c r="R45" s="10" t="n">
        <f aca="false">AVERAGE(P43:P46)/AVERAGE(P39:P42)-1</f>
        <v>0.0120966513100724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5538765552.85473</v>
      </c>
      <c r="F46" s="9" t="n">
        <f aca="false">E46/$B$14*100</f>
        <v>108.08562098009</v>
      </c>
      <c r="G46" s="7"/>
      <c r="H46" s="12" t="n">
        <f aca="false">'Central scenario'!BB49</f>
        <v>52</v>
      </c>
      <c r="K46" s="9" t="n">
        <f aca="false">'High scenario'!AG49</f>
        <v>5805831576.95924</v>
      </c>
      <c r="L46" s="9" t="n">
        <f aca="false">K46/$B$14*100</f>
        <v>113.297251041438</v>
      </c>
      <c r="M46" s="7"/>
      <c r="O46" s="7" t="n">
        <f aca="false">O42+1</f>
        <v>2023</v>
      </c>
      <c r="P46" s="9" t="n">
        <f aca="false">'Low scenario'!AG49</f>
        <v>5286707910.7164</v>
      </c>
      <c r="Q46" s="9" t="n">
        <f aca="false">P46/$B$14*100</f>
        <v>103.16687031023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5620861404.83666</v>
      </c>
      <c r="F47" s="6" t="n">
        <f aca="false">E47/$B$14*100</f>
        <v>109.687671302798</v>
      </c>
      <c r="G47" s="7"/>
      <c r="H47" s="11" t="n">
        <f aca="false">'Central scenario'!BB50</f>
        <v>52</v>
      </c>
      <c r="K47" s="6" t="n">
        <f aca="false">'High scenario'!AG50</f>
        <v>5846685861.40049</v>
      </c>
      <c r="L47" s="6" t="n">
        <f aca="false">K47/$B$14*100</f>
        <v>114.094497406426</v>
      </c>
      <c r="M47" s="7"/>
      <c r="O47" s="5" t="n">
        <f aca="false">O43+1</f>
        <v>2024</v>
      </c>
      <c r="P47" s="6" t="n">
        <f aca="false">'Low scenario'!AG50</f>
        <v>5313870133.82921</v>
      </c>
      <c r="Q47" s="6" t="n">
        <f aca="false">P47/$B$14*100</f>
        <v>103.696924475609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5639450470.10179</v>
      </c>
      <c r="F48" s="9" t="n">
        <f aca="false">E48/$B$14*100</f>
        <v>110.050425538096</v>
      </c>
      <c r="G48" s="7"/>
      <c r="H48" s="12" t="n">
        <f aca="false">'Central scenario'!BB51</f>
        <v>52</v>
      </c>
      <c r="K48" s="9" t="n">
        <f aca="false">'High scenario'!AG51</f>
        <v>5883976466.20255</v>
      </c>
      <c r="L48" s="9" t="n">
        <f aca="false">K48/$B$14*100</f>
        <v>114.822200743621</v>
      </c>
      <c r="M48" s="7"/>
      <c r="O48" s="7" t="n">
        <f aca="false">O44+1</f>
        <v>2024</v>
      </c>
      <c r="P48" s="9" t="n">
        <f aca="false">'Low scenario'!AG51</f>
        <v>5325474478.14779</v>
      </c>
      <c r="Q48" s="9" t="n">
        <f aca="false">P48/$B$14*100</f>
        <v>103.923376155098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5667258891.31371</v>
      </c>
      <c r="F49" s="9" t="n">
        <f aca="false">E49/$B$14*100</f>
        <v>110.593089864016</v>
      </c>
      <c r="G49" s="10" t="n">
        <f aca="false">AVERAGE(E47:E50)/AVERAGE(E43:E46)-1</f>
        <v>0.0399508867008285</v>
      </c>
      <c r="H49" s="12" t="n">
        <f aca="false">'Central scenario'!BB52</f>
        <v>52</v>
      </c>
      <c r="K49" s="9" t="n">
        <f aca="false">'High scenario'!AG52</f>
        <v>5960869217.99959</v>
      </c>
      <c r="L49" s="9" t="n">
        <f aca="false">K49/$B$14*100</f>
        <v>116.322715749635</v>
      </c>
      <c r="M49" s="10" t="n">
        <f aca="false">AVERAGE(K47:K50)/AVERAGE(K43:K46)-1</f>
        <v>0.0400886576771338</v>
      </c>
      <c r="O49" s="7" t="n">
        <f aca="false">O45+1</f>
        <v>2024</v>
      </c>
      <c r="P49" s="9" t="n">
        <f aca="false">'Low scenario'!AG52</f>
        <v>5363326297.08304</v>
      </c>
      <c r="Q49" s="9" t="n">
        <f aca="false">P49/$B$14*100</f>
        <v>104.662031242735</v>
      </c>
      <c r="R49" s="10" t="n">
        <f aca="false">AVERAGE(P47:P50)/AVERAGE(P43:P46)-1</f>
        <v>0.0163573058880133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5711909491.36042</v>
      </c>
      <c r="F50" s="9" t="n">
        <f aca="false">E50/$B$14*100</f>
        <v>111.464419005343</v>
      </c>
      <c r="G50" s="7"/>
      <c r="H50" s="7" t="n">
        <v>52</v>
      </c>
      <c r="K50" s="9" t="n">
        <f aca="false">'High scenario'!AG53</f>
        <v>6013606125.41349</v>
      </c>
      <c r="L50" s="9" t="n">
        <f aca="false">K50/$B$14*100</f>
        <v>117.351844231786</v>
      </c>
      <c r="M50" s="7"/>
      <c r="O50" s="7" t="n">
        <f aca="false">O46+1</f>
        <v>2024</v>
      </c>
      <c r="P50" s="9" t="n">
        <f aca="false">'Low scenario'!AG53</f>
        <v>5386285821.4307</v>
      </c>
      <c r="Q50" s="9" t="n">
        <f aca="false">P50/$B$14*100</f>
        <v>105.11007231305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5753492032.13394</v>
      </c>
      <c r="F51" s="6" t="n">
        <f aca="false">E51/$B$14*100</f>
        <v>112.275876847085</v>
      </c>
      <c r="G51" s="7"/>
      <c r="H51" s="3" t="n">
        <f aca="false">H50</f>
        <v>52</v>
      </c>
      <c r="K51" s="6" t="n">
        <f aca="false">'High scenario'!AG54</f>
        <v>6068880190.77013</v>
      </c>
      <c r="L51" s="6" t="n">
        <f aca="false">K51/$B$14*100</f>
        <v>118.43048379888</v>
      </c>
      <c r="M51" s="7"/>
      <c r="O51" s="5" t="n">
        <f aca="false">O47+1</f>
        <v>2025</v>
      </c>
      <c r="P51" s="6" t="n">
        <f aca="false">'Low scenario'!AG54</f>
        <v>5412001597.73666</v>
      </c>
      <c r="Q51" s="6" t="n">
        <f aca="false">P51/$B$14*100</f>
        <v>105.611899953973</v>
      </c>
      <c r="R51" s="7"/>
      <c r="S51" s="3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5799841639.12972</v>
      </c>
      <c r="F52" s="9" t="n">
        <f aca="false">E52/$B$14*100</f>
        <v>113.18036106952</v>
      </c>
      <c r="G52" s="7"/>
      <c r="H52" s="3" t="n">
        <f aca="false">H51</f>
        <v>52</v>
      </c>
      <c r="K52" s="9" t="n">
        <f aca="false">'High scenario'!AG55</f>
        <v>6136288207.40547</v>
      </c>
      <c r="L52" s="9" t="n">
        <f aca="false">K52/$B$14*100</f>
        <v>119.74591000126</v>
      </c>
      <c r="M52" s="7"/>
      <c r="O52" s="7" t="n">
        <f aca="false">O48+1</f>
        <v>2025</v>
      </c>
      <c r="P52" s="9" t="n">
        <f aca="false">'Low scenario'!AG55</f>
        <v>5448511980.93645</v>
      </c>
      <c r="Q52" s="9" t="n">
        <f aca="false">P52/$B$14*100</f>
        <v>106.324377743963</v>
      </c>
      <c r="R52" s="7"/>
      <c r="S52" s="3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5835033108.44636</v>
      </c>
      <c r="F53" s="9" t="n">
        <f aca="false">E53/$B$14*100</f>
        <v>113.867101062032</v>
      </c>
      <c r="G53" s="10" t="n">
        <f aca="false">AVERAGE(E51:E54)/AVERAGE(E47:E50)-1</f>
        <v>0.0298152234142852</v>
      </c>
      <c r="H53" s="3" t="n">
        <f aca="false">H52</f>
        <v>52</v>
      </c>
      <c r="K53" s="9" t="n">
        <f aca="false">'High scenario'!AG56</f>
        <v>6194524622.12994</v>
      </c>
      <c r="L53" s="9" t="n">
        <f aca="false">K53/$B$14*100</f>
        <v>120.882358003813</v>
      </c>
      <c r="M53" s="10" t="n">
        <f aca="false">AVERAGE(K51:K54)/AVERAGE(K47:K50)-1</f>
        <v>0.0408211351709393</v>
      </c>
      <c r="O53" s="7" t="n">
        <f aca="false">O49+1</f>
        <v>2025</v>
      </c>
      <c r="P53" s="9" t="n">
        <f aca="false">'Low scenario'!AG56</f>
        <v>5499930940.53846</v>
      </c>
      <c r="Q53" s="9" t="n">
        <f aca="false">P53/$B$14*100</f>
        <v>107.327787280925</v>
      </c>
      <c r="R53" s="10" t="n">
        <f aca="false">AVERAGE(P51:P54)/AVERAGE(P47:P50)-1</f>
        <v>0.0241029867372067</v>
      </c>
      <c r="S53" s="3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5926114639.76657</v>
      </c>
      <c r="F54" s="9" t="n">
        <f aca="false">E54/$B$14*100</f>
        <v>115.644501419317</v>
      </c>
      <c r="G54" s="7"/>
      <c r="H54" s="3" t="n">
        <f aca="false">H53</f>
        <v>52</v>
      </c>
      <c r="K54" s="9" t="n">
        <f aca="false">'High scenario'!AG57</f>
        <v>6273115279.82485</v>
      </c>
      <c r="L54" s="9" t="n">
        <f aca="false">K54/$B$14*100</f>
        <v>122.416006604593</v>
      </c>
      <c r="M54" s="7"/>
      <c r="O54" s="7" t="n">
        <f aca="false">O50+1</f>
        <v>2025</v>
      </c>
      <c r="P54" s="9" t="n">
        <f aca="false">'Low scenario'!AG57</f>
        <v>5544049951.67688</v>
      </c>
      <c r="Q54" s="9" t="n">
        <f aca="false">P54/$B$14*100</f>
        <v>108.188742789949</v>
      </c>
      <c r="R54" s="7"/>
      <c r="S54" s="3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5961328548.86605</v>
      </c>
      <c r="F55" s="6" t="n">
        <f aca="false">E55/$B$14*100</f>
        <v>116.331679310461</v>
      </c>
      <c r="G55" s="7"/>
      <c r="H55" s="3" t="n">
        <f aca="false">H54</f>
        <v>52</v>
      </c>
      <c r="K55" s="6" t="n">
        <f aca="false">'High scenario'!AG58</f>
        <v>6312458111.12562</v>
      </c>
      <c r="L55" s="6" t="n">
        <f aca="false">K55/$B$14*100</f>
        <v>123.183757886297</v>
      </c>
      <c r="M55" s="7"/>
      <c r="O55" s="5" t="n">
        <f aca="false">O51+1</f>
        <v>2026</v>
      </c>
      <c r="P55" s="6" t="n">
        <f aca="false">'Low scenario'!AG58</f>
        <v>5607207166.61757</v>
      </c>
      <c r="Q55" s="6" t="n">
        <f aca="false">P55/$B$14*100</f>
        <v>109.421217198027</v>
      </c>
      <c r="R55" s="7"/>
      <c r="S55" s="3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6043680416.78034</v>
      </c>
      <c r="F56" s="9" t="n">
        <f aca="false">E56/$B$14*100</f>
        <v>117.938725627451</v>
      </c>
      <c r="G56" s="7"/>
      <c r="H56" s="3" t="n">
        <f aca="false">H55</f>
        <v>52</v>
      </c>
      <c r="K56" s="9" t="n">
        <f aca="false">'High scenario'!AG59</f>
        <v>6396677196.28165</v>
      </c>
      <c r="L56" s="9" t="n">
        <f aca="false">K56/$B$14*100</f>
        <v>124.827241805339</v>
      </c>
      <c r="M56" s="7"/>
      <c r="O56" s="7" t="n">
        <f aca="false">O52+1</f>
        <v>2026</v>
      </c>
      <c r="P56" s="9" t="n">
        <f aca="false">'Low scenario'!AG59</f>
        <v>5626068752.83244</v>
      </c>
      <c r="Q56" s="9" t="n">
        <f aca="false">P56/$B$14*100</f>
        <v>109.789289512923</v>
      </c>
      <c r="R56" s="7"/>
      <c r="S56" s="3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6074194127.96372</v>
      </c>
      <c r="F57" s="9" t="n">
        <f aca="false">E57/$B$14*100</f>
        <v>118.534182031986</v>
      </c>
      <c r="G57" s="10" t="n">
        <f aca="false">AVERAGE(E55:E58)/AVERAGE(E51:E54)-1</f>
        <v>0.0372258265548091</v>
      </c>
      <c r="H57" s="3" t="n">
        <f aca="false">H56</f>
        <v>52</v>
      </c>
      <c r="K57" s="9" t="n">
        <f aca="false">'High scenario'!AG60</f>
        <v>6432410262.65725</v>
      </c>
      <c r="L57" s="9" t="n">
        <f aca="false">K57/$B$14*100</f>
        <v>125.524550733091</v>
      </c>
      <c r="M57" s="10" t="n">
        <f aca="false">AVERAGE(K55:K58)/AVERAGE(K51:K54)-1</f>
        <v>0.0393405267199394</v>
      </c>
      <c r="O57" s="7" t="n">
        <f aca="false">O53+1</f>
        <v>2026</v>
      </c>
      <c r="P57" s="9" t="n">
        <f aca="false">'Low scenario'!AG60</f>
        <v>5683739706.55494</v>
      </c>
      <c r="Q57" s="9" t="n">
        <f aca="false">P57/$B$14*100</f>
        <v>110.914702889988</v>
      </c>
      <c r="R57" s="10" t="n">
        <f aca="false">AVERAGE(P55:P58)/AVERAGE(P51:P54)-1</f>
        <v>0.0327777289337856</v>
      </c>
      <c r="S57" s="3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6103179167.40323</v>
      </c>
      <c r="F58" s="9" t="n">
        <f aca="false">E58/$B$14*100</f>
        <v>119.099807342726</v>
      </c>
      <c r="G58" s="7"/>
      <c r="H58" s="3" t="n">
        <f aca="false">H57</f>
        <v>52</v>
      </c>
      <c r="K58" s="9" t="n">
        <f aca="false">'High scenario'!AG61</f>
        <v>6501904004.25309</v>
      </c>
      <c r="L58" s="9" t="n">
        <f aca="false">K58/$B$14*100</f>
        <v>126.880678581966</v>
      </c>
      <c r="M58" s="7"/>
      <c r="O58" s="7" t="n">
        <f aca="false">O54+1</f>
        <v>2026</v>
      </c>
      <c r="P58" s="9" t="n">
        <f aca="false">'Low scenario'!AG61</f>
        <v>5705458427.08189</v>
      </c>
      <c r="Q58" s="9" t="n">
        <f aca="false">P58/$B$14*100</f>
        <v>111.338530432903</v>
      </c>
      <c r="R58" s="7"/>
      <c r="S58" s="3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6166822204.04006</v>
      </c>
      <c r="F59" s="6" t="n">
        <f aca="false">E59/$B$14*100</f>
        <v>120.341762263964</v>
      </c>
      <c r="G59" s="7"/>
      <c r="H59" s="3" t="n">
        <f aca="false">H58</f>
        <v>52</v>
      </c>
      <c r="K59" s="6" t="n">
        <f aca="false">'High scenario'!AG62</f>
        <v>6550061525.28111</v>
      </c>
      <c r="L59" s="6" t="n">
        <f aca="false">K59/$B$14*100</f>
        <v>127.820443140604</v>
      </c>
      <c r="M59" s="7"/>
      <c r="O59" s="5" t="n">
        <f aca="false">O55+1</f>
        <v>2027</v>
      </c>
      <c r="P59" s="6" t="n">
        <f aca="false">'Low scenario'!AG62</f>
        <v>5716637905.22781</v>
      </c>
      <c r="Q59" s="6" t="n">
        <f aca="false">P59/$B$14*100</f>
        <v>111.556691108979</v>
      </c>
      <c r="R59" s="7"/>
      <c r="S59" s="3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6210413448.02123</v>
      </c>
      <c r="F60" s="9" t="n">
        <f aca="false">E60/$B$14*100</f>
        <v>121.192418719818</v>
      </c>
      <c r="G60" s="7"/>
      <c r="H60" s="3" t="n">
        <f aca="false">H59</f>
        <v>52</v>
      </c>
      <c r="K60" s="9" t="n">
        <f aca="false">'High scenario'!AG63</f>
        <v>6606937702.96895</v>
      </c>
      <c r="L60" s="9" t="n">
        <f aca="false">K60/$B$14*100</f>
        <v>128.930346949621</v>
      </c>
      <c r="M60" s="7"/>
      <c r="O60" s="7" t="n">
        <f aca="false">O56+1</f>
        <v>2027</v>
      </c>
      <c r="P60" s="9" t="n">
        <f aca="false">'Low scenario'!AG63</f>
        <v>5737150924.48293</v>
      </c>
      <c r="Q60" s="9" t="n">
        <f aca="false">P60/$B$14*100</f>
        <v>111.956990129258</v>
      </c>
      <c r="R60" s="7"/>
      <c r="S60" s="3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6254056275.12579</v>
      </c>
      <c r="F61" s="9" t="n">
        <f aca="false">E61/$B$14*100</f>
        <v>122.044081788765</v>
      </c>
      <c r="G61" s="10" t="n">
        <f aca="false">AVERAGE(E59:E62)/AVERAGE(E55:E58)-1</f>
        <v>0.0313662519716782</v>
      </c>
      <c r="H61" s="3" t="n">
        <f aca="false">H60</f>
        <v>52</v>
      </c>
      <c r="K61" s="9" t="n">
        <f aca="false">'High scenario'!AG64</f>
        <v>6710272499.68182</v>
      </c>
      <c r="L61" s="9" t="n">
        <f aca="false">K61/$B$14*100</f>
        <v>130.946862284126</v>
      </c>
      <c r="M61" s="10" t="n">
        <f aca="false">AVERAGE(K59:K62)/AVERAGE(K55:K58)-1</f>
        <v>0.0383607726476143</v>
      </c>
      <c r="O61" s="7" t="n">
        <f aca="false">O57+1</f>
        <v>2027</v>
      </c>
      <c r="P61" s="9" t="n">
        <f aca="false">'Low scenario'!AG64</f>
        <v>5767319860.62688</v>
      </c>
      <c r="Q61" s="9" t="n">
        <f aca="false">P61/$B$14*100</f>
        <v>112.545718459842</v>
      </c>
      <c r="R61" s="10" t="n">
        <f aca="false">AVERAGE(P59:P62)/AVERAGE(P55:P58)-1</f>
        <v>0.0168529395184203</v>
      </c>
      <c r="S61" s="3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6309601029.10065</v>
      </c>
      <c r="F62" s="9" t="n">
        <f aca="false">E62/$B$14*100</f>
        <v>123.128003678628</v>
      </c>
      <c r="G62" s="7"/>
      <c r="H62" s="3" t="n">
        <f aca="false">H61</f>
        <v>52</v>
      </c>
      <c r="K62" s="9" t="n">
        <f aca="false">'High scenario'!AG65</f>
        <v>6759880385.40668</v>
      </c>
      <c r="L62" s="9" t="n">
        <f aca="false">K62/$B$14*100</f>
        <v>131.914929822445</v>
      </c>
      <c r="M62" s="7"/>
      <c r="O62" s="7" t="n">
        <f aca="false">O58+1</f>
        <v>2027</v>
      </c>
      <c r="P62" s="9" t="n">
        <f aca="false">'Low scenario'!AG65</f>
        <v>5782620549.72292</v>
      </c>
      <c r="Q62" s="9" t="n">
        <f aca="false">P62/$B$14*100</f>
        <v>112.844302046128</v>
      </c>
      <c r="R62" s="7"/>
      <c r="S62" s="3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6392936262.86695</v>
      </c>
      <c r="F63" s="6" t="n">
        <f aca="false">E63/$B$14*100</f>
        <v>124.754239778567</v>
      </c>
      <c r="G63" s="7"/>
      <c r="H63" s="3" t="n">
        <f aca="false">H62</f>
        <v>52</v>
      </c>
      <c r="K63" s="6" t="n">
        <f aca="false">'High scenario'!AG66</f>
        <v>6853845755.10432</v>
      </c>
      <c r="L63" s="6" t="n">
        <f aca="false">K63/$B$14*100</f>
        <v>133.748606521247</v>
      </c>
      <c r="M63" s="7"/>
      <c r="O63" s="5" t="n">
        <f aca="false">O59+1</f>
        <v>2028</v>
      </c>
      <c r="P63" s="6" t="n">
        <f aca="false">'Low scenario'!AG66</f>
        <v>5805943685.16571</v>
      </c>
      <c r="Q63" s="6" t="n">
        <f aca="false">P63/$B$14*100</f>
        <v>113.299438764497</v>
      </c>
      <c r="R63" s="7"/>
      <c r="S63" s="3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6417110731.28554</v>
      </c>
      <c r="F64" s="9" t="n">
        <f aca="false">E64/$B$14*100</f>
        <v>125.225989739087</v>
      </c>
      <c r="G64" s="7"/>
      <c r="H64" s="3" t="n">
        <f aca="false">H63</f>
        <v>52</v>
      </c>
      <c r="K64" s="9" t="n">
        <f aca="false">'High scenario'!AG67</f>
        <v>6911978205.58253</v>
      </c>
      <c r="L64" s="9" t="n">
        <f aca="false">K64/$B$14*100</f>
        <v>134.883025725142</v>
      </c>
      <c r="M64" s="7"/>
      <c r="O64" s="7" t="n">
        <f aca="false">O60+1</f>
        <v>2028</v>
      </c>
      <c r="P64" s="9" t="n">
        <f aca="false">'Low scenario'!AG67</f>
        <v>5877414663.89525</v>
      </c>
      <c r="Q64" s="9" t="n">
        <f aca="false">P64/$B$14*100</f>
        <v>114.694151186302</v>
      </c>
      <c r="R64" s="7"/>
      <c r="S64" s="3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6468512371.34374</v>
      </c>
      <c r="F65" s="9" t="n">
        <f aca="false">E65/$B$14*100</f>
        <v>126.229061295749</v>
      </c>
      <c r="G65" s="10" t="n">
        <f aca="false">AVERAGE(E63:E66)/AVERAGE(E59:E62)-1</f>
        <v>0.0349150793964126</v>
      </c>
      <c r="H65" s="3" t="n">
        <f aca="false">H64</f>
        <v>52</v>
      </c>
      <c r="K65" s="9" t="n">
        <f aca="false">'High scenario'!AG68</f>
        <v>6957317715.0867</v>
      </c>
      <c r="L65" s="9" t="n">
        <f aca="false">K65/$B$14*100</f>
        <v>135.767798513036</v>
      </c>
      <c r="M65" s="10" t="n">
        <f aca="false">AVERAGE(K63:K66)/AVERAGE(K59:K62)-1</f>
        <v>0.042776430078401</v>
      </c>
      <c r="O65" s="7" t="n">
        <f aca="false">O61+1</f>
        <v>2028</v>
      </c>
      <c r="P65" s="9" t="n">
        <f aca="false">'Low scenario'!AG68</f>
        <v>5942258220.82859</v>
      </c>
      <c r="Q65" s="9" t="n">
        <f aca="false">P65/$B$14*100</f>
        <v>115.959533526612</v>
      </c>
      <c r="R65" s="10" t="n">
        <f aca="false">AVERAGE(P63:P66)/AVERAGE(P59:P62)-1</f>
        <v>0.0253791639117384</v>
      </c>
      <c r="S65" s="3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6533146848.57771</v>
      </c>
      <c r="F66" s="9" t="n">
        <f aca="false">E66/$B$14*100</f>
        <v>127.490363573647</v>
      </c>
      <c r="G66" s="7"/>
      <c r="H66" s="3" t="n">
        <f aca="false">H65</f>
        <v>52</v>
      </c>
      <c r="K66" s="9" t="n">
        <f aca="false">'High scenario'!AG69</f>
        <v>7043024948.12821</v>
      </c>
      <c r="L66" s="9" t="n">
        <f aca="false">K66/$B$14*100</f>
        <v>137.44032272757</v>
      </c>
      <c r="M66" s="7"/>
      <c r="O66" s="7" t="n">
        <f aca="false">O62+1</f>
        <v>2028</v>
      </c>
      <c r="P66" s="9" t="n">
        <f aca="false">'Low scenario'!AG69</f>
        <v>5961928085.13573</v>
      </c>
      <c r="Q66" s="9" t="n">
        <f aca="false">P66/$B$14*100</f>
        <v>116.34337889395</v>
      </c>
      <c r="R66" s="7"/>
      <c r="S66" s="3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6603308489.83458</v>
      </c>
      <c r="F67" s="6" t="n">
        <f aca="false">E67/$B$14*100</f>
        <v>128.859525075765</v>
      </c>
      <c r="G67" s="7"/>
      <c r="H67" s="3" t="n">
        <f aca="false">H66</f>
        <v>52</v>
      </c>
      <c r="K67" s="6" t="n">
        <f aca="false">'High scenario'!AG70</f>
        <v>7109892047.63821</v>
      </c>
      <c r="L67" s="6" t="n">
        <f aca="false">K67/$B$14*100</f>
        <v>138.745193263199</v>
      </c>
      <c r="M67" s="7"/>
      <c r="O67" s="5" t="n">
        <f aca="false">O63+1</f>
        <v>2029</v>
      </c>
      <c r="P67" s="6" t="n">
        <f aca="false">'Low scenario'!AG70</f>
        <v>5984216099.5374</v>
      </c>
      <c r="Q67" s="6" t="n">
        <f aca="false">P67/$B$14*100</f>
        <v>116.778315858518</v>
      </c>
      <c r="R67" s="7"/>
      <c r="S67" s="3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6639076779.62956</v>
      </c>
      <c r="F68" s="9" t="n">
        <f aca="false">E68/$B$14*100</f>
        <v>129.557521366996</v>
      </c>
      <c r="G68" s="7"/>
      <c r="H68" s="3" t="n">
        <f aca="false">H67</f>
        <v>52</v>
      </c>
      <c r="K68" s="9" t="n">
        <f aca="false">'High scenario'!AG71</f>
        <v>7170166598.15048</v>
      </c>
      <c r="L68" s="9" t="n">
        <f aca="false">K68/$B$14*100</f>
        <v>139.921414238657</v>
      </c>
      <c r="M68" s="7"/>
      <c r="O68" s="7" t="n">
        <f aca="false">O64+1</f>
        <v>2029</v>
      </c>
      <c r="P68" s="9" t="n">
        <f aca="false">'Low scenario'!AG71</f>
        <v>5990844001.899</v>
      </c>
      <c r="Q68" s="9" t="n">
        <f aca="false">P68/$B$14*100</f>
        <v>116.907655317954</v>
      </c>
      <c r="R68" s="7"/>
      <c r="S68" s="3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6712907457.09481</v>
      </c>
      <c r="F69" s="9" t="n">
        <f aca="false">E69/$B$14*100</f>
        <v>130.998281865894</v>
      </c>
      <c r="G69" s="10" t="n">
        <f aca="false">AVERAGE(E67:E70)/AVERAGE(E63:E66)-1</f>
        <v>0.0350609067029672</v>
      </c>
      <c r="H69" s="3" t="n">
        <f aca="false">H68</f>
        <v>52</v>
      </c>
      <c r="K69" s="9" t="n">
        <f aca="false">'High scenario'!AG72</f>
        <v>7254701014.96912</v>
      </c>
      <c r="L69" s="9" t="n">
        <f aca="false">K69/$B$14*100</f>
        <v>141.571051662167</v>
      </c>
      <c r="M69" s="10" t="n">
        <f aca="false">AVERAGE(K67:K70)/AVERAGE(K63:K66)-1</f>
        <v>0.0389566568905519</v>
      </c>
      <c r="O69" s="7" t="n">
        <f aca="false">O65+1</f>
        <v>2029</v>
      </c>
      <c r="P69" s="9" t="n">
        <f aca="false">'Low scenario'!AG72</f>
        <v>5992933345.02417</v>
      </c>
      <c r="Q69" s="9" t="n">
        <f aca="false">P69/$B$14*100</f>
        <v>116.948427570719</v>
      </c>
      <c r="R69" s="10" t="n">
        <f aca="false">AVERAGE(P67:P70)/AVERAGE(P63:P66)-1</f>
        <v>0.0181154199325504</v>
      </c>
      <c r="S69" s="3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6761395310.93103</v>
      </c>
      <c r="F70" s="9" t="n">
        <f aca="false">E70/$B$14*100</f>
        <v>131.944492667176</v>
      </c>
      <c r="G70" s="7"/>
      <c r="H70" s="3" t="n">
        <f aca="false">H69</f>
        <v>52</v>
      </c>
      <c r="K70" s="9" t="n">
        <f aca="false">'High scenario'!AG73</f>
        <v>7313083989.47716</v>
      </c>
      <c r="L70" s="9" t="n">
        <f aca="false">K70/$B$14*100</f>
        <v>142.710359689226</v>
      </c>
      <c r="M70" s="7"/>
      <c r="O70" s="7" t="n">
        <f aca="false">O66+1</f>
        <v>2029</v>
      </c>
      <c r="P70" s="9" t="n">
        <f aca="false">'Low scenario'!AG73</f>
        <v>6046849485.16829</v>
      </c>
      <c r="Q70" s="9" t="n">
        <f aca="false">P70/$B$14*100</f>
        <v>118.00056805811</v>
      </c>
      <c r="R70" s="7"/>
      <c r="S70" s="3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6810366021.99242</v>
      </c>
      <c r="F71" s="6" t="n">
        <f aca="false">E71/$B$14*100</f>
        <v>132.900126131781</v>
      </c>
      <c r="G71" s="7"/>
      <c r="H71" s="3" t="n">
        <f aca="false">H70</f>
        <v>52</v>
      </c>
      <c r="K71" s="6" t="n">
        <f aca="false">'High scenario'!AG74</f>
        <v>7408699994.7967</v>
      </c>
      <c r="L71" s="6" t="n">
        <f aca="false">K71/$B$14*100</f>
        <v>144.57624753228</v>
      </c>
      <c r="M71" s="7"/>
      <c r="O71" s="5" t="n">
        <f aca="false">O67+1</f>
        <v>2030</v>
      </c>
      <c r="P71" s="6" t="n">
        <f aca="false">'Low scenario'!AG74</f>
        <v>6103060294.00702</v>
      </c>
      <c r="Q71" s="6" t="n">
        <f aca="false">P71/$B$14*100</f>
        <v>119.097487601129</v>
      </c>
      <c r="R71" s="7"/>
      <c r="S71" s="3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6815618793.77942</v>
      </c>
      <c r="F72" s="9" t="n">
        <f aca="false">E72/$B$14*100</f>
        <v>133.0026307594</v>
      </c>
      <c r="G72" s="7"/>
      <c r="H72" s="3" t="n">
        <f aca="false">H71</f>
        <v>52</v>
      </c>
      <c r="K72" s="9" t="n">
        <f aca="false">'High scenario'!AG75</f>
        <v>7451242528.41369</v>
      </c>
      <c r="L72" s="9" t="n">
        <f aca="false">K72/$B$14*100</f>
        <v>145.40643904701</v>
      </c>
      <c r="M72" s="7"/>
      <c r="O72" s="7" t="n">
        <f aca="false">O68+1</f>
        <v>2030</v>
      </c>
      <c r="P72" s="9" t="n">
        <f aca="false">'Low scenario'!AG75</f>
        <v>6136372439.82315</v>
      </c>
      <c r="Q72" s="9" t="n">
        <f aca="false">P72/$B$14*100</f>
        <v>119.747553745355</v>
      </c>
      <c r="R72" s="7"/>
      <c r="S72" s="3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6847732358.70462</v>
      </c>
      <c r="F73" s="9" t="n">
        <f aca="false">E73/$B$14*100</f>
        <v>133.629307330867</v>
      </c>
      <c r="G73" s="10" t="n">
        <f aca="false">AVERAGE(E71:E74)/AVERAGE(E67:E70)-1</f>
        <v>0.0248015234180372</v>
      </c>
      <c r="H73" s="3" t="n">
        <f aca="false">H72</f>
        <v>52</v>
      </c>
      <c r="K73" s="9" t="n">
        <f aca="false">'High scenario'!AG76</f>
        <v>7490385680.35363</v>
      </c>
      <c r="L73" s="9" t="n">
        <f aca="false">K73/$B$14*100</f>
        <v>146.170293708156</v>
      </c>
      <c r="M73" s="10" t="n">
        <f aca="false">AVERAGE(K71:K74)/AVERAGE(K67:K70)-1</f>
        <v>0.0372713030638772</v>
      </c>
      <c r="O73" s="7" t="n">
        <f aca="false">O69+1</f>
        <v>2030</v>
      </c>
      <c r="P73" s="9" t="n">
        <f aca="false">'Low scenario'!AG76</f>
        <v>6128772772.60363</v>
      </c>
      <c r="Q73" s="9" t="n">
        <f aca="false">P73/$B$14*100</f>
        <v>119.599250889272</v>
      </c>
      <c r="R73" s="10" t="n">
        <f aca="false">AVERAGE(P71:P74)/AVERAGE(P67:P70)-1</f>
        <v>0.0233865709597623</v>
      </c>
      <c r="S73" s="3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6905585427.02774</v>
      </c>
      <c r="F74" s="9" t="n">
        <f aca="false">E74/$B$14*100</f>
        <v>134.75827456294</v>
      </c>
      <c r="G74" s="7"/>
      <c r="H74" s="3" t="n">
        <f aca="false">H73</f>
        <v>52</v>
      </c>
      <c r="K74" s="9" t="n">
        <f aca="false">'High scenario'!AG77</f>
        <v>7572712170.09821</v>
      </c>
      <c r="L74" s="9" t="n">
        <f aca="false">K74/$B$14*100</f>
        <v>147.776844785692</v>
      </c>
      <c r="M74" s="7"/>
      <c r="O74" s="7" t="n">
        <f aca="false">O70+1</f>
        <v>2030</v>
      </c>
      <c r="P74" s="9" t="n">
        <f aca="false">'Low scenario'!AG77</f>
        <v>6208262253.50313</v>
      </c>
      <c r="Q74" s="9" t="n">
        <f aca="false">P74/$B$14*100</f>
        <v>121.150439474963</v>
      </c>
      <c r="R74" s="7"/>
      <c r="S74" s="3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6962789890.04232</v>
      </c>
      <c r="F75" s="6" t="n">
        <f aca="false">E75/$B$14*100</f>
        <v>135.874584659253</v>
      </c>
      <c r="G75" s="7"/>
      <c r="H75" s="3" t="n">
        <f aca="false">H74</f>
        <v>52</v>
      </c>
      <c r="K75" s="6" t="n">
        <f aca="false">'High scenario'!AG78</f>
        <v>7645646043.59091</v>
      </c>
      <c r="L75" s="6" t="n">
        <f aca="false">K75/$B$14*100</f>
        <v>149.200104703757</v>
      </c>
      <c r="M75" s="7"/>
      <c r="O75" s="5" t="n">
        <f aca="false">O71+1</f>
        <v>2031</v>
      </c>
      <c r="P75" s="6" t="n">
        <f aca="false">'Low scenario'!AG78</f>
        <v>6224785459.77151</v>
      </c>
      <c r="Q75" s="6" t="n">
        <f aca="false">P75/$B$14*100</f>
        <v>121.472879735895</v>
      </c>
      <c r="R75" s="7"/>
      <c r="S75" s="3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6997336625.10612</v>
      </c>
      <c r="F76" s="9" t="n">
        <f aca="false">E76/$B$14*100</f>
        <v>136.548743057288</v>
      </c>
      <c r="G76" s="7"/>
      <c r="H76" s="3" t="n">
        <f aca="false">H75</f>
        <v>52</v>
      </c>
      <c r="K76" s="9" t="n">
        <f aca="false">'High scenario'!AG79</f>
        <v>7750549045.09995</v>
      </c>
      <c r="L76" s="9" t="n">
        <f aca="false">K76/$B$14*100</f>
        <v>151.247222595385</v>
      </c>
      <c r="M76" s="7"/>
      <c r="O76" s="7" t="n">
        <f aca="false">O72+1</f>
        <v>2031</v>
      </c>
      <c r="P76" s="9" t="n">
        <f aca="false">'Low scenario'!AG79</f>
        <v>6217760434.17877</v>
      </c>
      <c r="Q76" s="9" t="n">
        <f aca="false">P76/$B$14*100</f>
        <v>121.335790659575</v>
      </c>
      <c r="R76" s="7"/>
      <c r="S76" s="3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7037925970.61179</v>
      </c>
      <c r="F77" s="9" t="n">
        <f aca="false">E77/$B$14*100</f>
        <v>137.340819301045</v>
      </c>
      <c r="G77" s="10" t="n">
        <f aca="false">AVERAGE(E75:E78)/AVERAGE(E71:E74)-1</f>
        <v>0.0257184296790065</v>
      </c>
      <c r="H77" s="3" t="n">
        <f aca="false">H76</f>
        <v>52</v>
      </c>
      <c r="K77" s="9" t="n">
        <f aca="false">'High scenario'!AG80</f>
        <v>7830891489.39273</v>
      </c>
      <c r="L77" s="9" t="n">
        <f aca="false">K77/$B$14*100</f>
        <v>152.815056239827</v>
      </c>
      <c r="M77" s="10" t="n">
        <f aca="false">AVERAGE(K75:K78)/AVERAGE(K71:K74)-1</f>
        <v>0.0397453417166997</v>
      </c>
      <c r="O77" s="7" t="n">
        <f aca="false">O73+1</f>
        <v>2031</v>
      </c>
      <c r="P77" s="9" t="n">
        <f aca="false">'Low scenario'!AG80</f>
        <v>6237406817.03932</v>
      </c>
      <c r="Q77" s="9" t="n">
        <f aca="false">P77/$B$14*100</f>
        <v>121.719177800849</v>
      </c>
      <c r="R77" s="10" t="n">
        <f aca="false">AVERAGE(P75:P78)/AVERAGE(P71:P74)-1</f>
        <v>0.0149879991326829</v>
      </c>
      <c r="S77" s="3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7085402784.36099</v>
      </c>
      <c r="F78" s="9" t="n">
        <f aca="false">E78/$B$14*100</f>
        <v>138.267300273614</v>
      </c>
      <c r="G78" s="7"/>
      <c r="H78" s="3" t="n">
        <f aca="false">H77</f>
        <v>52</v>
      </c>
      <c r="K78" s="9" t="n">
        <f aca="false">'High scenario'!AG81</f>
        <v>7885255260.43245</v>
      </c>
      <c r="L78" s="9" t="n">
        <f aca="false">K78/$B$14*100</f>
        <v>153.875931970272</v>
      </c>
      <c r="M78" s="7"/>
      <c r="O78" s="7" t="n">
        <f aca="false">O74+1</f>
        <v>2031</v>
      </c>
      <c r="P78" s="9" t="n">
        <f aca="false">'Low scenario'!AG81</f>
        <v>6264867126.41768</v>
      </c>
      <c r="Q78" s="9" t="n">
        <f aca="false">P78/$B$14*100</f>
        <v>122.255048937322</v>
      </c>
      <c r="R78" s="7"/>
      <c r="S78" s="3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7135406827.22084</v>
      </c>
      <c r="F79" s="6" t="n">
        <f aca="false">E79/$B$14*100</f>
        <v>139.243098576042</v>
      </c>
      <c r="G79" s="7"/>
      <c r="H79" s="3" t="n">
        <f aca="false">H78</f>
        <v>52</v>
      </c>
      <c r="K79" s="6" t="n">
        <f aca="false">'High scenario'!AG82</f>
        <v>7936917293.74177</v>
      </c>
      <c r="L79" s="6" t="n">
        <f aca="false">K79/$B$14*100</f>
        <v>154.884084941913</v>
      </c>
      <c r="M79" s="7"/>
      <c r="O79" s="5" t="n">
        <f aca="false">O75+1</f>
        <v>2032</v>
      </c>
      <c r="P79" s="6" t="n">
        <f aca="false">'Low scenario'!AG82</f>
        <v>6263295147.96411</v>
      </c>
      <c r="Q79" s="6" t="n">
        <f aca="false">P79/$B$14*100</f>
        <v>122.224372739584</v>
      </c>
      <c r="R79" s="7"/>
      <c r="S79" s="3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7175330994.27755</v>
      </c>
      <c r="F80" s="9" t="n">
        <f aca="false">E80/$B$14*100</f>
        <v>140.022194269344</v>
      </c>
      <c r="G80" s="7"/>
      <c r="H80" s="3" t="n">
        <f aca="false">H79</f>
        <v>52</v>
      </c>
      <c r="K80" s="9" t="n">
        <f aca="false">'High scenario'!AG83</f>
        <v>8010135303.33067</v>
      </c>
      <c r="L80" s="9" t="n">
        <f aca="false">K80/$B$14*100</f>
        <v>156.312889602053</v>
      </c>
      <c r="M80" s="7"/>
      <c r="O80" s="7" t="n">
        <f aca="false">O76+1</f>
        <v>2032</v>
      </c>
      <c r="P80" s="9" t="n">
        <f aca="false">'Low scenario'!AG83</f>
        <v>6284499079.98764</v>
      </c>
      <c r="Q80" s="9" t="n">
        <f aca="false">P80/$B$14*100</f>
        <v>122.638154499818</v>
      </c>
      <c r="R80" s="7"/>
      <c r="S80" s="3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7231311390.16648</v>
      </c>
      <c r="F81" s="9" t="n">
        <f aca="false">E81/$B$14*100</f>
        <v>141.114617444621</v>
      </c>
      <c r="G81" s="10" t="n">
        <f aca="false">AVERAGE(E79:E82)/AVERAGE(E75:E78)-1</f>
        <v>0.0256867842075674</v>
      </c>
      <c r="H81" s="3" t="n">
        <f aca="false">H80</f>
        <v>52</v>
      </c>
      <c r="K81" s="9" t="n">
        <f aca="false">'High scenario'!AG84</f>
        <v>8103228656.18104</v>
      </c>
      <c r="L81" s="9" t="n">
        <f aca="false">K81/$B$14*100</f>
        <v>158.129549425606</v>
      </c>
      <c r="M81" s="10" t="n">
        <f aca="false">AVERAGE(K79:K82)/AVERAGE(K75:K78)-1</f>
        <v>0.0350736092528439</v>
      </c>
      <c r="O81" s="7" t="n">
        <f aca="false">O77+1</f>
        <v>2032</v>
      </c>
      <c r="P81" s="9" t="n">
        <f aca="false">'Low scenario'!AG84</f>
        <v>6264828539.27876</v>
      </c>
      <c r="Q81" s="9" t="n">
        <f aca="false">P81/$B$14*100</f>
        <v>122.254295932914</v>
      </c>
      <c r="R81" s="10" t="n">
        <f aca="false">AVERAGE(P79:P82)/AVERAGE(P75:P78)-1</f>
        <v>0.00768570106011457</v>
      </c>
      <c r="S81" s="3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7262779713.78282</v>
      </c>
      <c r="F82" s="9" t="n">
        <f aca="false">E82/$B$14*100</f>
        <v>141.728702526724</v>
      </c>
      <c r="G82" s="7"/>
      <c r="H82" s="3" t="n">
        <f aca="false">H81</f>
        <v>52</v>
      </c>
      <c r="K82" s="9" t="n">
        <f aca="false">'High scenario'!AG85</f>
        <v>8153282705.84758</v>
      </c>
      <c r="L82" s="9" t="n">
        <f aca="false">K82/$B$14*100</f>
        <v>159.106323580271</v>
      </c>
      <c r="M82" s="7"/>
      <c r="O82" s="7" t="n">
        <f aca="false">O78+1</f>
        <v>2032</v>
      </c>
      <c r="P82" s="9" t="n">
        <f aca="false">'Low scenario'!AG85</f>
        <v>6323915498.44549</v>
      </c>
      <c r="Q82" s="9" t="n">
        <f aca="false">P82/$B$14*100</f>
        <v>123.407341789869</v>
      </c>
      <c r="R82" s="7"/>
      <c r="S82" s="3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7325803152.77883</v>
      </c>
      <c r="F83" s="6" t="n">
        <f aca="false">E83/$B$14*100</f>
        <v>142.95856637909</v>
      </c>
      <c r="G83" s="7"/>
      <c r="H83" s="3" t="n">
        <f aca="false">H82</f>
        <v>52</v>
      </c>
      <c r="K83" s="6" t="n">
        <f aca="false">'High scenario'!AG86</f>
        <v>8227276879.01864</v>
      </c>
      <c r="L83" s="6" t="n">
        <f aca="false">K83/$B$14*100</f>
        <v>160.550274597837</v>
      </c>
      <c r="M83" s="7"/>
      <c r="O83" s="5" t="n">
        <f aca="false">O79+1</f>
        <v>2033</v>
      </c>
      <c r="P83" s="6" t="n">
        <f aca="false">'Low scenario'!AG86</f>
        <v>6315077571.23418</v>
      </c>
      <c r="Q83" s="6" t="n">
        <f aca="false">P83/$B$14*100</f>
        <v>123.234875047651</v>
      </c>
      <c r="R83" s="7"/>
      <c r="S83" s="3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7361022195.51587</v>
      </c>
      <c r="F84" s="9" t="n">
        <f aca="false">E84/$B$14*100</f>
        <v>143.64584445003</v>
      </c>
      <c r="G84" s="7"/>
      <c r="H84" s="3" t="n">
        <f aca="false">H83</f>
        <v>52</v>
      </c>
      <c r="K84" s="9" t="n">
        <f aca="false">'High scenario'!AG87</f>
        <v>8306045823.75276</v>
      </c>
      <c r="L84" s="9" t="n">
        <f aca="false">K84/$B$14*100</f>
        <v>162.087402361106</v>
      </c>
      <c r="M84" s="7"/>
      <c r="O84" s="7" t="n">
        <f aca="false">O80+1</f>
        <v>2033</v>
      </c>
      <c r="P84" s="9" t="n">
        <f aca="false">'Low scenario'!AG87</f>
        <v>6338777032.16982</v>
      </c>
      <c r="Q84" s="9" t="n">
        <f aca="false">P84/$B$14*100</f>
        <v>123.697355527764</v>
      </c>
      <c r="R84" s="7"/>
      <c r="S84" s="3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7433849466.18654</v>
      </c>
      <c r="F85" s="9" t="n">
        <f aca="false">E85/$B$14*100</f>
        <v>145.067024079247</v>
      </c>
      <c r="G85" s="10" t="n">
        <f aca="false">AVERAGE(E83:E86)/AVERAGE(E79:E82)-1</f>
        <v>0.0272928963691685</v>
      </c>
      <c r="H85" s="3" t="n">
        <f aca="false">H84</f>
        <v>52</v>
      </c>
      <c r="K85" s="9" t="n">
        <f aca="false">'High scenario'!AG88</f>
        <v>8393673419.32216</v>
      </c>
      <c r="L85" s="9" t="n">
        <f aca="false">K85/$B$14*100</f>
        <v>163.797401275436</v>
      </c>
      <c r="M85" s="10" t="n">
        <f aca="false">AVERAGE(K83:K86)/AVERAGE(K79:K82)-1</f>
        <v>0.0385166400423078</v>
      </c>
      <c r="O85" s="7" t="n">
        <f aca="false">O81+1</f>
        <v>2033</v>
      </c>
      <c r="P85" s="9" t="n">
        <f aca="false">'Low scenario'!AG88</f>
        <v>6351529844.44012</v>
      </c>
      <c r="Q85" s="9" t="n">
        <f aca="false">P85/$B$14*100</f>
        <v>123.946218856664</v>
      </c>
      <c r="R85" s="10" t="n">
        <f aca="false">AVERAGE(P83:P86)/AVERAGE(P79:P82)-1</f>
        <v>0.00838998517506862</v>
      </c>
      <c r="S85" s="3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7470321321.76032</v>
      </c>
      <c r="F86" s="9" t="n">
        <f aca="false">E86/$B$14*100</f>
        <v>145.778750026188</v>
      </c>
      <c r="G86" s="7"/>
      <c r="H86" s="3" t="n">
        <f aca="false">H85</f>
        <v>52</v>
      </c>
      <c r="K86" s="9" t="n">
        <f aca="false">'High scenario'!AG89</f>
        <v>8516940918.09963</v>
      </c>
      <c r="L86" s="9" t="n">
        <f aca="false">K86/$B$14*100</f>
        <v>166.202891095304</v>
      </c>
      <c r="M86" s="7"/>
      <c r="O86" s="7" t="n">
        <f aca="false">O82+1</f>
        <v>2033</v>
      </c>
      <c r="P86" s="9" t="n">
        <f aca="false">'Low scenario'!AG89</f>
        <v>6342049001.23346</v>
      </c>
      <c r="Q86" s="9" t="n">
        <f aca="false">P86/$B$14*100</f>
        <v>123.761206002152</v>
      </c>
      <c r="R86" s="7"/>
      <c r="S86" s="3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7474322287.36953</v>
      </c>
      <c r="F87" s="6" t="n">
        <f aca="false">E87/$B$14*100</f>
        <v>145.85682642214</v>
      </c>
      <c r="G87" s="7"/>
      <c r="H87" s="3" t="n">
        <f aca="false">H86</f>
        <v>52</v>
      </c>
      <c r="K87" s="6" t="n">
        <f aca="false">'High scenario'!AG90</f>
        <v>8560443952.19615</v>
      </c>
      <c r="L87" s="6" t="n">
        <f aca="false">K87/$B$14*100</f>
        <v>167.051826189229</v>
      </c>
      <c r="M87" s="7"/>
      <c r="O87" s="5" t="n">
        <f aca="false">O83+1</f>
        <v>2034</v>
      </c>
      <c r="P87" s="6" t="n">
        <f aca="false">'Low scenario'!AG90</f>
        <v>6341204720.4044</v>
      </c>
      <c r="Q87" s="6" t="n">
        <f aca="false">P87/$B$14*100</f>
        <v>123.744730378329</v>
      </c>
      <c r="R87" s="7"/>
      <c r="S87" s="3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7533902664.74728</v>
      </c>
      <c r="F88" s="9" t="n">
        <f aca="false">E88/$B$14*100</f>
        <v>147.019501033595</v>
      </c>
      <c r="G88" s="7"/>
      <c r="H88" s="3" t="n">
        <f aca="false">H87</f>
        <v>52</v>
      </c>
      <c r="K88" s="9" t="n">
        <f aca="false">'High scenario'!AG91</f>
        <v>8611380425.7929</v>
      </c>
      <c r="L88" s="9" t="n">
        <f aca="false">K88/$B$14*100</f>
        <v>168.045820306998</v>
      </c>
      <c r="M88" s="7"/>
      <c r="O88" s="7" t="n">
        <f aca="false">O84+1</f>
        <v>2034</v>
      </c>
      <c r="P88" s="9" t="n">
        <f aca="false">'Low scenario'!AG91</f>
        <v>6380936831.16427</v>
      </c>
      <c r="Q88" s="9" t="n">
        <f aca="false">P88/$B$14*100</f>
        <v>124.520078210504</v>
      </c>
      <c r="R88" s="7"/>
      <c r="S88" s="3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7516181335.02242</v>
      </c>
      <c r="F89" s="9" t="n">
        <f aca="false">E89/$B$14*100</f>
        <v>146.673680126458</v>
      </c>
      <c r="G89" s="10" t="n">
        <f aca="false">AVERAGE(E87:E90)/AVERAGE(E83:E86)-1</f>
        <v>0.01720821946095</v>
      </c>
      <c r="H89" s="3" t="n">
        <f aca="false">H88</f>
        <v>52</v>
      </c>
      <c r="K89" s="9" t="n">
        <f aca="false">'High scenario'!AG92</f>
        <v>8726708299.54653</v>
      </c>
      <c r="L89" s="9" t="n">
        <f aca="false">K89/$B$14*100</f>
        <v>170.296373202227</v>
      </c>
      <c r="M89" s="10" t="n">
        <f aca="false">AVERAGE(K87:K90)/AVERAGE(K83:K86)-1</f>
        <v>0.0368390829988978</v>
      </c>
      <c r="O89" s="7" t="n">
        <f aca="false">O85+1</f>
        <v>2034</v>
      </c>
      <c r="P89" s="9" t="n">
        <f aca="false">'Low scenario'!AG92</f>
        <v>6401156567.54749</v>
      </c>
      <c r="Q89" s="9" t="n">
        <f aca="false">P89/$B$14*100</f>
        <v>124.914653994978</v>
      </c>
      <c r="R89" s="10" t="n">
        <f aca="false">AVERAGE(P87:P90)/AVERAGE(P83:P86)-1</f>
        <v>0.00692562692518983</v>
      </c>
      <c r="S89" s="3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7575798204.68289</v>
      </c>
      <c r="F90" s="9" t="n">
        <f aca="false">E90/$B$14*100</f>
        <v>147.837066862482</v>
      </c>
      <c r="G90" s="7"/>
      <c r="H90" s="3" t="n">
        <f aca="false">H89</f>
        <v>52</v>
      </c>
      <c r="K90" s="9" t="n">
        <f aca="false">'High scenario'!AG93</f>
        <v>8777448335.09121</v>
      </c>
      <c r="L90" s="9" t="n">
        <f aca="false">K90/$B$14*100</f>
        <v>171.286533951597</v>
      </c>
      <c r="M90" s="7"/>
      <c r="O90" s="7" t="n">
        <f aca="false">O86+1</f>
        <v>2034</v>
      </c>
      <c r="P90" s="9" t="n">
        <f aca="false">'Low scenario'!AG93</f>
        <v>6399682197.54081</v>
      </c>
      <c r="Q90" s="9" t="n">
        <f aca="false">P90/$B$14*100</f>
        <v>124.885882566362</v>
      </c>
      <c r="R90" s="7"/>
      <c r="S90" s="3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7641514484.409</v>
      </c>
      <c r="F91" s="6" t="n">
        <f aca="false">E91/$B$14*100</f>
        <v>149.119479854135</v>
      </c>
      <c r="G91" s="7"/>
      <c r="H91" s="3" t="n">
        <f aca="false">H90</f>
        <v>52</v>
      </c>
      <c r="K91" s="6" t="n">
        <f aca="false">'High scenario'!AG94</f>
        <v>8801017361.45743</v>
      </c>
      <c r="L91" s="6" t="n">
        <f aca="false">K91/$B$14*100</f>
        <v>171.746469080893</v>
      </c>
      <c r="M91" s="7"/>
      <c r="O91" s="5" t="n">
        <f aca="false">O87+1</f>
        <v>2035</v>
      </c>
      <c r="P91" s="6" t="n">
        <f aca="false">'Low scenario'!AG94</f>
        <v>6444441392.41718</v>
      </c>
      <c r="Q91" s="6" t="n">
        <f aca="false">P91/$B$14*100</f>
        <v>125.759330869348</v>
      </c>
      <c r="R91" s="7"/>
      <c r="S91" s="3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7708234706.83383</v>
      </c>
      <c r="F92" s="9" t="n">
        <f aca="false">E92/$B$14*100</f>
        <v>150.42148417331</v>
      </c>
      <c r="G92" s="7"/>
      <c r="H92" s="3" t="n">
        <f aca="false">H91</f>
        <v>52</v>
      </c>
      <c r="K92" s="9" t="n">
        <f aca="false">'High scenario'!AG95</f>
        <v>8848469187.03323</v>
      </c>
      <c r="L92" s="9" t="n">
        <f aca="false">K92/$B$14*100</f>
        <v>172.672462424546</v>
      </c>
      <c r="M92" s="7"/>
      <c r="O92" s="7" t="n">
        <f aca="false">O88+1</f>
        <v>2035</v>
      </c>
      <c r="P92" s="9" t="n">
        <f aca="false">'Low scenario'!AG95</f>
        <v>6480422024.47014</v>
      </c>
      <c r="Q92" s="9" t="n">
        <f aca="false">P92/$B$14*100</f>
        <v>126.461470889825</v>
      </c>
      <c r="R92" s="7"/>
      <c r="S92" s="3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7731958043.62542</v>
      </c>
      <c r="F93" s="9" t="n">
        <f aca="false">E93/$B$14*100</f>
        <v>150.884430576145</v>
      </c>
      <c r="G93" s="10" t="n">
        <f aca="false">AVERAGE(E91:E94)/AVERAGE(E87:E90)-1</f>
        <v>0.0252716631076237</v>
      </c>
      <c r="H93" s="3" t="n">
        <f aca="false">H92</f>
        <v>52</v>
      </c>
      <c r="K93" s="9" t="n">
        <f aca="false">'High scenario'!AG96</f>
        <v>8911619498.70044</v>
      </c>
      <c r="L93" s="9" t="n">
        <f aca="false">K93/$B$14*100</f>
        <v>173.904802119466</v>
      </c>
      <c r="M93" s="10" t="n">
        <f aca="false">AVERAGE(K91:K94)/AVERAGE(K87:K90)-1</f>
        <v>0.0257012017442939</v>
      </c>
      <c r="O93" s="7" t="n">
        <f aca="false">O89+1</f>
        <v>2035</v>
      </c>
      <c r="P93" s="9" t="n">
        <f aca="false">'Low scenario'!AG96</f>
        <v>6479837782.81149</v>
      </c>
      <c r="Q93" s="9" t="n">
        <f aca="false">P93/$B$14*100</f>
        <v>126.450069771314</v>
      </c>
      <c r="R93" s="10" t="n">
        <f aca="false">AVERAGE(P91:P94)/AVERAGE(P87:P90)-1</f>
        <v>0.0172049210606515</v>
      </c>
      <c r="S93" s="3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7779179484.34178</v>
      </c>
      <c r="F94" s="9" t="n">
        <f aca="false">E94/$B$14*100</f>
        <v>151.805928100223</v>
      </c>
      <c r="G94" s="7"/>
      <c r="H94" s="3" t="n">
        <f aca="false">H93</f>
        <v>52</v>
      </c>
      <c r="K94" s="9" t="n">
        <f aca="false">'High scenario'!AG97</f>
        <v>9006089349.1225</v>
      </c>
      <c r="L94" s="9" t="n">
        <f aca="false">K94/$B$14*100</f>
        <v>175.748323450947</v>
      </c>
      <c r="M94" s="7"/>
      <c r="O94" s="7" t="n">
        <f aca="false">O90+1</f>
        <v>2035</v>
      </c>
      <c r="P94" s="9" t="n">
        <f aca="false">'Low scenario'!AG97</f>
        <v>6557399978.53881</v>
      </c>
      <c r="Q94" s="9" t="n">
        <f aca="false">P94/$B$14*100</f>
        <v>127.963648566041</v>
      </c>
      <c r="R94" s="7"/>
      <c r="S94" s="3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7818414719.87834</v>
      </c>
      <c r="F95" s="6" t="n">
        <f aca="false">E95/$B$14*100</f>
        <v>152.571579716418</v>
      </c>
      <c r="G95" s="7"/>
      <c r="H95" s="3" t="n">
        <f aca="false">H94</f>
        <v>52</v>
      </c>
      <c r="K95" s="6" t="n">
        <f aca="false">'High scenario'!AG98</f>
        <v>9005030022.23848</v>
      </c>
      <c r="L95" s="6" t="n">
        <f aca="false">K95/$B$14*100</f>
        <v>175.727651334934</v>
      </c>
      <c r="M95" s="7"/>
      <c r="O95" s="5" t="n">
        <f aca="false">O91+1</f>
        <v>2036</v>
      </c>
      <c r="P95" s="6" t="n">
        <f aca="false">'Low scenario'!AG98</f>
        <v>6550860558.96774</v>
      </c>
      <c r="Q95" s="6" t="n">
        <f aca="false">P95/$B$14*100</f>
        <v>127.836035794125</v>
      </c>
      <c r="R95" s="7"/>
      <c r="S95" s="3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7895506535.37539</v>
      </c>
      <c r="F96" s="9" t="n">
        <f aca="false">E96/$B$14*100</f>
        <v>154.075979328744</v>
      </c>
      <c r="G96" s="7"/>
      <c r="H96" s="3" t="n">
        <f aca="false">H95</f>
        <v>52</v>
      </c>
      <c r="K96" s="9" t="n">
        <f aca="false">'High scenario'!AG99</f>
        <v>9103166639.74767</v>
      </c>
      <c r="L96" s="9" t="n">
        <f aca="false">K96/$B$14*100</f>
        <v>177.642727382682</v>
      </c>
      <c r="M96" s="7"/>
      <c r="O96" s="7" t="n">
        <f aca="false">O92+1</f>
        <v>2036</v>
      </c>
      <c r="P96" s="9" t="n">
        <f aca="false">'Low scenario'!AG99</f>
        <v>6596701648.40269</v>
      </c>
      <c r="Q96" s="9" t="n">
        <f aca="false">P96/$B$14*100</f>
        <v>128.730596607487</v>
      </c>
      <c r="R96" s="7"/>
      <c r="S96" s="3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7949138177.21289</v>
      </c>
      <c r="F97" s="9" t="n">
        <f aca="false">E97/$B$14*100</f>
        <v>155.122568005747</v>
      </c>
      <c r="G97" s="10" t="n">
        <f aca="false">AVERAGE(E95:E98)/AVERAGE(E91:E94)-1</f>
        <v>0.0258942977241057</v>
      </c>
      <c r="H97" s="3" t="n">
        <f aca="false">H96</f>
        <v>52</v>
      </c>
      <c r="K97" s="9" t="n">
        <f aca="false">'High scenario'!AG100</f>
        <v>9174017126.09243</v>
      </c>
      <c r="L97" s="9" t="n">
        <f aca="false">K97/$B$14*100</f>
        <v>179.025331275235</v>
      </c>
      <c r="M97" s="10" t="n">
        <f aca="false">AVERAGE(K95:K98)/AVERAGE(K91:K94)-1</f>
        <v>0.0279757777718841</v>
      </c>
      <c r="O97" s="7" t="n">
        <f aca="false">O93+1</f>
        <v>2036</v>
      </c>
      <c r="P97" s="9" t="n">
        <f aca="false">'Low scenario'!AG100</f>
        <v>6621986154.03062</v>
      </c>
      <c r="Q97" s="9" t="n">
        <f aca="false">P97/$B$14*100</f>
        <v>129.224008264993</v>
      </c>
      <c r="R97" s="10" t="n">
        <f aca="false">AVERAGE(P95:P98)/AVERAGE(P91:P94)-1</f>
        <v>0.0154631216826473</v>
      </c>
      <c r="S97" s="3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7996948275.48053</v>
      </c>
      <c r="F98" s="9" t="n">
        <f aca="false">E98/$B$14*100</f>
        <v>156.055552821779</v>
      </c>
      <c r="G98" s="7"/>
      <c r="H98" s="3" t="n">
        <f aca="false">H97</f>
        <v>52</v>
      </c>
      <c r="K98" s="9" t="n">
        <f aca="false">'High scenario'!AG101</f>
        <v>9280001562.61148</v>
      </c>
      <c r="L98" s="9" t="n">
        <f aca="false">K98/$B$14*100</f>
        <v>181.093552709429</v>
      </c>
      <c r="M98" s="7"/>
      <c r="O98" s="7" t="n">
        <f aca="false">O94+1</f>
        <v>2036</v>
      </c>
      <c r="P98" s="9" t="n">
        <f aca="false">'Low scenario'!AG101</f>
        <v>6594007946.49286</v>
      </c>
      <c r="Q98" s="9" t="n">
        <f aca="false">P98/$B$14*100</f>
        <v>128.678030662805</v>
      </c>
      <c r="R98" s="7"/>
      <c r="S98" s="3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8045361894.98636</v>
      </c>
      <c r="F99" s="6" t="n">
        <f aca="false">E99/$B$14*100</f>
        <v>157.000314985522</v>
      </c>
      <c r="G99" s="7"/>
      <c r="H99" s="3" t="n">
        <f aca="false">H98</f>
        <v>52</v>
      </c>
      <c r="K99" s="6" t="n">
        <f aca="false">'High scenario'!AG102</f>
        <v>9312895652.24341</v>
      </c>
      <c r="L99" s="6" t="n">
        <f aca="false">K99/$B$14*100</f>
        <v>181.735460742999</v>
      </c>
      <c r="M99" s="7"/>
      <c r="O99" s="5" t="n">
        <f aca="false">O95+1</f>
        <v>2037</v>
      </c>
      <c r="P99" s="6" t="n">
        <f aca="false">'Low scenario'!AG102</f>
        <v>6647828443.19746</v>
      </c>
      <c r="Q99" s="6" t="n">
        <f aca="false">P99/$B$14*100</f>
        <v>129.728304726991</v>
      </c>
      <c r="R99" s="7"/>
      <c r="S99" s="3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8034177051.8681</v>
      </c>
      <c r="F100" s="9" t="n">
        <f aca="false">E100/$B$14*100</f>
        <v>156.782049615294</v>
      </c>
      <c r="G100" s="7"/>
      <c r="H100" s="3" t="n">
        <f aca="false">H99</f>
        <v>52</v>
      </c>
      <c r="K100" s="9" t="n">
        <f aca="false">'High scenario'!AG103</f>
        <v>9373205695.32979</v>
      </c>
      <c r="L100" s="9" t="n">
        <f aca="false">K100/$B$14*100</f>
        <v>182.912374334326</v>
      </c>
      <c r="M100" s="7"/>
      <c r="O100" s="7" t="n">
        <f aca="false">O96+1</f>
        <v>2037</v>
      </c>
      <c r="P100" s="9" t="n">
        <f aca="false">'Low scenario'!AG103</f>
        <v>6656334907.82148</v>
      </c>
      <c r="Q100" s="9" t="n">
        <f aca="false">P100/$B$14*100</f>
        <v>129.894303179617</v>
      </c>
      <c r="R100" s="7"/>
      <c r="S100" s="3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8084387968.81213</v>
      </c>
      <c r="F101" s="9" t="n">
        <f aca="false">E101/$B$14*100</f>
        <v>157.761884938903</v>
      </c>
      <c r="G101" s="10" t="n">
        <f aca="false">AVERAGE(E99:E102)/AVERAGE(E95:E98)-1</f>
        <v>0.0205714843847802</v>
      </c>
      <c r="H101" s="3" t="n">
        <f aca="false">H100</f>
        <v>52</v>
      </c>
      <c r="K101" s="9" t="n">
        <f aca="false">'High scenario'!AG104</f>
        <v>9415066801.86137</v>
      </c>
      <c r="L101" s="9" t="n">
        <f aca="false">K101/$B$14*100</f>
        <v>183.729268216402</v>
      </c>
      <c r="M101" s="10" t="n">
        <f aca="false">AVERAGE(K99:K102)/AVERAGE(K95:K98)-1</f>
        <v>0.0289285135026698</v>
      </c>
      <c r="O101" s="7" t="n">
        <f aca="false">O97+1</f>
        <v>2037</v>
      </c>
      <c r="P101" s="9" t="n">
        <f aca="false">'Low scenario'!AG104</f>
        <v>6684086004.40822</v>
      </c>
      <c r="Q101" s="9" t="n">
        <f aca="false">P101/$B$14*100</f>
        <v>130.435848850549</v>
      </c>
      <c r="R101" s="10" t="n">
        <f aca="false">AVERAGE(P99:P102)/AVERAGE(P95:P98)-1</f>
        <v>0.0125535955337803</v>
      </c>
      <c r="S101" s="3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8147374146.46661</v>
      </c>
      <c r="F102" s="9" t="n">
        <f aca="false">E102/$B$14*100</f>
        <v>158.991021658986</v>
      </c>
      <c r="G102" s="7"/>
      <c r="H102" s="3" t="n">
        <f aca="false">H101</f>
        <v>52</v>
      </c>
      <c r="K102" s="9" t="n">
        <f aca="false">'High scenario'!AG105</f>
        <v>9518737741.71546</v>
      </c>
      <c r="L102" s="9" t="n">
        <f aca="false">K102/$B$14*100</f>
        <v>185.752343178646</v>
      </c>
      <c r="M102" s="7"/>
      <c r="O102" s="7" t="n">
        <f aca="false">O98+1</f>
        <v>2037</v>
      </c>
      <c r="P102" s="9" t="n">
        <f aca="false">'Low scenario'!AG105</f>
        <v>6706264375.1881</v>
      </c>
      <c r="Q102" s="9" t="n">
        <f aca="false">P102/$B$14*100</f>
        <v>130.868646186922</v>
      </c>
      <c r="R102" s="7"/>
      <c r="S102" s="3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8221041392.42764</v>
      </c>
      <c r="F103" s="6" t="n">
        <f aca="false">E103/$B$14*100</f>
        <v>160.428592892072</v>
      </c>
      <c r="G103" s="7"/>
      <c r="H103" s="3" t="n">
        <f aca="false">H102</f>
        <v>52</v>
      </c>
      <c r="K103" s="6" t="n">
        <f aca="false">'High scenario'!AG106</f>
        <v>9619923156.81949</v>
      </c>
      <c r="L103" s="6" t="n">
        <f aca="false">K103/$B$14*100</f>
        <v>187.726914646111</v>
      </c>
      <c r="M103" s="7"/>
      <c r="O103" s="5" t="n">
        <f aca="false">O99+1</f>
        <v>2038</v>
      </c>
      <c r="P103" s="6" t="n">
        <f aca="false">'Low scenario'!AG106</f>
        <v>6743274238.31098</v>
      </c>
      <c r="Q103" s="6" t="n">
        <f aca="false">P103/$B$14*100</f>
        <v>131.590871022015</v>
      </c>
      <c r="R103" s="7"/>
      <c r="S103" s="3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8264099606.0479</v>
      </c>
      <c r="F104" s="9" t="n">
        <f aca="false">E104/$B$14*100</f>
        <v>161.268847586557</v>
      </c>
      <c r="G104" s="7"/>
      <c r="H104" s="3" t="n">
        <f aca="false">H103</f>
        <v>52</v>
      </c>
      <c r="K104" s="9" t="n">
        <f aca="false">'High scenario'!AG107</f>
        <v>9689615464.89836</v>
      </c>
      <c r="L104" s="9" t="n">
        <f aca="false">K104/$B$14*100</f>
        <v>189.086917398414</v>
      </c>
      <c r="M104" s="7"/>
      <c r="O104" s="7" t="n">
        <f aca="false">O100+1</f>
        <v>2038</v>
      </c>
      <c r="P104" s="9" t="n">
        <f aca="false">'Low scenario'!AG107</f>
        <v>6773521917.12575</v>
      </c>
      <c r="Q104" s="9" t="n">
        <f aca="false">P104/$B$14*100</f>
        <v>132.181135967642</v>
      </c>
      <c r="R104" s="7"/>
      <c r="S104" s="3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8317820613.20068</v>
      </c>
      <c r="F105" s="9" t="n">
        <f aca="false">E105/$B$14*100</f>
        <v>162.317180173011</v>
      </c>
      <c r="G105" s="10" t="n">
        <f aca="false">AVERAGE(E103:E106)/AVERAGE(E99:E102)-1</f>
        <v>0.0266417853298095</v>
      </c>
      <c r="H105" s="3" t="n">
        <f aca="false">H104</f>
        <v>52</v>
      </c>
      <c r="K105" s="9" t="n">
        <f aca="false">'High scenario'!AG108</f>
        <v>9737747920.0145</v>
      </c>
      <c r="L105" s="9" t="n">
        <f aca="false">K105/$B$14*100</f>
        <v>190.026192811117</v>
      </c>
      <c r="M105" s="10" t="n">
        <f aca="false">AVERAGE(K103:K106)/AVERAGE(K99:K102)-1</f>
        <v>0.0324529336726427</v>
      </c>
      <c r="O105" s="7" t="n">
        <f aca="false">O101+1</f>
        <v>2038</v>
      </c>
      <c r="P105" s="9" t="n">
        <f aca="false">'Low scenario'!AG108</f>
        <v>6764602564.64404</v>
      </c>
      <c r="Q105" s="9" t="n">
        <f aca="false">P105/$B$14*100</f>
        <v>132.007080261091</v>
      </c>
      <c r="R105" s="10" t="n">
        <f aca="false">AVERAGE(P103:P106)/AVERAGE(P99:P102)-1</f>
        <v>0.01392867147497</v>
      </c>
      <c r="S105" s="3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8369170197.08119</v>
      </c>
      <c r="F106" s="9" t="n">
        <f aca="false">E106/$B$14*100</f>
        <v>163.319235885214</v>
      </c>
      <c r="G106" s="7"/>
      <c r="H106" s="3" t="n">
        <f aca="false">H105</f>
        <v>52</v>
      </c>
      <c r="K106" s="9" t="n">
        <f aca="false">'High scenario'!AG109</f>
        <v>9793495660.07424</v>
      </c>
      <c r="L106" s="9" t="n">
        <f aca="false">K106/$B$14*100</f>
        <v>191.114075850233</v>
      </c>
      <c r="M106" s="7"/>
      <c r="O106" s="7" t="n">
        <f aca="false">O102+1</f>
        <v>2038</v>
      </c>
      <c r="P106" s="9" t="n">
        <f aca="false">'Low scenario'!AG109</f>
        <v>6784934122.47229</v>
      </c>
      <c r="Q106" s="9" t="n">
        <f aca="false">P106/$B$14*100</f>
        <v>132.403838172649</v>
      </c>
      <c r="R106" s="7"/>
      <c r="S106" s="3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8388887314.92376</v>
      </c>
      <c r="F107" s="6" t="n">
        <f aca="false">E107/$B$14*100</f>
        <v>163.704003376385</v>
      </c>
      <c r="G107" s="7"/>
      <c r="H107" s="3" t="n">
        <f aca="false">H106</f>
        <v>52</v>
      </c>
      <c r="K107" s="6" t="n">
        <f aca="false">'High scenario'!AG110</f>
        <v>9866015295.44714</v>
      </c>
      <c r="L107" s="6" t="n">
        <f aca="false">K107/$B$14*100</f>
        <v>192.529252164835</v>
      </c>
      <c r="M107" s="7"/>
      <c r="O107" s="5" t="n">
        <f aca="false">O103+1</f>
        <v>2039</v>
      </c>
      <c r="P107" s="6" t="n">
        <f aca="false">'Low scenario'!AG110</f>
        <v>6834729541.63338</v>
      </c>
      <c r="Q107" s="6" t="n">
        <f aca="false">P107/$B$14*100</f>
        <v>133.375565311237</v>
      </c>
      <c r="R107" s="7"/>
      <c r="S107" s="3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8400196828.01395</v>
      </c>
      <c r="F108" s="9" t="n">
        <f aca="false">E108/$B$14*100</f>
        <v>163.924701604838</v>
      </c>
      <c r="G108" s="7"/>
      <c r="H108" s="3" t="n">
        <f aca="false">H107</f>
        <v>52</v>
      </c>
      <c r="K108" s="9" t="n">
        <f aca="false">'High scenario'!AG111</f>
        <v>9911626838.94286</v>
      </c>
      <c r="L108" s="9" t="n">
        <f aca="false">K108/$B$14*100</f>
        <v>193.419333529635</v>
      </c>
      <c r="M108" s="7"/>
      <c r="O108" s="7" t="n">
        <f aca="false">O104+1</f>
        <v>2039</v>
      </c>
      <c r="P108" s="9" t="n">
        <f aca="false">'Low scenario'!AG111</f>
        <v>6831870822.96574</v>
      </c>
      <c r="Q108" s="9" t="n">
        <f aca="false">P108/$B$14*100</f>
        <v>133.319779165489</v>
      </c>
      <c r="R108" s="7"/>
      <c r="S108" s="3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8424223958.19721</v>
      </c>
      <c r="F109" s="9" t="n">
        <f aca="false">E109/$B$14*100</f>
        <v>164.393576349841</v>
      </c>
      <c r="G109" s="10" t="n">
        <f aca="false">AVERAGE(E107:E110)/AVERAGE(E103:E106)-1</f>
        <v>0.0144221461404865</v>
      </c>
      <c r="H109" s="3" t="n">
        <f aca="false">H108</f>
        <v>52</v>
      </c>
      <c r="K109" s="9" t="n">
        <f aca="false">'High scenario'!AG112</f>
        <v>10012036446.3242</v>
      </c>
      <c r="L109" s="9" t="n">
        <f aca="false">K109/$B$14*100</f>
        <v>195.378765584056</v>
      </c>
      <c r="M109" s="10" t="n">
        <f aca="false">AVERAGE(K107:K110)/AVERAGE(K103:K106)-1</f>
        <v>0.0271968815745536</v>
      </c>
      <c r="O109" s="7" t="n">
        <f aca="false">O105+1</f>
        <v>2039</v>
      </c>
      <c r="P109" s="9" t="n">
        <f aca="false">'Low scenario'!AG112</f>
        <v>6830214542.7394</v>
      </c>
      <c r="Q109" s="9" t="n">
        <f aca="false">P109/$B$14*100</f>
        <v>133.287457870234</v>
      </c>
      <c r="R109" s="10" t="n">
        <f aca="false">AVERAGE(P107:P110)/AVERAGE(P103:P106)-1</f>
        <v>0.00848659052538325</v>
      </c>
      <c r="S109" s="3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8437237040.35988</v>
      </c>
      <c r="F110" s="9" t="n">
        <f aca="false">E110/$B$14*100</f>
        <v>164.64751868645</v>
      </c>
      <c r="G110" s="7"/>
      <c r="H110" s="3" t="n">
        <f aca="false">H109</f>
        <v>52</v>
      </c>
      <c r="K110" s="9" t="n">
        <f aca="false">'High scenario'!AG113</f>
        <v>10107451774.8979</v>
      </c>
      <c r="L110" s="9" t="n">
        <f aca="false">K110/$B$14*100</f>
        <v>197.240737343194</v>
      </c>
      <c r="M110" s="7"/>
      <c r="O110" s="7" t="n">
        <f aca="false">O106+1</f>
        <v>2039</v>
      </c>
      <c r="P110" s="9" t="n">
        <f aca="false">'Low scenario'!AG113</f>
        <v>6799218819.07303</v>
      </c>
      <c r="Q110" s="9" t="n">
        <f aca="false">P110/$B$14*100</f>
        <v>132.682595287004</v>
      </c>
      <c r="R110" s="7"/>
      <c r="S110" s="3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8435468895.09407</v>
      </c>
      <c r="F111" s="6" t="n">
        <f aca="false">E111/$B$14*100</f>
        <v>164.613014413392</v>
      </c>
      <c r="G111" s="7"/>
      <c r="H111" s="3" t="n">
        <f aca="false">H110</f>
        <v>52</v>
      </c>
      <c r="K111" s="6" t="n">
        <f aca="false">'High scenario'!AG114</f>
        <v>10156579230.9314</v>
      </c>
      <c r="L111" s="6" t="n">
        <f aca="false">K111/$B$14*100</f>
        <v>198.199429590029</v>
      </c>
      <c r="M111" s="7"/>
      <c r="O111" s="5" t="n">
        <f aca="false">O107+1</f>
        <v>2040</v>
      </c>
      <c r="P111" s="6" t="n">
        <f aca="false">'Low scenario'!AG114</f>
        <v>6833005414.14153</v>
      </c>
      <c r="Q111" s="6" t="n">
        <f aca="false">P111/$B$14*100</f>
        <v>133.341920018107</v>
      </c>
      <c r="R111" s="7"/>
      <c r="S111" s="3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8480884714.53198</v>
      </c>
      <c r="F112" s="9" t="n">
        <f aca="false">E112/$B$14*100</f>
        <v>165.499276342954</v>
      </c>
      <c r="G112" s="7"/>
      <c r="H112" s="3" t="n">
        <f aca="false">H111</f>
        <v>52</v>
      </c>
      <c r="K112" s="9" t="n">
        <f aca="false">'High scenario'!AG115</f>
        <v>10225410618.0491</v>
      </c>
      <c r="L112" s="9" t="n">
        <f aca="false">K112/$B$14*100</f>
        <v>199.54263199651</v>
      </c>
      <c r="M112" s="7"/>
      <c r="O112" s="7" t="n">
        <f aca="false">O108+1</f>
        <v>2040</v>
      </c>
      <c r="P112" s="9" t="n">
        <f aca="false">'Low scenario'!AG115</f>
        <v>6862472549.14554</v>
      </c>
      <c r="Q112" s="9" t="n">
        <f aca="false">P112/$B$14*100</f>
        <v>133.916953128828</v>
      </c>
      <c r="R112" s="7"/>
      <c r="S112" s="3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8543652754.33903</v>
      </c>
      <c r="F113" s="9" t="n">
        <f aca="false">E113/$B$14*100</f>
        <v>166.724156236408</v>
      </c>
      <c r="G113" s="10" t="n">
        <f aca="false">AVERAGE(E111:E114)/AVERAGE(E107:E110)-1</f>
        <v>0.0120518790483986</v>
      </c>
      <c r="H113" s="3" t="n">
        <f aca="false">H112</f>
        <v>52</v>
      </c>
      <c r="K113" s="9" t="n">
        <f aca="false">'High scenario'!AG116</f>
        <v>10298569161.4947</v>
      </c>
      <c r="L113" s="9" t="n">
        <f aca="false">K113/$B$14*100</f>
        <v>200.970276211247</v>
      </c>
      <c r="M113" s="10" t="n">
        <f aca="false">AVERAGE(K111:K114)/AVERAGE(K107:K110)-1</f>
        <v>0.0284497819687035</v>
      </c>
      <c r="O113" s="7" t="n">
        <f aca="false">O109+1</f>
        <v>2040</v>
      </c>
      <c r="P113" s="9" t="n">
        <f aca="false">'Low scenario'!AG116</f>
        <v>6889112659.71015</v>
      </c>
      <c r="Q113" s="9" t="n">
        <f aca="false">P113/$B$14*100</f>
        <v>134.436818587273</v>
      </c>
      <c r="R113" s="10" t="n">
        <f aca="false">AVERAGE(P111:P114)/AVERAGE(P107:P110)-1</f>
        <v>0.00598725258953969</v>
      </c>
      <c r="S113" s="3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8596091077.48767</v>
      </c>
      <c r="F114" s="9" t="n">
        <f aca="false">E114/$B$14*100</f>
        <v>167.747458029306</v>
      </c>
      <c r="G114" s="7"/>
      <c r="H114" s="3" t="n">
        <f aca="false">H113</f>
        <v>52</v>
      </c>
      <c r="K114" s="9" t="n">
        <f aca="false">'High scenario'!AG117</f>
        <v>10351636004.931</v>
      </c>
      <c r="L114" s="9" t="n">
        <f aca="false">K114/$B$14*100</f>
        <v>202.005843193012</v>
      </c>
      <c r="M114" s="7"/>
      <c r="O114" s="7" t="n">
        <f aca="false">O110+1</f>
        <v>2040</v>
      </c>
      <c r="P114" s="9" t="n">
        <f aca="false">'Low scenario'!AG117</f>
        <v>6874871352.02695</v>
      </c>
      <c r="Q114" s="9" t="n">
        <f aca="false">P114/$B$14*100</f>
        <v>134.158908181097</v>
      </c>
      <c r="R114" s="7"/>
      <c r="S114" s="3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6</v>
      </c>
      <c r="K120" s="13"/>
      <c r="P120" s="0" t="s">
        <v>7</v>
      </c>
    </row>
    <row r="121" customFormat="false" ht="12.8" hidden="false" customHeight="false" outlineLevel="0" collapsed="false">
      <c r="K121" s="13"/>
      <c r="W121" s="0" t="s">
        <v>8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M21" activeCellId="0" sqref="M21"/>
    </sheetView>
  </sheetViews>
  <sheetFormatPr defaultColWidth="9.00390625" defaultRowHeight="12.8" zeroHeight="false" outlineLevelRow="0" outlineLevelCol="0"/>
  <cols>
    <col collapsed="false" customWidth="true" hidden="false" outlineLevel="0" max="7" min="6" style="33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33" width="17.35"/>
    <col collapsed="false" customWidth="true" hidden="false" outlineLevel="0" max="11" min="11" style="33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33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3"/>
      <c r="AC1" s="103"/>
      <c r="AD1" s="103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3"/>
      <c r="AC2" s="103"/>
      <c r="AD2" s="103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50.2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0"/>
      <c r="AB3" s="110"/>
      <c r="AC3" s="110"/>
      <c r="AD3" s="110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8"/>
      <c r="AB4" s="118"/>
      <c r="AC4" s="118"/>
      <c r="AD4" s="118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  <c r="AA5" s="118"/>
      <c r="AB5" s="118"/>
      <c r="AC5" s="118"/>
      <c r="AD5" s="118"/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  <c r="AA6" s="118"/>
      <c r="AB6" s="118"/>
      <c r="AC6" s="118"/>
      <c r="AD6" s="118"/>
    </row>
    <row r="7" customFormat="false" ht="12.8" hidden="false" customHeight="false" outlineLevel="0" collapsed="false"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  <c r="AA7" s="118"/>
      <c r="AB7" s="118"/>
      <c r="AC7" s="118"/>
      <c r="AD7" s="118"/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  <c r="AA8" s="118"/>
      <c r="AB8" s="118"/>
      <c r="AC8" s="118"/>
      <c r="AD8" s="118"/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  <c r="AA9" s="118"/>
      <c r="AB9" s="118"/>
      <c r="AC9" s="118"/>
      <c r="AD9" s="118"/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  <c r="AA10" s="118"/>
      <c r="AB10" s="118"/>
      <c r="AC10" s="118"/>
      <c r="AD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  <c r="AA11" s="118"/>
      <c r="AB11" s="118"/>
      <c r="AC11" s="118"/>
      <c r="AD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  <c r="AA12" s="118"/>
      <c r="AB12" s="118"/>
      <c r="AC12" s="118"/>
      <c r="AD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  <c r="AA13" s="118"/>
      <c r="AB13" s="118"/>
      <c r="AC13" s="118"/>
      <c r="AD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691939.443819597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3806846.66475399</v>
      </c>
      <c r="AA14" s="8"/>
      <c r="AB14" s="8"/>
      <c r="AC14" s="8"/>
      <c r="AD14" s="8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799976.431236599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17260864.0964791</v>
      </c>
      <c r="Y15" s="42" t="n">
        <f aca="false">N15*5.1890047538</f>
        <v>12859629.8030215</v>
      </c>
      <c r="Z15" s="42" t="n">
        <f aca="false">L15*5.5017049523</f>
        <v>4401234.29345768</v>
      </c>
      <c r="AA15" s="42"/>
      <c r="AB15" s="42"/>
      <c r="AC15" s="42"/>
      <c r="AD15" s="42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777485.531692199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19424910.5368703</v>
      </c>
      <c r="Y16" s="42" t="n">
        <f aca="false">N16*5.1890047538</f>
        <v>15147414.5368177</v>
      </c>
      <c r="Z16" s="42" t="n">
        <f aca="false">L16*5.5017049523</f>
        <v>4277496.00005257</v>
      </c>
      <c r="AA16" s="42"/>
      <c r="AB16" s="42"/>
      <c r="AC16" s="42"/>
      <c r="AD16" s="42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21428421.3166265</v>
      </c>
      <c r="G17" s="124" t="n">
        <v>20585938.194183</v>
      </c>
      <c r="H17" s="42" t="n">
        <f aca="false">F17-J17</f>
        <v>21428421.3166265</v>
      </c>
      <c r="I17" s="42" t="n">
        <f aca="false">G17-K17</f>
        <v>20585938.194183</v>
      </c>
      <c r="J17" s="125" t="n">
        <v>0</v>
      </c>
      <c r="K17" s="125" t="n">
        <v>0</v>
      </c>
      <c r="L17" s="42" t="n">
        <f aca="false">H17-I17</f>
        <v>842483.122443501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113257758.110678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18941504.3486671</v>
      </c>
      <c r="Y17" s="42" t="n">
        <f aca="false">N17*5.1890047538</f>
        <v>14306410.7816905</v>
      </c>
      <c r="Z17" s="42" t="n">
        <f aca="false">L17*5.5017049523</f>
        <v>4635093.56697658</v>
      </c>
      <c r="AA17" s="42"/>
      <c r="AB17" s="42"/>
      <c r="AC17" s="42"/>
      <c r="AD17" s="42"/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18797781.9121755</v>
      </c>
      <c r="G18" s="122" t="n"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23" t="n">
        <v>0</v>
      </c>
      <c r="K18" s="123" t="n">
        <v>0</v>
      </c>
      <c r="L18" s="8" t="n">
        <f aca="false">H18-I18</f>
        <v>737462.751726598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99362547.3651603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18563990.1961244</v>
      </c>
      <c r="Y18" s="8" t="n">
        <f aca="false">N18*5.1890047538</f>
        <v>14506687.7228134</v>
      </c>
      <c r="Z18" s="8" t="n">
        <f aca="false">L18*5.5017049523</f>
        <v>4057302.47331101</v>
      </c>
      <c r="AA18" s="8"/>
      <c r="AB18" s="8"/>
      <c r="AC18" s="8"/>
      <c r="AD18" s="8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19446188.4654123</v>
      </c>
      <c r="G19" s="124" t="n">
        <v>18620395.5505172</v>
      </c>
      <c r="H19" s="42" t="n">
        <f aca="false">F19-J19</f>
        <v>19446188.4654123</v>
      </c>
      <c r="I19" s="42" t="n">
        <f aca="false">G19-K19</f>
        <v>18620395.5505172</v>
      </c>
      <c r="J19" s="125" t="n">
        <v>0</v>
      </c>
      <c r="K19" s="125" t="n">
        <v>0</v>
      </c>
      <c r="L19" s="42" t="n">
        <f aca="false">H19-I19</f>
        <v>825792.914895099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 t="n">
        <v>5.91</v>
      </c>
      <c r="Q19" s="42" t="n">
        <f aca="false">I19*5.5017049523</f>
        <v>102443922.414065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19218727.5624552</v>
      </c>
      <c r="Y19" s="42" t="n">
        <f aca="false">N19*5.1890047538</f>
        <v>14675458.5930026</v>
      </c>
      <c r="Z19" s="42" t="n">
        <f aca="false">L19*5.5017049523</f>
        <v>4543268.96945262</v>
      </c>
      <c r="AA19" s="42"/>
      <c r="AB19" s="42"/>
      <c r="AC19" s="42"/>
      <c r="AD19" s="42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18504303.1925063</v>
      </c>
      <c r="G20" s="125" t="n">
        <v>17774022.853575</v>
      </c>
      <c r="H20" s="42" t="n">
        <f aca="false">F20-J20</f>
        <v>18504303.1925063</v>
      </c>
      <c r="I20" s="42" t="n">
        <f aca="false">G20-K20</f>
        <v>17774022.853575</v>
      </c>
      <c r="J20" s="125" t="n">
        <v>0</v>
      </c>
      <c r="K20" s="125" t="n">
        <v>0</v>
      </c>
      <c r="L20" s="42" t="n">
        <f aca="false">H20-I20</f>
        <v>730280.3389313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 t="n">
        <v>5.43</v>
      </c>
      <c r="Q20" s="42" t="n">
        <f aca="false">I20*5.5017049523</f>
        <v>97787429.555807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16875170.4145191</v>
      </c>
      <c r="Y20" s="42" t="n">
        <f aca="false">N20*5.1890047538</f>
        <v>12857383.4572535</v>
      </c>
      <c r="Z20" s="42" t="n">
        <f aca="false">L20*5.5017049523</f>
        <v>4017786.95726565</v>
      </c>
      <c r="AA20" s="42"/>
      <c r="AB20" s="42"/>
      <c r="AC20" s="42"/>
      <c r="AD20" s="42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20255770.5244997</v>
      </c>
      <c r="G21" s="125" t="n">
        <v>19454044.6742435</v>
      </c>
      <c r="H21" s="42" t="n">
        <f aca="false">F21-J21</f>
        <v>20218322.2317033</v>
      </c>
      <c r="I21" s="42" t="n">
        <f aca="false">G21-K21</f>
        <v>19417719.830231</v>
      </c>
      <c r="J21" s="125" t="n">
        <v>37448.2927964077</v>
      </c>
      <c r="K21" s="125" t="n">
        <v>36324.8440125154</v>
      </c>
      <c r="L21" s="42" t="n">
        <f aca="false">H21-I21</f>
        <v>800602.401472308</v>
      </c>
      <c r="M21" s="42" t="n">
        <f aca="false">J21-K21</f>
        <v>1123.4487838923</v>
      </c>
      <c r="N21" s="125" t="n">
        <v>3910348.4398605</v>
      </c>
      <c r="O21" s="126" t="n">
        <v>112083822.294624</v>
      </c>
      <c r="P21" s="7" t="n">
        <v>6.14</v>
      </c>
      <c r="Q21" s="42" t="n">
        <f aca="false">I21*5.5017049523</f>
        <v>106830565.352356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6180.88373799569</v>
      </c>
      <c r="X21" s="42" t="n">
        <f aca="false">N21*5.1890047538+L21*5.5017049523</f>
        <v>24695494.840454</v>
      </c>
      <c r="Y21" s="42" t="n">
        <f aca="false">N21*5.1890047538</f>
        <v>20290816.6434505</v>
      </c>
      <c r="Z21" s="42" t="n">
        <f aca="false">L21*5.5017049523</f>
        <v>4404678.19700347</v>
      </c>
      <c r="AA21" s="42"/>
      <c r="AB21" s="42"/>
      <c r="AC21" s="42"/>
      <c r="AD21" s="42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19378703.2560285</v>
      </c>
      <c r="G22" s="123" t="n">
        <v>18611555.0477446</v>
      </c>
      <c r="H22" s="8" t="n">
        <f aca="false">F22-J22</f>
        <v>19309958.771897</v>
      </c>
      <c r="I22" s="8" t="n">
        <f aca="false">G22-K22</f>
        <v>18544872.898137</v>
      </c>
      <c r="J22" s="123" t="n">
        <v>68744.4841315014</v>
      </c>
      <c r="K22" s="123" t="n">
        <v>66682.1496075563</v>
      </c>
      <c r="L22" s="8" t="n">
        <f aca="false">H22-I22</f>
        <v>765085.873759959</v>
      </c>
      <c r="M22" s="8" t="n">
        <f aca="false">J22-K22</f>
        <v>2062.3345239451</v>
      </c>
      <c r="N22" s="123" t="n">
        <v>4299591.36744104</v>
      </c>
      <c r="O22" s="127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11346.356063688</v>
      </c>
      <c r="X22" s="8" t="n">
        <f aca="false">N22*5.1890047538+L22*5.5017049523</f>
        <v>26519876.7856489</v>
      </c>
      <c r="Y22" s="8" t="n">
        <f aca="false">N22*5.1890047538</f>
        <v>22310600.045049</v>
      </c>
      <c r="Z22" s="8" t="n">
        <f aca="false">L22*5.5017049523</f>
        <v>4209276.74059994</v>
      </c>
      <c r="AA22" s="8"/>
      <c r="AB22" s="8"/>
      <c r="AC22" s="8"/>
      <c r="AD22" s="8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20711369.2321362</v>
      </c>
      <c r="G23" s="125" t="n">
        <v>19889627.5289472</v>
      </c>
      <c r="H23" s="42" t="n">
        <f aca="false">F23-J23</f>
        <v>20605962.8217596</v>
      </c>
      <c r="I23" s="42" t="n">
        <f aca="false">G23-K23</f>
        <v>19787383.3108819</v>
      </c>
      <c r="J23" s="125" t="n">
        <v>105406.410376622</v>
      </c>
      <c r="K23" s="125" t="n">
        <v>102244.218065323</v>
      </c>
      <c r="L23" s="42" t="n">
        <f aca="false">H23-I23</f>
        <v>818579.510877699</v>
      </c>
      <c r="M23" s="42" t="n">
        <f aca="false">J23-K23</f>
        <v>3162.192311299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108864344.754537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562517.520874029</v>
      </c>
      <c r="W23" s="42" t="n">
        <f aca="false">M23*5.5017049523</f>
        <v>17397.4490991987</v>
      </c>
      <c r="X23" s="42" t="n">
        <f aca="false">N23*5.1890047538+L23*5.5017049523</f>
        <v>24945174.1398562</v>
      </c>
      <c r="Y23" s="42" t="n">
        <f aca="false">N23*5.1890047538</f>
        <v>20441591.1910091</v>
      </c>
      <c r="Z23" s="42" t="n">
        <f aca="false">L23*5.5017049523</f>
        <v>4503582.94884715</v>
      </c>
      <c r="AA23" s="42"/>
      <c r="AB23" s="42"/>
      <c r="AC23" s="42"/>
      <c r="AD23" s="42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19898364.4949311</v>
      </c>
      <c r="G24" s="125" t="n">
        <v>19108228.3816652</v>
      </c>
      <c r="H24" s="42" t="n">
        <f aca="false">F24-J24</f>
        <v>19745296.2237905</v>
      </c>
      <c r="I24" s="42" t="n">
        <f aca="false">G24-K24</f>
        <v>18959752.1586589</v>
      </c>
      <c r="J24" s="125" t="n">
        <v>153068.271140567</v>
      </c>
      <c r="K24" s="125" t="n">
        <v>148476.22300635</v>
      </c>
      <c r="L24" s="42" t="n">
        <f aca="false">H24-I24</f>
        <v>785544.065131683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104310962.345674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816872.371412835</v>
      </c>
      <c r="W24" s="42" t="n">
        <f aca="false">M24*5.5017049523</f>
        <v>25264.0939612217</v>
      </c>
      <c r="X24" s="42" t="n">
        <f aca="false">N24*5.1890047538+L24*5.5017049523</f>
        <v>23000248.6972878</v>
      </c>
      <c r="Y24" s="42" t="n">
        <f aca="false">N24*5.1890047538</f>
        <v>18678417.023903</v>
      </c>
      <c r="Z24" s="42" t="n">
        <f aca="false">L24*5.5017049523</f>
        <v>4321831.67338485</v>
      </c>
      <c r="AA24" s="42"/>
      <c r="AB24" s="42"/>
      <c r="AC24" s="42"/>
      <c r="AD24" s="42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21659293.098367</v>
      </c>
      <c r="G25" s="125" t="n">
        <v>20796911.2885284</v>
      </c>
      <c r="H25" s="42" t="n">
        <f aca="false">F25-J25</f>
        <v>21463576.1140758</v>
      </c>
      <c r="I25" s="42" t="n">
        <f aca="false">G25-K25</f>
        <v>20607065.8137659</v>
      </c>
      <c r="J25" s="125" t="n">
        <v>195716.984291222</v>
      </c>
      <c r="K25" s="125" t="n">
        <v>189845.474762486</v>
      </c>
      <c r="L25" s="42" t="n">
        <f aca="false">H25-I25</f>
        <v>856510.300309863</v>
      </c>
      <c r="M25" s="42" t="n">
        <f aca="false">J25-K25</f>
        <v>5871.509528736</v>
      </c>
      <c r="N25" s="125" t="n">
        <v>4012507.36812272</v>
      </c>
      <c r="O25" s="128" t="n">
        <v>124728426.724285</v>
      </c>
      <c r="Q25" s="42" t="n">
        <f aca="false">I25*5.5017049523</f>
        <v>113373996.039968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32303.3130517235</v>
      </c>
      <c r="X25" s="42" t="n">
        <f aca="false">N25*5.1890047538+L25*5.5017049523</f>
        <v>25533186.768757</v>
      </c>
      <c r="Y25" s="42" t="n">
        <f aca="false">N25*5.1890047538</f>
        <v>20820919.8078463</v>
      </c>
      <c r="Z25" s="42" t="n">
        <f aca="false">L25*5.5017049523</f>
        <v>4712266.96091073</v>
      </c>
      <c r="AA25" s="42"/>
      <c r="AB25" s="42"/>
      <c r="AC25" s="42"/>
      <c r="AD25" s="42"/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20174391.26279</v>
      </c>
      <c r="G26" s="123" t="n">
        <v>19371112.7687214</v>
      </c>
      <c r="H26" s="8" t="n">
        <f aca="false">F26-J26</f>
        <v>19974770.1617219</v>
      </c>
      <c r="I26" s="8" t="n">
        <f aca="false">G26-K26</f>
        <v>19177480.3006854</v>
      </c>
      <c r="J26" s="123" t="n">
        <v>199621.10106806</v>
      </c>
      <c r="K26" s="123" t="n">
        <v>193632.468036018</v>
      </c>
      <c r="L26" s="8" t="n">
        <f aca="false">H26-I26</f>
        <v>797289.861036554</v>
      </c>
      <c r="M26" s="8" t="n">
        <f aca="false">J26-K26</f>
        <v>5988.63303204201</v>
      </c>
      <c r="N26" s="123" t="n"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32947.6920098929</v>
      </c>
      <c r="X26" s="8" t="n">
        <f aca="false">N26*5.1890047538+L26*5.5017049523</f>
        <v>26523936.1366115</v>
      </c>
      <c r="Y26" s="8" t="n">
        <f aca="false">N26*5.1890047538</f>
        <v>22137482.5597282</v>
      </c>
      <c r="Z26" s="8" t="n">
        <f aca="false">L26*5.5017049523</f>
        <v>4386453.57688339</v>
      </c>
      <c r="AA26" s="8"/>
      <c r="AB26" s="8"/>
      <c r="AC26" s="8"/>
      <c r="AD26" s="8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20014710.2499966</v>
      </c>
      <c r="G27" s="125" t="n">
        <v>19217190.4754933</v>
      </c>
      <c r="H27" s="42" t="n">
        <f aca="false">F27-J27</f>
        <v>19796948.3514157</v>
      </c>
      <c r="I27" s="42" t="n">
        <f aca="false">G27-K27</f>
        <v>19005961.4338698</v>
      </c>
      <c r="J27" s="125" t="n">
        <v>217761.898580891</v>
      </c>
      <c r="K27" s="125" t="n">
        <v>211229.041623464</v>
      </c>
      <c r="L27" s="42" t="n">
        <f aca="false">H27-I27</f>
        <v>790986.917545874</v>
      </c>
      <c r="M27" s="42" t="n">
        <f aca="false">J27-K27</f>
        <v>6532.85695742699</v>
      </c>
      <c r="N27" s="125" t="n">
        <v>3381171.90764194</v>
      </c>
      <c r="O27" s="7"/>
      <c r="P27" s="7"/>
      <c r="Q27" s="42" t="n">
        <f aca="false">I27*5.5017049523</f>
        <v>104565192.143944</v>
      </c>
      <c r="R27" s="42"/>
      <c r="S27" s="42"/>
      <c r="T27" s="7"/>
      <c r="U27" s="7"/>
      <c r="V27" s="42" t="n">
        <f aca="false">K27*5.5017049523</f>
        <v>1162119.86436939</v>
      </c>
      <c r="W27" s="42" t="n">
        <f aca="false">M27*5.5017049523</f>
        <v>35941.8514753436</v>
      </c>
      <c r="X27" s="42" t="n">
        <f aca="false">N27*5.1890047538+L27*5.5017049523</f>
        <v>21896693.7436357</v>
      </c>
      <c r="Y27" s="42" t="n">
        <f aca="false">N27*5.1890047538</f>
        <v>17544917.1021691</v>
      </c>
      <c r="Z27" s="42" t="n">
        <f aca="false">L27*5.5017049523</f>
        <v>4351776.64146664</v>
      </c>
      <c r="AA27" s="42"/>
      <c r="AB27" s="42"/>
      <c r="AC27" s="42"/>
      <c r="AD27" s="42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19050994.9160722</v>
      </c>
      <c r="G28" s="125" t="n">
        <v>18292973.2702277</v>
      </c>
      <c r="H28" s="42" t="n">
        <f aca="false">F28-J28</f>
        <v>18815947.792848</v>
      </c>
      <c r="I28" s="42" t="n">
        <f aca="false">G28-K28</f>
        <v>18064977.5607003</v>
      </c>
      <c r="J28" s="125" t="n">
        <v>235047.123224172</v>
      </c>
      <c r="K28" s="125" t="n">
        <v>227995.709527446</v>
      </c>
      <c r="L28" s="42" t="n">
        <f aca="false">H28-I28</f>
        <v>750970.232147776</v>
      </c>
      <c r="M28" s="42" t="n">
        <f aca="false">J28-K28</f>
        <v>7051.41369672603</v>
      </c>
      <c r="N28" s="125" t="n">
        <v>3202211.13417862</v>
      </c>
      <c r="O28" s="7"/>
      <c r="P28" s="7"/>
      <c r="Q28" s="42" t="n">
        <f aca="false">I28*5.5017049523</f>
        <v>99388176.508893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38794.7976559936</v>
      </c>
      <c r="X28" s="42" t="n">
        <f aca="false">N28*5.1890047538+L28*5.5017049523</f>
        <v>20747905.4431615</v>
      </c>
      <c r="Y28" s="42" t="n">
        <f aca="false">N28*5.1890047538</f>
        <v>16616288.7979242</v>
      </c>
      <c r="Z28" s="42" t="n">
        <f aca="false">L28*5.5017049523</f>
        <v>4131616.6452373</v>
      </c>
      <c r="AA28" s="42"/>
      <c r="AB28" s="42"/>
      <c r="AC28" s="42"/>
      <c r="AD28" s="42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17490439.3900687</v>
      </c>
      <c r="G29" s="125" t="n">
        <v>16796377.2975098</v>
      </c>
      <c r="H29" s="42" t="n">
        <f aca="false">F29-J29</f>
        <v>17250048.0680316</v>
      </c>
      <c r="I29" s="42" t="n">
        <f aca="false">G29-K29</f>
        <v>16563197.7151338</v>
      </c>
      <c r="J29" s="125" t="n">
        <v>240391.322037069</v>
      </c>
      <c r="K29" s="125" t="n">
        <v>233179.582375956</v>
      </c>
      <c r="L29" s="42" t="n">
        <f aca="false">H29-I29</f>
        <v>686850.352897787</v>
      </c>
      <c r="M29" s="42" t="n">
        <f aca="false">J29-K29</f>
        <v>7211.73966111301</v>
      </c>
      <c r="N29" s="125" t="n">
        <v>3094461.00226498</v>
      </c>
      <c r="O29" s="7"/>
      <c r="P29" s="7"/>
      <c r="Q29" s="42" t="n">
        <f aca="false">I29*5.5017049523</f>
        <v>91125826.8952759</v>
      </c>
      <c r="R29" s="42"/>
      <c r="S29" s="42"/>
      <c r="T29" s="7"/>
      <c r="U29" s="7"/>
      <c r="V29" s="42" t="n">
        <f aca="false">K29*5.5017049523</f>
        <v>1282885.26313304</v>
      </c>
      <c r="W29" s="42" t="n">
        <f aca="false">M29*5.5017049523</f>
        <v>39676.8638082438</v>
      </c>
      <c r="X29" s="42" t="n">
        <f aca="false">N29*5.1890047538+L29*5.5017049523</f>
        <v>19836020.8392285</v>
      </c>
      <c r="Y29" s="42" t="n">
        <f aca="false">N29*5.1890047538</f>
        <v>16057172.8512017</v>
      </c>
      <c r="Z29" s="42" t="n">
        <f aca="false">L29*5.5017049523</f>
        <v>3778847.98802676</v>
      </c>
      <c r="AA29" s="42"/>
      <c r="AB29" s="42"/>
      <c r="AC29" s="42"/>
      <c r="AD29" s="42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17349305.2240574</v>
      </c>
      <c r="G30" s="123" t="n"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23" t="n">
        <v>195752.530770185</v>
      </c>
      <c r="K30" s="123" t="n">
        <v>189879.95484708</v>
      </c>
      <c r="L30" s="8" t="n">
        <f aca="false">H30-I30</f>
        <v>683471.593930794</v>
      </c>
      <c r="M30" s="8" t="n">
        <f aca="false">J30-K30</f>
        <v>5872.575923105</v>
      </c>
      <c r="N30" s="123" t="n">
        <v>3259887.13066368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32309.1800389045</v>
      </c>
      <c r="X30" s="8" t="n">
        <f aca="false">N30*5.1890047538+L30*5.5017049523</f>
        <v>20675828.8709507</v>
      </c>
      <c r="Y30" s="8" t="n">
        <f aca="false">N30*5.1890047538</f>
        <v>16915569.8178653</v>
      </c>
      <c r="Z30" s="8" t="n">
        <f aca="false">L30*5.5017049523</f>
        <v>3760259.05308542</v>
      </c>
      <c r="AA30" s="8"/>
      <c r="AB30" s="8"/>
      <c r="AC30" s="8"/>
      <c r="AD30" s="8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17521550.7640707</v>
      </c>
      <c r="G31" s="125" t="n">
        <v>16824379.883013</v>
      </c>
      <c r="H31" s="42" t="n">
        <f aca="false">F31-J31</f>
        <v>17322941.9219588</v>
      </c>
      <c r="I31" s="42" t="n">
        <f aca="false">G31-K31</f>
        <v>16631729.3061645</v>
      </c>
      <c r="J31" s="125" t="n">
        <v>198608.842111893</v>
      </c>
      <c r="K31" s="125" t="n">
        <v>192650.576848536</v>
      </c>
      <c r="L31" s="42" t="n">
        <f aca="false">H31-I31</f>
        <v>691212.615794346</v>
      </c>
      <c r="M31" s="42" t="n">
        <f aca="false">J31-K31</f>
        <v>5958.265263357</v>
      </c>
      <c r="N31" s="125" t="n">
        <v>2983997.22603285</v>
      </c>
      <c r="O31" s="7"/>
      <c r="P31" s="7"/>
      <c r="Q31" s="42" t="n">
        <f aca="false">I31*5.5017049523</f>
        <v>91502867.4890381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32780.6175065283</v>
      </c>
      <c r="X31" s="42" t="n">
        <f aca="false">N31*5.1890047538+L31*5.5017049523</f>
        <v>19286823.6626185</v>
      </c>
      <c r="Y31" s="42" t="n">
        <f aca="false">N31*5.1890047538</f>
        <v>15483975.7912105</v>
      </c>
      <c r="Z31" s="42" t="n">
        <f aca="false">L31*5.5017049523</f>
        <v>3802847.87140799</v>
      </c>
      <c r="AA31" s="42"/>
      <c r="AB31" s="42"/>
      <c r="AC31" s="42"/>
      <c r="AD31" s="42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17915628.8173191</v>
      </c>
      <c r="G32" s="125" t="n">
        <v>17201282.5913561</v>
      </c>
      <c r="H32" s="42" t="n">
        <f aca="false">F32-J32</f>
        <v>17726054.232851</v>
      </c>
      <c r="I32" s="42" t="n">
        <f aca="false">G32-K32</f>
        <v>17017395.2444221</v>
      </c>
      <c r="J32" s="125" t="n">
        <v>189574.584468079</v>
      </c>
      <c r="K32" s="125" t="n">
        <v>183887.346934037</v>
      </c>
      <c r="L32" s="42" t="n">
        <f aca="false">H32-I32</f>
        <v>708658.988428958</v>
      </c>
      <c r="M32" s="42" t="n">
        <f aca="false">J32-K32</f>
        <v>5687.23753404201</v>
      </c>
      <c r="N32" s="125" t="n">
        <v>2899259.23462991</v>
      </c>
      <c r="O32" s="7"/>
      <c r="P32" s="7"/>
      <c r="Q32" s="42" t="n">
        <f aca="false">I32*5.5017049523</f>
        <v>93624687.6914833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31289.5029059454</v>
      </c>
      <c r="X32" s="42" t="n">
        <f aca="false">N32*5.1890047538+L32*5.5017049523</f>
        <v>18943102.6171247</v>
      </c>
      <c r="Y32" s="42" t="n">
        <f aca="false">N32*5.1890047538</f>
        <v>15044269.9509932</v>
      </c>
      <c r="Z32" s="42" t="n">
        <f aca="false">L32*5.5017049523</f>
        <v>3898832.6661315</v>
      </c>
      <c r="AA32" s="42"/>
      <c r="AB32" s="42"/>
      <c r="AC32" s="42"/>
      <c r="AD32" s="42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17714330.6935091</v>
      </c>
      <c r="G33" s="125" t="n">
        <v>17006673.484385</v>
      </c>
      <c r="H33" s="42" t="n">
        <f aca="false">F33-J33</f>
        <v>17518095.4416104</v>
      </c>
      <c r="I33" s="42" t="n">
        <f aca="false">G33-K33</f>
        <v>16816325.2900432</v>
      </c>
      <c r="J33" s="125" t="n">
        <v>196235.251898718</v>
      </c>
      <c r="K33" s="125" t="n">
        <v>190348.194341756</v>
      </c>
      <c r="L33" s="42" t="n">
        <f aca="false">H33-I33</f>
        <v>701770.151567139</v>
      </c>
      <c r="M33" s="42" t="n">
        <f aca="false">J33-K33</f>
        <v>5887.05755696201</v>
      </c>
      <c r="N33" s="125" t="n">
        <v>2797639.4243223</v>
      </c>
      <c r="O33" s="7"/>
      <c r="P33" s="7"/>
      <c r="Q33" s="42" t="n">
        <f aca="false">I33*5.5017049523</f>
        <v>92518460.1277186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32388.853715613</v>
      </c>
      <c r="X33" s="42" t="n">
        <f aca="false">N33*5.1890047538+L33*5.5017049523</f>
        <v>18377896.5904799</v>
      </c>
      <c r="Y33" s="42" t="n">
        <f aca="false">N33*5.1890047538</f>
        <v>14516964.2722267</v>
      </c>
      <c r="Z33" s="42" t="n">
        <f aca="false">L33*5.5017049523</f>
        <v>3860932.31825325</v>
      </c>
      <c r="AA33" s="42"/>
      <c r="AB33" s="42"/>
      <c r="AC33" s="42"/>
      <c r="AD33" s="42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17424849.9345753</v>
      </c>
      <c r="G34" s="123" t="n">
        <v>16728144.0344635</v>
      </c>
      <c r="H34" s="8" t="n">
        <f aca="false">F34-J34</f>
        <v>17208824.3896621</v>
      </c>
      <c r="I34" s="8" t="n">
        <f aca="false">G34-K34</f>
        <v>16518599.2558977</v>
      </c>
      <c r="J34" s="123" t="n">
        <v>216025.544913186</v>
      </c>
      <c r="K34" s="123" t="n">
        <v>209544.77856579</v>
      </c>
      <c r="L34" s="8" t="n">
        <f aca="false">H34-I34</f>
        <v>690225.133764403</v>
      </c>
      <c r="M34" s="8" t="n">
        <f aca="false">J34-K34</f>
        <v>6480.76634739598</v>
      </c>
      <c r="N34" s="123" t="n">
        <v>3135773.56041473</v>
      </c>
      <c r="O34" s="5"/>
      <c r="P34" s="5"/>
      <c r="Q34" s="8" t="n">
        <f aca="false">I34*5.5017049523</f>
        <v>90880459.3312315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35655.2643081677</v>
      </c>
      <c r="X34" s="8" t="n">
        <f aca="false">N34*5.1890047538+L34*5.5017049523</f>
        <v>20068958.948466</v>
      </c>
      <c r="Y34" s="8" t="n">
        <f aca="false">N34*5.1890047538</f>
        <v>16271543.9118324</v>
      </c>
      <c r="Z34" s="8" t="n">
        <f aca="false">L34*5.5017049523</f>
        <v>3797415.03663355</v>
      </c>
      <c r="AA34" s="8"/>
      <c r="AB34" s="8"/>
      <c r="AC34" s="8"/>
      <c r="AD34" s="8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17534962.0175236</v>
      </c>
      <c r="G35" s="125" t="n">
        <v>16832271.1527721</v>
      </c>
      <c r="H35" s="42" t="n">
        <f aca="false">F35-J35</f>
        <v>17293191.2476322</v>
      </c>
      <c r="I35" s="42" t="n">
        <f aca="false">G35-K35</f>
        <v>16597753.5059774</v>
      </c>
      <c r="J35" s="125" t="n">
        <v>241770.76989145</v>
      </c>
      <c r="K35" s="125" t="n">
        <v>234517.646794707</v>
      </c>
      <c r="L35" s="42" t="n">
        <f aca="false">H35-I35</f>
        <v>695437.741654761</v>
      </c>
      <c r="M35" s="42" t="n">
        <f aca="false">J35-K35</f>
        <v>7253.12309674302</v>
      </c>
      <c r="N35" s="125" t="n">
        <v>2482078.90605875</v>
      </c>
      <c r="O35" s="7"/>
      <c r="P35" s="7"/>
      <c r="Q35" s="42" t="n">
        <f aca="false">I35*5.5017049523</f>
        <v>91315942.6608905</v>
      </c>
      <c r="R35" s="42"/>
      <c r="S35" s="42"/>
      <c r="T35" s="7"/>
      <c r="U35" s="7"/>
      <c r="V35" s="42" t="n">
        <f aca="false">K35*5.5017049523</f>
        <v>1290246.89877218</v>
      </c>
      <c r="W35" s="42" t="n">
        <f aca="false">M35*5.5017049523</f>
        <v>39904.5432609926</v>
      </c>
      <c r="X35" s="42" t="n">
        <f aca="false">N35*5.1890047538+L35*5.5017049523</f>
        <v>16705612.5101239</v>
      </c>
      <c r="Y35" s="42" t="n">
        <f aca="false">N35*5.1890047538</f>
        <v>12879519.2428455</v>
      </c>
      <c r="Z35" s="42" t="n">
        <f aca="false">L35*5.5017049523</f>
        <v>3826093.26727833</v>
      </c>
      <c r="AA35" s="42"/>
      <c r="AB35" s="42"/>
      <c r="AC35" s="42"/>
      <c r="AD35" s="42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17445454.5660217</v>
      </c>
      <c r="G36" s="125" t="n">
        <v>16744985.2707257</v>
      </c>
      <c r="H36" s="42" t="n">
        <f aca="false">F36-J36</f>
        <v>17180844.4458892</v>
      </c>
      <c r="I36" s="42" t="n">
        <f aca="false">G36-K36</f>
        <v>16488313.4541972</v>
      </c>
      <c r="J36" s="125" t="n">
        <v>264610.12013247</v>
      </c>
      <c r="K36" s="125" t="n">
        <v>256671.816528496</v>
      </c>
      <c r="L36" s="42" t="n">
        <f aca="false">H36-I36</f>
        <v>692530.991692027</v>
      </c>
      <c r="M36" s="42" t="n">
        <f aca="false">J36-K36</f>
        <v>7938.30360397397</v>
      </c>
      <c r="N36" s="125" t="n">
        <v>2446998.96783298</v>
      </c>
      <c r="O36" s="7"/>
      <c r="P36" s="7"/>
      <c r="Q36" s="42" t="n">
        <f aca="false">I36*5.5017049523</f>
        <v>90713835.7860315</v>
      </c>
      <c r="R36" s="42"/>
      <c r="S36" s="42"/>
      <c r="T36" s="7"/>
      <c r="U36" s="7"/>
      <c r="V36" s="42" t="n">
        <f aca="false">K36*5.5017049523</f>
        <v>1412132.60411066</v>
      </c>
      <c r="W36" s="42" t="n">
        <f aca="false">M36*5.5017049523</f>
        <v>43674.2042508445</v>
      </c>
      <c r="X36" s="42" t="n">
        <f aca="false">N36*5.1890047538+L36*5.5017049523</f>
        <v>16507590.4632423</v>
      </c>
      <c r="Y36" s="42" t="n">
        <f aca="false">N36*5.1890047538</f>
        <v>12697489.276629</v>
      </c>
      <c r="Z36" s="42" t="n">
        <f aca="false">L36*5.5017049523</f>
        <v>3810101.18661326</v>
      </c>
      <c r="AA36" s="42"/>
      <c r="AB36" s="42"/>
      <c r="AC36" s="42"/>
      <c r="AD36" s="42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17813617.5417738</v>
      </c>
      <c r="G37" s="125" t="n">
        <v>17096999.8461536</v>
      </c>
      <c r="H37" s="42" t="n">
        <f aca="false">F37-J37</f>
        <v>17519243.2865436</v>
      </c>
      <c r="I37" s="42" t="n">
        <f aca="false">G37-K37</f>
        <v>16811456.8185803</v>
      </c>
      <c r="J37" s="125" t="n">
        <v>294374.255230236</v>
      </c>
      <c r="K37" s="125" t="n">
        <v>285543.027573329</v>
      </c>
      <c r="L37" s="42" t="n">
        <f aca="false">H37-I37</f>
        <v>707786.467963293</v>
      </c>
      <c r="M37" s="42" t="n">
        <f aca="false">J37-K37</f>
        <v>8831.227656907</v>
      </c>
      <c r="N37" s="125" t="n">
        <v>2416925.95658841</v>
      </c>
      <c r="O37" s="7"/>
      <c r="P37" s="7"/>
      <c r="Q37" s="42" t="n">
        <f aca="false">I37*5.5017049523</f>
        <v>92491675.2341607</v>
      </c>
      <c r="R37" s="42"/>
      <c r="S37" s="42"/>
      <c r="T37" s="7"/>
      <c r="U37" s="7"/>
      <c r="V37" s="42" t="n">
        <f aca="false">K37*5.5017049523</f>
        <v>1570973.48889492</v>
      </c>
      <c r="W37" s="42" t="n">
        <f aca="false">M37*5.5017049523</f>
        <v>48586.8089348939</v>
      </c>
      <c r="X37" s="42" t="n">
        <f aca="false">N37*5.1890047538+L37*5.5017049523</f>
        <v>16435472.5942845</v>
      </c>
      <c r="Y37" s="42" t="n">
        <f aca="false">N37*5.1890047538</f>
        <v>12541440.2783199</v>
      </c>
      <c r="Z37" s="42" t="n">
        <f aca="false">L37*5.5017049523</f>
        <v>3894032.31596458</v>
      </c>
      <c r="AA37" s="42"/>
      <c r="AB37" s="42"/>
      <c r="AC37" s="42"/>
      <c r="AD37" s="42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18954644.2450143</v>
      </c>
      <c r="G38" s="123" t="n">
        <v>18189544.5907034</v>
      </c>
      <c r="H38" s="8" t="n">
        <f aca="false">F38-J38</f>
        <v>18620188.1382825</v>
      </c>
      <c r="I38" s="8" t="n">
        <f aca="false">G38-K38</f>
        <v>17865122.1671735</v>
      </c>
      <c r="J38" s="123" t="n">
        <v>334456.106731821</v>
      </c>
      <c r="K38" s="123" t="n">
        <v>324422.423529867</v>
      </c>
      <c r="L38" s="8" t="n">
        <f aca="false">H38-I38</f>
        <v>755065.971108943</v>
      </c>
      <c r="M38" s="8" t="n">
        <f aca="false">J38-K38</f>
        <v>10033.683201954</v>
      </c>
      <c r="N38" s="123" t="n">
        <v>2981971.31164796</v>
      </c>
      <c r="O38" s="5"/>
      <c r="P38" s="5"/>
      <c r="Q38" s="8" t="n">
        <f aca="false">I38*5.5017049523</f>
        <v>98288631.1005831</v>
      </c>
      <c r="R38" s="8"/>
      <c r="S38" s="8"/>
      <c r="T38" s="5"/>
      <c r="U38" s="5"/>
      <c r="V38" s="8" t="n">
        <f aca="false">K38*5.5017049523</f>
        <v>1784876.45417144</v>
      </c>
      <c r="W38" s="8" t="n">
        <f aca="false">M38*5.5017049523</f>
        <v>55202.3645619997</v>
      </c>
      <c r="X38" s="8" t="n">
        <f aca="false">N38*5.1890047538+L38*5.5017049523</f>
        <v>19627613.5043998</v>
      </c>
      <c r="Y38" s="8" t="n">
        <f aca="false">N38*5.1890047538</f>
        <v>15473463.3118365</v>
      </c>
      <c r="Z38" s="8" t="n">
        <f aca="false">L38*5.5017049523</f>
        <v>4154150.19256328</v>
      </c>
      <c r="AA38" s="8"/>
      <c r="AB38" s="8"/>
      <c r="AC38" s="8"/>
      <c r="AD38" s="8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18799441.8506492</v>
      </c>
      <c r="G39" s="125" t="n">
        <v>18038391.5549907</v>
      </c>
      <c r="H39" s="42" t="n">
        <f aca="false">F39-J39</f>
        <v>18457076.0264634</v>
      </c>
      <c r="I39" s="42" t="n">
        <f aca="false">G39-K39</f>
        <v>17706296.7055305</v>
      </c>
      <c r="J39" s="125" t="n">
        <v>342365.824185803</v>
      </c>
      <c r="K39" s="125" t="n">
        <v>332094.849460229</v>
      </c>
      <c r="L39" s="42" t="n">
        <f aca="false">H39-I39</f>
        <v>750779.320932925</v>
      </c>
      <c r="M39" s="42" t="n">
        <f aca="false">J39-K39</f>
        <v>10270.974725574</v>
      </c>
      <c r="N39" s="125" t="n">
        <v>2699190.88057423</v>
      </c>
      <c r="O39" s="7"/>
      <c r="P39" s="7"/>
      <c r="Q39" s="42" t="n">
        <f aca="false">I39*5.5017049523</f>
        <v>97414820.2717102</v>
      </c>
      <c r="R39" s="42"/>
      <c r="S39" s="42"/>
      <c r="T39" s="7"/>
      <c r="U39" s="7"/>
      <c r="V39" s="42" t="n">
        <f aca="false">K39*5.5017049523</f>
        <v>1827087.87790866</v>
      </c>
      <c r="W39" s="42" t="n">
        <f aca="false">M39*5.5017049523</f>
        <v>56507.8725126387</v>
      </c>
      <c r="X39" s="42" t="n">
        <f aca="false">N39*5.1890047538+L39*5.5017049523</f>
        <v>18136680.6187744</v>
      </c>
      <c r="Y39" s="42" t="n">
        <f aca="false">N39*5.1890047538</f>
        <v>14006114.3107133</v>
      </c>
      <c r="Z39" s="42" t="n">
        <f aca="false">L39*5.5017049523</f>
        <v>4130566.3080611</v>
      </c>
      <c r="AA39" s="42"/>
      <c r="AB39" s="42"/>
      <c r="AC39" s="42"/>
      <c r="AD39" s="42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19041354.2259786</v>
      </c>
      <c r="G40" s="125" t="n">
        <v>18268684.0043613</v>
      </c>
      <c r="H40" s="42" t="n">
        <f aca="false">F40-J40</f>
        <v>18669628.1414598</v>
      </c>
      <c r="I40" s="42" t="n">
        <f aca="false">G40-K40</f>
        <v>17908109.702378</v>
      </c>
      <c r="J40" s="125" t="n">
        <v>371726.084518821</v>
      </c>
      <c r="K40" s="125" t="n">
        <v>360574.301983256</v>
      </c>
      <c r="L40" s="42" t="n">
        <f aca="false">H40-I40</f>
        <v>761518.439081736</v>
      </c>
      <c r="M40" s="42" t="n">
        <f aca="false">J40-K40</f>
        <v>11151.782535565</v>
      </c>
      <c r="N40" s="125" t="n">
        <v>2553035.51670591</v>
      </c>
      <c r="O40" s="7"/>
      <c r="P40" s="7"/>
      <c r="Q40" s="42" t="n">
        <f aca="false">I40*5.5017049523</f>
        <v>98525135.835905</v>
      </c>
      <c r="R40" s="42"/>
      <c r="S40" s="42"/>
      <c r="T40" s="7"/>
      <c r="U40" s="7"/>
      <c r="V40" s="42" t="n">
        <f aca="false">K40*5.5017049523</f>
        <v>1983773.4228934</v>
      </c>
      <c r="W40" s="42" t="n">
        <f aca="false">M40*5.5017049523</f>
        <v>61353.8172028904</v>
      </c>
      <c r="X40" s="42" t="n">
        <f aca="false">N40*5.1890047538+L40*5.5017049523</f>
        <v>17437363.2003709</v>
      </c>
      <c r="Y40" s="42" t="n">
        <f aca="false">N40*5.1890047538</f>
        <v>13247713.4328072</v>
      </c>
      <c r="Z40" s="42" t="n">
        <f aca="false">L40*5.5017049523</f>
        <v>4189649.76756375</v>
      </c>
      <c r="AA40" s="42"/>
      <c r="AB40" s="42"/>
      <c r="AC40" s="42"/>
      <c r="AD40" s="42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19275928.0544347</v>
      </c>
      <c r="G41" s="125" t="n">
        <v>18492497.7938451</v>
      </c>
      <c r="H41" s="42" t="n">
        <f aca="false">F41-J41</f>
        <v>18870869.8365555</v>
      </c>
      <c r="I41" s="42" t="n">
        <f aca="false">G41-K41</f>
        <v>18099591.3225023</v>
      </c>
      <c r="J41" s="125" t="n">
        <v>405058.217879166</v>
      </c>
      <c r="K41" s="125" t="n">
        <v>392906.471342791</v>
      </c>
      <c r="L41" s="42" t="n">
        <f aca="false">H41-I41</f>
        <v>771278.514053229</v>
      </c>
      <c r="M41" s="42" t="n">
        <f aca="false">J41-K41</f>
        <v>12151.746536375</v>
      </c>
      <c r="N41" s="125" t="n">
        <v>2593166.69482328</v>
      </c>
      <c r="O41" s="7"/>
      <c r="P41" s="7"/>
      <c r="Q41" s="42" t="n">
        <f aca="false">I41*5.5017049523</f>
        <v>99578611.2136171</v>
      </c>
      <c r="R41" s="42"/>
      <c r="S41" s="42"/>
      <c r="T41" s="7"/>
      <c r="U41" s="7"/>
      <c r="V41" s="42" t="n">
        <f aca="false">K41*5.5017049523</f>
        <v>2161655.47917735</v>
      </c>
      <c r="W41" s="42" t="n">
        <f aca="false">M41*5.5017049523</f>
        <v>66855.3240982689</v>
      </c>
      <c r="X41" s="42" t="n">
        <f aca="false">N41*5.1890047538+L41*5.5017049523</f>
        <v>17699301.1272031</v>
      </c>
      <c r="Y41" s="42" t="n">
        <f aca="false">N41*5.1890047538</f>
        <v>13455954.3068339</v>
      </c>
      <c r="Z41" s="42" t="n">
        <f aca="false">L41*5.5017049523</f>
        <v>4243346.82036924</v>
      </c>
      <c r="AA41" s="42"/>
      <c r="AB41" s="42"/>
      <c r="AC41" s="42"/>
      <c r="AD41" s="42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19497706.8779747</v>
      </c>
      <c r="G42" s="123" t="n">
        <v>18703599.8544183</v>
      </c>
      <c r="H42" s="8" t="n">
        <f aca="false">F42-J42</f>
        <v>19074398.7562372</v>
      </c>
      <c r="I42" s="8" t="n">
        <f aca="false">G42-K42</f>
        <v>18292990.9763329</v>
      </c>
      <c r="J42" s="123" t="n">
        <v>423308.1217375</v>
      </c>
      <c r="K42" s="123" t="n">
        <v>410608.878085375</v>
      </c>
      <c r="L42" s="8" t="n">
        <f aca="false">H42-I42</f>
        <v>781407.779904276</v>
      </c>
      <c r="M42" s="8" t="n">
        <f aca="false">J42-K42</f>
        <v>12699.243652125</v>
      </c>
      <c r="N42" s="123" t="n">
        <v>3171760.59467514</v>
      </c>
      <c r="O42" s="5"/>
      <c r="P42" s="5"/>
      <c r="Q42" s="8" t="n">
        <f aca="false">I42*5.5017049523</f>
        <v>100642639.04687</v>
      </c>
      <c r="R42" s="8"/>
      <c r="S42" s="8"/>
      <c r="T42" s="5"/>
      <c r="U42" s="5"/>
      <c r="V42" s="8" t="n">
        <f aca="false">K42*5.5017049523</f>
        <v>2259048.89802065</v>
      </c>
      <c r="W42" s="8" t="n">
        <f aca="false">M42*5.5017049523</f>
        <v>69867.4916913605</v>
      </c>
      <c r="X42" s="8" t="n">
        <f aca="false">N42*5.1890047538+L42*5.5017049523</f>
        <v>20757355.8561499</v>
      </c>
      <c r="Y42" s="8" t="n">
        <f aca="false">N42*5.1890047538</f>
        <v>16458280.8036848</v>
      </c>
      <c r="Z42" s="8" t="n">
        <f aca="false">L42*5.5017049523</f>
        <v>4299075.0524651</v>
      </c>
      <c r="AA42" s="8"/>
      <c r="AB42" s="8"/>
      <c r="AC42" s="8"/>
      <c r="AD42" s="8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19707997.2375314</v>
      </c>
      <c r="G43" s="125" t="n">
        <v>18903853.0170134</v>
      </c>
      <c r="H43" s="42" t="n">
        <f aca="false">F43-J43</f>
        <v>19245565.3952265</v>
      </c>
      <c r="I43" s="42" t="n">
        <f aca="false">G43-K43</f>
        <v>18455294.1299777</v>
      </c>
      <c r="J43" s="125" t="n">
        <v>462431.84230486</v>
      </c>
      <c r="K43" s="125" t="n">
        <v>448558.887035714</v>
      </c>
      <c r="L43" s="42" t="n">
        <f aca="false">H43-I43</f>
        <v>790271.265248854</v>
      </c>
      <c r="M43" s="42" t="n">
        <f aca="false">J43-K43</f>
        <v>13872.955269146</v>
      </c>
      <c r="N43" s="125" t="n">
        <v>2656689.78833763</v>
      </c>
      <c r="O43" s="7"/>
      <c r="P43" s="7"/>
      <c r="Q43" s="42" t="n">
        <f aca="false">I43*5.5017049523</f>
        <v>101535583.111051</v>
      </c>
      <c r="R43" s="42"/>
      <c r="S43" s="42"/>
      <c r="T43" s="7"/>
      <c r="U43" s="7"/>
      <c r="V43" s="42" t="n">
        <f aca="false">K43*5.5017049523</f>
        <v>2467838.65020256</v>
      </c>
      <c r="W43" s="42" t="n">
        <f aca="false">M43*5.5017049523</f>
        <v>76324.906707297</v>
      </c>
      <c r="X43" s="42" t="n">
        <f aca="false">N43*5.1890047538+L43*5.5017049523</f>
        <v>18133415.2747359</v>
      </c>
      <c r="Y43" s="42" t="n">
        <f aca="false">N43*5.1890047538</f>
        <v>13785575.9410559</v>
      </c>
      <c r="Z43" s="42" t="n">
        <f aca="false">L43*5.5017049523</f>
        <v>4347839.33368001</v>
      </c>
      <c r="AA43" s="42"/>
      <c r="AB43" s="42"/>
      <c r="AC43" s="42"/>
      <c r="AD43" s="42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20032971.4454908</v>
      </c>
      <c r="G44" s="125" t="n">
        <v>19214414.0333595</v>
      </c>
      <c r="H44" s="42" t="n">
        <f aca="false">F44-J44</f>
        <v>19548718.7006024</v>
      </c>
      <c r="I44" s="42" t="n">
        <f aca="false">G44-K44</f>
        <v>18744688.8708178</v>
      </c>
      <c r="J44" s="125" t="n">
        <v>484252.744888378</v>
      </c>
      <c r="K44" s="125" t="n">
        <v>469725.162541726</v>
      </c>
      <c r="L44" s="42" t="n">
        <f aca="false">H44-I44</f>
        <v>804029.829784647</v>
      </c>
      <c r="M44" s="42" t="n">
        <f aca="false">J44-K44</f>
        <v>14527.582346652</v>
      </c>
      <c r="N44" s="125" t="n">
        <v>2652521.78871221</v>
      </c>
      <c r="O44" s="7"/>
      <c r="P44" s="7"/>
      <c r="Q44" s="42" t="n">
        <f aca="false">I44*5.5017049523</f>
        <v>103127747.589901</v>
      </c>
      <c r="R44" s="42"/>
      <c r="S44" s="42"/>
      <c r="T44" s="7"/>
      <c r="U44" s="7"/>
      <c r="V44" s="42" t="n">
        <f aca="false">K44*5.5017049523</f>
        <v>2584289.25297574</v>
      </c>
      <c r="W44" s="42" t="n">
        <f aca="false">M44*5.5017049523</f>
        <v>79926.4717415213</v>
      </c>
      <c r="X44" s="42" t="n">
        <f aca="false">N44*5.1890047538+L44*5.5017049523</f>
        <v>18187483.0675088</v>
      </c>
      <c r="Y44" s="42" t="n">
        <f aca="false">N44*5.1890047538</f>
        <v>13763948.1711857</v>
      </c>
      <c r="Z44" s="42" t="n">
        <f aca="false">L44*5.5017049523</f>
        <v>4423534.89632312</v>
      </c>
      <c r="AA44" s="42"/>
      <c r="AB44" s="42"/>
      <c r="AC44" s="42"/>
      <c r="AD44" s="42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20340512.7375309</v>
      </c>
      <c r="G45" s="125" t="n">
        <v>19507916.2645956</v>
      </c>
      <c r="H45" s="42" t="n">
        <f aca="false">F45-J45</f>
        <v>19824371.5999039</v>
      </c>
      <c r="I45" s="42" t="n">
        <f aca="false">G45-K45</f>
        <v>19007259.3610974</v>
      </c>
      <c r="J45" s="125" t="n">
        <v>516141.137627029</v>
      </c>
      <c r="K45" s="125" t="n">
        <v>500656.903498219</v>
      </c>
      <c r="L45" s="42" t="n">
        <f aca="false">H45-I45</f>
        <v>817112.238806486</v>
      </c>
      <c r="M45" s="42" t="n">
        <f aca="false">J45-K45</f>
        <v>15484.23412881</v>
      </c>
      <c r="N45" s="125" t="n">
        <v>2690461.15451246</v>
      </c>
      <c r="O45" s="7"/>
      <c r="P45" s="7"/>
      <c r="Q45" s="42" t="n">
        <f aca="false">I45*5.5017049523</f>
        <v>104572332.9566</v>
      </c>
      <c r="R45" s="42"/>
      <c r="S45" s="42"/>
      <c r="T45" s="7"/>
      <c r="U45" s="7"/>
      <c r="V45" s="42" t="n">
        <f aca="false">K45*5.5017049523</f>
        <v>2754466.56537933</v>
      </c>
      <c r="W45" s="42" t="n">
        <f aca="false">M45*5.5017049523</f>
        <v>85189.6875890466</v>
      </c>
      <c r="X45" s="42" t="n">
        <f aca="false">N45*5.1890047538+L45*5.5017049523</f>
        <v>18456326.171506</v>
      </c>
      <c r="Y45" s="42" t="n">
        <f aca="false">N45*5.1890047538</f>
        <v>13960815.7206794</v>
      </c>
      <c r="Z45" s="42" t="n">
        <f aca="false">L45*5.5017049523</f>
        <v>4495510.45082659</v>
      </c>
      <c r="AA45" s="42"/>
      <c r="AB45" s="42"/>
      <c r="AC45" s="42"/>
      <c r="AD45" s="42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20538675.5914323</v>
      </c>
      <c r="G46" s="123" t="n">
        <v>19695952.421749</v>
      </c>
      <c r="H46" s="8" t="n">
        <f aca="false">F46-J46</f>
        <v>20003216.9627748</v>
      </c>
      <c r="I46" s="8" t="n">
        <f aca="false">G46-K46</f>
        <v>19176557.5519512</v>
      </c>
      <c r="J46" s="123" t="n">
        <v>535458.62865754</v>
      </c>
      <c r="K46" s="123" t="n">
        <v>519394.869797814</v>
      </c>
      <c r="L46" s="8" t="n">
        <f aca="false">H46-I46</f>
        <v>826659.410823576</v>
      </c>
      <c r="M46" s="8" t="n">
        <f aca="false">J46-K46</f>
        <v>16063.758859726</v>
      </c>
      <c r="N46" s="123" t="n">
        <v>3213040.19409912</v>
      </c>
      <c r="O46" s="5"/>
      <c r="P46" s="5"/>
      <c r="Q46" s="8" t="n">
        <f aca="false">I46*5.5017049523</f>
        <v>105503761.651636</v>
      </c>
      <c r="R46" s="8"/>
      <c r="S46" s="8"/>
      <c r="T46" s="5"/>
      <c r="U46" s="5"/>
      <c r="V46" s="8" t="n">
        <f aca="false">K46*5.5017049523</f>
        <v>2857557.32736585</v>
      </c>
      <c r="W46" s="8" t="n">
        <f aca="false">M46*5.5017049523</f>
        <v>88378.0616711073</v>
      </c>
      <c r="X46" s="8" t="n">
        <f aca="false">N46*5.1890047538+L46*5.5017049523</f>
        <v>21220517.0157243</v>
      </c>
      <c r="Y46" s="8" t="n">
        <f aca="false">N46*5.1890047538</f>
        <v>16672480.8413308</v>
      </c>
      <c r="Z46" s="8" t="n">
        <f aca="false">L46*5.5017049523</f>
        <v>4548036.17439347</v>
      </c>
      <c r="AA46" s="8"/>
      <c r="AB46" s="8"/>
      <c r="AC46" s="8"/>
      <c r="AD46" s="8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20698723.9043502</v>
      </c>
      <c r="G47" s="125" t="n">
        <v>19848306.0471099</v>
      </c>
      <c r="H47" s="42" t="n">
        <f aca="false">F47-J47</f>
        <v>20156553.3386898</v>
      </c>
      <c r="I47" s="42" t="n">
        <f aca="false">G47-K47</f>
        <v>19322400.5984193</v>
      </c>
      <c r="J47" s="125" t="n">
        <v>542170.565660386</v>
      </c>
      <c r="K47" s="125" t="n">
        <v>525905.448690574</v>
      </c>
      <c r="L47" s="42" t="n">
        <f aca="false">H47-I47</f>
        <v>834152.740270488</v>
      </c>
      <c r="M47" s="42" t="n">
        <f aca="false">J47-K47</f>
        <v>16265.116969812</v>
      </c>
      <c r="N47" s="125" t="n">
        <v>2654206.00321875</v>
      </c>
      <c r="O47" s="7"/>
      <c r="P47" s="7"/>
      <c r="Q47" s="42" t="n">
        <f aca="false">I47*5.5017049523</f>
        <v>106306147.062648</v>
      </c>
      <c r="R47" s="42"/>
      <c r="S47" s="42"/>
      <c r="T47" s="7"/>
      <c r="U47" s="7"/>
      <c r="V47" s="42" t="n">
        <f aca="false">K47*5.5017049523</f>
        <v>2893376.61150248</v>
      </c>
      <c r="W47" s="42" t="n">
        <f aca="false">M47*5.5017049523</f>
        <v>89485.8745825532</v>
      </c>
      <c r="X47" s="42" t="n">
        <f aca="false">N47*5.1890047538+L47*5.5017049523</f>
        <v>18361949.8303874</v>
      </c>
      <c r="Y47" s="42" t="n">
        <f aca="false">N47*5.1890047538</f>
        <v>13772687.5682666</v>
      </c>
      <c r="Z47" s="42" t="n">
        <f aca="false">L47*5.5017049523</f>
        <v>4589262.26212076</v>
      </c>
      <c r="AA47" s="42"/>
      <c r="AB47" s="42"/>
      <c r="AC47" s="42"/>
      <c r="AD47" s="42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20771374.6963169</v>
      </c>
      <c r="G48" s="125" t="n">
        <v>19918307.1891571</v>
      </c>
      <c r="H48" s="42" t="n">
        <f aca="false">F48-J48</f>
        <v>20202036.3343853</v>
      </c>
      <c r="I48" s="42" t="n">
        <f aca="false">G48-K48</f>
        <v>19366048.9780834</v>
      </c>
      <c r="J48" s="125" t="n">
        <v>569338.361931651</v>
      </c>
      <c r="K48" s="125" t="n">
        <v>552258.211073702</v>
      </c>
      <c r="L48" s="42" t="n">
        <f aca="false">H48-I48</f>
        <v>835987.356301852</v>
      </c>
      <c r="M48" s="42" t="n">
        <f aca="false">J48-K48</f>
        <v>17080.150857949</v>
      </c>
      <c r="N48" s="125" t="n">
        <v>2675456.47579908</v>
      </c>
      <c r="O48" s="7"/>
      <c r="P48" s="7"/>
      <c r="Q48" s="42" t="n">
        <f aca="false">I48*5.5017049523</f>
        <v>106546287.569206</v>
      </c>
      <c r="R48" s="42"/>
      <c r="S48" s="42"/>
      <c r="T48" s="7"/>
      <c r="U48" s="7"/>
      <c r="V48" s="42" t="n">
        <f aca="false">K48*5.5017049523</f>
        <v>3038361.73481252</v>
      </c>
      <c r="W48" s="42" t="n">
        <f aca="false">M48*5.5017049523</f>
        <v>93969.9505612094</v>
      </c>
      <c r="X48" s="42" t="n">
        <f aca="false">N48*5.1890047538+L48*5.5017049523</f>
        <v>18482312.1497325</v>
      </c>
      <c r="Y48" s="42" t="n">
        <f aca="false">N48*5.1890047538</f>
        <v>13882956.3715064</v>
      </c>
      <c r="Z48" s="42" t="n">
        <f aca="false">L48*5.5017049523</f>
        <v>4599355.77822608</v>
      </c>
      <c r="AA48" s="42"/>
      <c r="AB48" s="42"/>
      <c r="AC48" s="42"/>
      <c r="AD48" s="42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20956318.9232865</v>
      </c>
      <c r="G49" s="125" t="n">
        <v>20094544.7493266</v>
      </c>
      <c r="H49" s="42" t="n">
        <f aca="false">F49-J49</f>
        <v>20364343.6916745</v>
      </c>
      <c r="I49" s="42" t="n">
        <f aca="false">G49-K49</f>
        <v>19520328.774663</v>
      </c>
      <c r="J49" s="125" t="n">
        <v>591975.231611989</v>
      </c>
      <c r="K49" s="125" t="n">
        <v>574215.97466363</v>
      </c>
      <c r="L49" s="42" t="n">
        <f aca="false">H49-I49</f>
        <v>844014.91701154</v>
      </c>
      <c r="M49" s="42" t="n">
        <f aca="false">J49-K49</f>
        <v>17759.256948359</v>
      </c>
      <c r="N49" s="125" t="n">
        <v>2681835.30128036</v>
      </c>
      <c r="O49" s="7"/>
      <c r="P49" s="7"/>
      <c r="Q49" s="42" t="n">
        <f aca="false">I49*5.5017049523</f>
        <v>107395089.490087</v>
      </c>
      <c r="R49" s="42"/>
      <c r="S49" s="42"/>
      <c r="T49" s="7"/>
      <c r="U49" s="7"/>
      <c r="V49" s="42" t="n">
        <f aca="false">K49*5.5017049523</f>
        <v>3159166.87149666</v>
      </c>
      <c r="W49" s="42" t="n">
        <f aca="false">M49*5.5017049523</f>
        <v>97706.1919019547</v>
      </c>
      <c r="X49" s="42" t="n">
        <f aca="false">N49*5.1890047538+L49*5.5017049523</f>
        <v>18559577.1759899</v>
      </c>
      <c r="Y49" s="42" t="n">
        <f aca="false">N49*5.1890047538</f>
        <v>13916056.1272524</v>
      </c>
      <c r="Z49" s="42" t="n">
        <f aca="false">L49*5.5017049523</f>
        <v>4643521.04873747</v>
      </c>
      <c r="AA49" s="42"/>
      <c r="AB49" s="42"/>
      <c r="AC49" s="42"/>
      <c r="AD49" s="42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21268302.8288944</v>
      </c>
      <c r="G50" s="123" t="n">
        <v>20391406.8098609</v>
      </c>
      <c r="H50" s="8" t="n">
        <f aca="false">F50-J50</f>
        <v>20649883.4236419</v>
      </c>
      <c r="I50" s="8" t="n">
        <f aca="false">G50-K50</f>
        <v>19791539.986766</v>
      </c>
      <c r="J50" s="123" t="n">
        <v>618419.405252465</v>
      </c>
      <c r="K50" s="123" t="n">
        <v>599866.823094891</v>
      </c>
      <c r="L50" s="8" t="n">
        <f aca="false">H50-I50</f>
        <v>858343.436875924</v>
      </c>
      <c r="M50" s="8" t="n">
        <f aca="false">J50-K50</f>
        <v>18552.582157574</v>
      </c>
      <c r="N50" s="123" t="n">
        <v>3242687.24429545</v>
      </c>
      <c r="O50" s="5"/>
      <c r="P50" s="5"/>
      <c r="Q50" s="8" t="n">
        <f aca="false">I50*5.5017049523</f>
        <v>108887213.558834</v>
      </c>
      <c r="R50" s="8"/>
      <c r="S50" s="8"/>
      <c r="T50" s="5"/>
      <c r="U50" s="5"/>
      <c r="V50" s="8" t="n">
        <f aca="false">K50*5.5017049523</f>
        <v>3300290.27134163</v>
      </c>
      <c r="W50" s="8" t="n">
        <f aca="false">M50*5.5017049523</f>
        <v>102070.833134278</v>
      </c>
      <c r="X50" s="8" t="n">
        <f aca="false">N50*5.1890047538+L50*5.5017049523</f>
        <v>21548671.8631702</v>
      </c>
      <c r="Y50" s="8" t="n">
        <f aca="false">N50*5.1890047538</f>
        <v>16826319.5257357</v>
      </c>
      <c r="Z50" s="8" t="n">
        <f aca="false">L50*5.5017049523</f>
        <v>4722352.33743448</v>
      </c>
      <c r="AA50" s="8"/>
      <c r="AB50" s="8"/>
      <c r="AC50" s="8"/>
      <c r="AD50" s="8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21483000.4787813</v>
      </c>
      <c r="G51" s="125" t="n">
        <v>20594394.8270655</v>
      </c>
      <c r="H51" s="42" t="n">
        <f aca="false">F51-J51</f>
        <v>20841321.2998501</v>
      </c>
      <c r="I51" s="42" t="n">
        <f aca="false">G51-K51</f>
        <v>19971966.0235023</v>
      </c>
      <c r="J51" s="125" t="n">
        <v>641679.178931152</v>
      </c>
      <c r="K51" s="125" t="n">
        <v>622428.803563218</v>
      </c>
      <c r="L51" s="42" t="n">
        <f aca="false">H51-I51</f>
        <v>869355.276347868</v>
      </c>
      <c r="M51" s="42" t="n">
        <f aca="false">J51-K51</f>
        <v>19250.375367934</v>
      </c>
      <c r="N51" s="125" t="n">
        <v>2680700.74248609</v>
      </c>
      <c r="O51" s="7"/>
      <c r="P51" s="7"/>
      <c r="Q51" s="42" t="n">
        <f aca="false">I51*5.5017049523</f>
        <v>109879864.37867</v>
      </c>
      <c r="R51" s="42"/>
      <c r="S51" s="42"/>
      <c r="T51" s="7"/>
      <c r="U51" s="7"/>
      <c r="V51" s="42" t="n">
        <f aca="false">K51*5.5017049523</f>
        <v>3424419.63101792</v>
      </c>
      <c r="W51" s="42" t="n">
        <f aca="false">M51*5.5017049523</f>
        <v>105909.885495396</v>
      </c>
      <c r="X51" s="42" t="n">
        <f aca="false">N51*5.1890047538+L51*5.5017049523</f>
        <v>18693105.1254667</v>
      </c>
      <c r="Y51" s="42" t="n">
        <f aca="false">N51*5.1890047538</f>
        <v>13910168.8962755</v>
      </c>
      <c r="Z51" s="42" t="n">
        <f aca="false">L51*5.5017049523</f>
        <v>4782936.2291912</v>
      </c>
      <c r="AA51" s="42"/>
      <c r="AB51" s="42"/>
      <c r="AC51" s="42"/>
      <c r="AD51" s="42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21808797.0352237</v>
      </c>
      <c r="G52" s="125" t="n">
        <v>20904754.0726455</v>
      </c>
      <c r="H52" s="42" t="n">
        <f aca="false">F52-J52</f>
        <v>21129480.697486</v>
      </c>
      <c r="I52" s="42" t="n">
        <f aca="false">G52-K52</f>
        <v>20245817.2250399</v>
      </c>
      <c r="J52" s="125" t="n">
        <v>679316.337737695</v>
      </c>
      <c r="K52" s="125" t="n">
        <v>658936.847605565</v>
      </c>
      <c r="L52" s="42" t="n">
        <f aca="false">H52-I52</f>
        <v>883663.472446069</v>
      </c>
      <c r="M52" s="42" t="n">
        <f aca="false">J52-K52</f>
        <v>20379.49013213</v>
      </c>
      <c r="N52" s="125" t="n">
        <v>2714321.5490761</v>
      </c>
      <c r="O52" s="7"/>
      <c r="P52" s="7"/>
      <c r="Q52" s="42" t="n">
        <f aca="false">I52*5.5017049523</f>
        <v>111386512.890363</v>
      </c>
      <c r="R52" s="42"/>
      <c r="S52" s="42"/>
      <c r="T52" s="7"/>
      <c r="U52" s="7"/>
      <c r="V52" s="42" t="n">
        <f aca="false">K52*5.5017049523</f>
        <v>3625276.11772449</v>
      </c>
      <c r="W52" s="42" t="n">
        <f aca="false">M52*5.5017049523</f>
        <v>112121.941785289</v>
      </c>
      <c r="X52" s="42" t="n">
        <f aca="false">N52*5.1890047538+L52*5.5017049523</f>
        <v>18946283.1240208</v>
      </c>
      <c r="Y52" s="42" t="n">
        <f aca="false">N52*5.1890047538</f>
        <v>14084627.4214976</v>
      </c>
      <c r="Z52" s="42" t="n">
        <f aca="false">L52*5.5017049523</f>
        <v>4861655.70252315</v>
      </c>
      <c r="AA52" s="42"/>
      <c r="AB52" s="42"/>
      <c r="AC52" s="42"/>
      <c r="AD52" s="42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22036624.3915065</v>
      </c>
      <c r="G53" s="125" t="n">
        <v>21122122.7540994</v>
      </c>
      <c r="H53" s="42" t="n">
        <f aca="false">F53-J53</f>
        <v>21288274.3560674</v>
      </c>
      <c r="I53" s="42" t="n">
        <f aca="false">G53-K53</f>
        <v>20396223.2197235</v>
      </c>
      <c r="J53" s="125" t="n">
        <v>748350.035439109</v>
      </c>
      <c r="K53" s="125" t="n">
        <v>725899.534375936</v>
      </c>
      <c r="L53" s="42" t="n">
        <f aca="false">H53-I53</f>
        <v>892051.13634393</v>
      </c>
      <c r="M53" s="42" t="n">
        <f aca="false">J53-K53</f>
        <v>22450.5010631729</v>
      </c>
      <c r="N53" s="125" t="n">
        <v>2711373.65193619</v>
      </c>
      <c r="O53" s="7"/>
      <c r="P53" s="7"/>
      <c r="Q53" s="42" t="n">
        <f aca="false">I53*5.5017049523</f>
        <v>112214002.296169</v>
      </c>
      <c r="R53" s="42"/>
      <c r="S53" s="42"/>
      <c r="T53" s="7"/>
      <c r="U53" s="7"/>
      <c r="V53" s="42" t="n">
        <f aca="false">K53*5.5017049523</f>
        <v>3993685.06314835</v>
      </c>
      <c r="W53" s="42" t="n">
        <f aca="false">M53*5.5017049523</f>
        <v>123516.032880875</v>
      </c>
      <c r="X53" s="42" t="n">
        <f aca="false">N53*5.1890047538+L53*5.5017049523</f>
        <v>18977132.9237532</v>
      </c>
      <c r="Y53" s="42" t="n">
        <f aca="false">N53*5.1890047538</f>
        <v>14069330.769225</v>
      </c>
      <c r="Z53" s="42" t="n">
        <f aca="false">L53*5.5017049523</f>
        <v>4907802.15452824</v>
      </c>
      <c r="AA53" s="42"/>
      <c r="AB53" s="42"/>
      <c r="AC53" s="42"/>
      <c r="AD53" s="42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22312165.0157392</v>
      </c>
      <c r="G54" s="123" t="n">
        <v>21385165.3413882</v>
      </c>
      <c r="H54" s="8" t="n">
        <f aca="false">F54-J54</f>
        <v>21508499.0556013</v>
      </c>
      <c r="I54" s="8" t="n">
        <f aca="false">G54-K54</f>
        <v>20605609.3600544</v>
      </c>
      <c r="J54" s="123" t="n">
        <v>803665.960137906</v>
      </c>
      <c r="K54" s="123" t="n">
        <v>779555.981333769</v>
      </c>
      <c r="L54" s="8" t="n">
        <f aca="false">H54-I54</f>
        <v>902889.695546862</v>
      </c>
      <c r="M54" s="8" t="n">
        <f aca="false">J54-K54</f>
        <v>24109.978804137</v>
      </c>
      <c r="N54" s="123" t="n">
        <v>3274685.56819534</v>
      </c>
      <c r="O54" s="5"/>
      <c r="P54" s="5"/>
      <c r="Q54" s="8" t="n">
        <f aca="false">I54*5.5017049523</f>
        <v>113365983.061371</v>
      </c>
      <c r="R54" s="8"/>
      <c r="S54" s="8"/>
      <c r="T54" s="5"/>
      <c r="U54" s="5"/>
      <c r="V54" s="8" t="n">
        <f aca="false">K54*5.5017049523</f>
        <v>4288887.00309908</v>
      </c>
      <c r="W54" s="8" t="n">
        <f aca="false">M54*5.5017049523</f>
        <v>132645.989786568</v>
      </c>
      <c r="X54" s="8" t="n">
        <f aca="false">N54*5.1890047538+L54*5.5017049523</f>
        <v>21959791.6899367</v>
      </c>
      <c r="Y54" s="8" t="n">
        <f aca="false">N54*5.1890047538</f>
        <v>16992358.9805659</v>
      </c>
      <c r="Z54" s="8" t="n">
        <f aca="false">L54*5.5017049523</f>
        <v>4967432.70937081</v>
      </c>
      <c r="AA54" s="8"/>
      <c r="AB54" s="8"/>
      <c r="AC54" s="8"/>
      <c r="AD54" s="8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22509226.8162611</v>
      </c>
      <c r="G55" s="125" t="n">
        <v>21572139.3261349</v>
      </c>
      <c r="H55" s="42" t="n">
        <f aca="false">F55-J55</f>
        <v>21612818.4414362</v>
      </c>
      <c r="I55" s="42" t="n">
        <f aca="false">G55-K55</f>
        <v>20702623.2025547</v>
      </c>
      <c r="J55" s="125" t="n">
        <v>896408.374824912</v>
      </c>
      <c r="K55" s="125" t="n">
        <v>869516.123580164</v>
      </c>
      <c r="L55" s="42" t="n">
        <f aca="false">H55-I55</f>
        <v>910195.238881454</v>
      </c>
      <c r="M55" s="42" t="n">
        <f aca="false">J55-K55</f>
        <v>26892.251244748</v>
      </c>
      <c r="N55" s="125" t="n">
        <v>2730250.30388068</v>
      </c>
      <c r="O55" s="7"/>
      <c r="P55" s="7"/>
      <c r="Q55" s="42" t="n">
        <f aca="false">I55*5.5017049523</f>
        <v>113899724.599096</v>
      </c>
      <c r="R55" s="42"/>
      <c r="S55" s="42"/>
      <c r="T55" s="7"/>
      <c r="U55" s="7"/>
      <c r="V55" s="42" t="n">
        <f aca="false">K55*5.5017049523</f>
        <v>4783821.16320569</v>
      </c>
      <c r="W55" s="42" t="n">
        <f aca="false">M55*5.5017049523</f>
        <v>147953.231851726</v>
      </c>
      <c r="X55" s="42" t="n">
        <f aca="false">N55*5.1890047538+L55*5.5017049523</f>
        <v>19174907.4592147</v>
      </c>
      <c r="Y55" s="42" t="n">
        <f aca="false">N55*5.1890047538</f>
        <v>14167281.8059008</v>
      </c>
      <c r="Z55" s="42" t="n">
        <f aca="false">L55*5.5017049523</f>
        <v>5007625.65331398</v>
      </c>
      <c r="AA55" s="42"/>
      <c r="AB55" s="42"/>
      <c r="AC55" s="42"/>
      <c r="AD55" s="42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22768688.8014083</v>
      </c>
      <c r="G56" s="125" t="n">
        <v>21820071.310715</v>
      </c>
      <c r="H56" s="42" t="n">
        <f aca="false">F56-J56</f>
        <v>21818484.5765138</v>
      </c>
      <c r="I56" s="42" t="n">
        <f aca="false">G56-K56</f>
        <v>20898373.2125673</v>
      </c>
      <c r="J56" s="125" t="n">
        <v>950204.224894507</v>
      </c>
      <c r="K56" s="125" t="n">
        <v>921698.098147672</v>
      </c>
      <c r="L56" s="42" t="n">
        <f aca="false">H56-I56</f>
        <v>920111.36394646</v>
      </c>
      <c r="M56" s="42" t="n">
        <f aca="false">J56-K56</f>
        <v>28506.126746835</v>
      </c>
      <c r="N56" s="125" t="n">
        <v>2795082.64709948</v>
      </c>
      <c r="O56" s="7"/>
      <c r="P56" s="7"/>
      <c r="Q56" s="42" t="n">
        <f aca="false">I56*5.5017049523</f>
        <v>114976683.398595</v>
      </c>
      <c r="R56" s="42"/>
      <c r="S56" s="42"/>
      <c r="T56" s="7"/>
      <c r="U56" s="7"/>
      <c r="V56" s="42" t="n">
        <f aca="false">K56*5.5017049523</f>
        <v>5070910.99110454</v>
      </c>
      <c r="W56" s="42" t="n">
        <f aca="false">M56*5.5017049523</f>
        <v>156832.298693953</v>
      </c>
      <c r="X56" s="42" t="n">
        <f aca="false">N56*5.1890047538+L56*5.5017049523</f>
        <v>19565878.3907549</v>
      </c>
      <c r="Y56" s="42" t="n">
        <f aca="false">N56*5.1890047538</f>
        <v>14503697.1430631</v>
      </c>
      <c r="Z56" s="42" t="n">
        <f aca="false">L56*5.5017049523</f>
        <v>5062181.24769175</v>
      </c>
      <c r="AA56" s="42"/>
      <c r="AB56" s="42"/>
      <c r="AC56" s="42"/>
      <c r="AD56" s="42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23022997.6952469</v>
      </c>
      <c r="G57" s="125" t="n">
        <v>22062570.3958859</v>
      </c>
      <c r="H57" s="42" t="n">
        <f aca="false">F57-J57</f>
        <v>21979460.7939937</v>
      </c>
      <c r="I57" s="42" t="n">
        <f aca="false">G57-K57</f>
        <v>21050339.6016703</v>
      </c>
      <c r="J57" s="125" t="n">
        <v>1043536.90125321</v>
      </c>
      <c r="K57" s="125" t="n">
        <v>1012230.79421562</v>
      </c>
      <c r="L57" s="42" t="n">
        <f aca="false">H57-I57</f>
        <v>929121.192323413</v>
      </c>
      <c r="M57" s="42" t="n">
        <f aca="false">J57-K57</f>
        <v>31306.10703759</v>
      </c>
      <c r="N57" s="125" t="n">
        <v>2746801.90259438</v>
      </c>
      <c r="O57" s="7"/>
      <c r="P57" s="7"/>
      <c r="Q57" s="42" t="n">
        <f aca="false">I57*5.5017049523</f>
        <v>115812757.634106</v>
      </c>
      <c r="R57" s="42"/>
      <c r="S57" s="42"/>
      <c r="T57" s="7"/>
      <c r="U57" s="7"/>
      <c r="V57" s="42" t="n">
        <f aca="false">K57*5.5017049523</f>
        <v>5568995.17340664</v>
      </c>
      <c r="W57" s="42" t="n">
        <f aca="false">M57*5.5017049523</f>
        <v>172236.964125943</v>
      </c>
      <c r="X57" s="42" t="n">
        <f aca="false">N57*5.1890047538+L57*5.5017049523</f>
        <v>19364918.7954017</v>
      </c>
      <c r="Y57" s="42" t="n">
        <f aca="false">N57*5.1890047538</f>
        <v>14253168.1303091</v>
      </c>
      <c r="Z57" s="42" t="n">
        <f aca="false">L57*5.5017049523</f>
        <v>5111750.6650926</v>
      </c>
      <c r="AA57" s="42"/>
      <c r="AB57" s="42"/>
      <c r="AC57" s="42"/>
      <c r="AD57" s="42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23215095.5827931</v>
      </c>
      <c r="G58" s="123" t="n">
        <v>22245923.5394531</v>
      </c>
      <c r="H58" s="8" t="n">
        <f aca="false">F58-J58</f>
        <v>22058876.8673249</v>
      </c>
      <c r="I58" s="8" t="n">
        <f aca="false">G58-K58</f>
        <v>21124391.3854489</v>
      </c>
      <c r="J58" s="123" t="n">
        <v>1156218.7154682</v>
      </c>
      <c r="K58" s="123" t="n">
        <v>1121532.15400416</v>
      </c>
      <c r="L58" s="8" t="n">
        <f aca="false">H58-I58</f>
        <v>934485.481875964</v>
      </c>
      <c r="M58" s="8" t="n">
        <f aca="false">J58-K58</f>
        <v>34686.5614640398</v>
      </c>
      <c r="N58" s="123" t="n">
        <v>3334452.57354773</v>
      </c>
      <c r="O58" s="5"/>
      <c r="P58" s="5"/>
      <c r="Q58" s="8" t="n">
        <f aca="false">I58*5.5017049523</f>
        <v>116220168.699648</v>
      </c>
      <c r="R58" s="8"/>
      <c r="S58" s="8"/>
      <c r="T58" s="5"/>
      <c r="U58" s="5"/>
      <c r="V58" s="8" t="n">
        <f aca="false">K58*5.5017049523</f>
        <v>6170339.00584837</v>
      </c>
      <c r="W58" s="8" t="n">
        <f aca="false">M58*5.5017049523</f>
        <v>190835.226984966</v>
      </c>
      <c r="X58" s="8" t="n">
        <f aca="false">N58*5.1890047538+L58*5.5017049523</f>
        <v>22443753.6589493</v>
      </c>
      <c r="Y58" s="8" t="n">
        <f aca="false">N58*5.1890047538</f>
        <v>17302490.2554598</v>
      </c>
      <c r="Z58" s="8" t="n">
        <f aca="false">L58*5.5017049523</f>
        <v>5141263.40348944</v>
      </c>
      <c r="AA58" s="8"/>
      <c r="AB58" s="8"/>
      <c r="AC58" s="8"/>
      <c r="AD58" s="8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23395138.9957355</v>
      </c>
      <c r="G59" s="125" t="n">
        <v>22416976.9377186</v>
      </c>
      <c r="H59" s="42" t="n">
        <f aca="false">F59-J59</f>
        <v>22166168.3481431</v>
      </c>
      <c r="I59" s="42" t="n">
        <f aca="false">G59-K59</f>
        <v>21224875.4095539</v>
      </c>
      <c r="J59" s="125" t="n">
        <v>1228970.64759243</v>
      </c>
      <c r="K59" s="125" t="n">
        <v>1192101.52816466</v>
      </c>
      <c r="L59" s="42" t="n">
        <f aca="false">H59-I59</f>
        <v>941292.93858913</v>
      </c>
      <c r="M59" s="42" t="n">
        <f aca="false">J59-K59</f>
        <v>36869.1194277699</v>
      </c>
      <c r="N59" s="125" t="n">
        <v>2735392.72511036</v>
      </c>
      <c r="O59" s="7"/>
      <c r="P59" s="7"/>
      <c r="Q59" s="42" t="n">
        <f aca="false">I59*5.5017049523</f>
        <v>116773002.152693</v>
      </c>
      <c r="R59" s="42"/>
      <c r="S59" s="42"/>
      <c r="T59" s="7"/>
      <c r="U59" s="7"/>
      <c r="V59" s="42" t="n">
        <f aca="false">K59*5.5017049523</f>
        <v>6558590.88114791</v>
      </c>
      <c r="W59" s="42" t="n">
        <f aca="false">M59*5.5017049523</f>
        <v>202843.016942702</v>
      </c>
      <c r="X59" s="42" t="n">
        <f aca="false">N59*5.1890047538+L59*5.5017049523</f>
        <v>19372681.8759084</v>
      </c>
      <c r="Y59" s="42" t="n">
        <f aca="false">N59*5.1890047538</f>
        <v>14193965.8541076</v>
      </c>
      <c r="Z59" s="42" t="n">
        <f aca="false">L59*5.5017049523</f>
        <v>5178716.02180083</v>
      </c>
      <c r="AA59" s="42"/>
      <c r="AB59" s="42"/>
      <c r="AC59" s="42"/>
      <c r="AD59" s="42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23437347.5144188</v>
      </c>
      <c r="G60" s="125" t="n">
        <v>22456412.6598917</v>
      </c>
      <c r="H60" s="42" t="n">
        <f aca="false">F60-J60</f>
        <v>22171181.4091028</v>
      </c>
      <c r="I60" s="42" t="n">
        <f aca="false">G60-K60</f>
        <v>21228231.5377352</v>
      </c>
      <c r="J60" s="125" t="n">
        <v>1266166.105316</v>
      </c>
      <c r="K60" s="125" t="n">
        <v>1228181.12215652</v>
      </c>
      <c r="L60" s="42" t="n">
        <f aca="false">H60-I60</f>
        <v>942949.871367618</v>
      </c>
      <c r="M60" s="42" t="n">
        <f aca="false">J60-K60</f>
        <v>37984.9831594802</v>
      </c>
      <c r="N60" s="125" t="n">
        <v>2728794.66364549</v>
      </c>
      <c r="O60" s="7"/>
      <c r="P60" s="7"/>
      <c r="Q60" s="42" t="n">
        <f aca="false">I60*5.5017049523</f>
        <v>116791466.579729</v>
      </c>
      <c r="R60" s="42"/>
      <c r="S60" s="42"/>
      <c r="T60" s="7"/>
      <c r="U60" s="7"/>
      <c r="V60" s="42" t="n">
        <f aca="false">K60*5.5017049523</f>
        <v>6757090.1620899</v>
      </c>
      <c r="W60" s="42" t="n">
        <f aca="false">M60*5.5017049523</f>
        <v>208982.169961544</v>
      </c>
      <c r="X60" s="42" t="n">
        <f aca="false">N60*5.1890047538+L60*5.5017049523</f>
        <v>19347560.4588744</v>
      </c>
      <c r="Y60" s="42" t="n">
        <f aca="false">N60*5.1890047538</f>
        <v>14159728.4818005</v>
      </c>
      <c r="Z60" s="42" t="n">
        <f aca="false">L60*5.5017049523</f>
        <v>5187831.97707387</v>
      </c>
      <c r="AA60" s="42"/>
      <c r="AB60" s="42"/>
      <c r="AC60" s="42"/>
      <c r="AD60" s="42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23517384.5217153</v>
      </c>
      <c r="G61" s="125" t="n">
        <v>22531734.2953275</v>
      </c>
      <c r="H61" s="42" t="n">
        <f aca="false">F61-J61</f>
        <v>22203999.504658</v>
      </c>
      <c r="I61" s="42" t="n">
        <f aca="false">G61-K61</f>
        <v>21257750.8287819</v>
      </c>
      <c r="J61" s="125" t="n">
        <v>1313385.01705729</v>
      </c>
      <c r="K61" s="125" t="n">
        <v>1273983.46654557</v>
      </c>
      <c r="L61" s="42" t="n">
        <f aca="false">H61-I61</f>
        <v>946248.675876081</v>
      </c>
      <c r="M61" s="42" t="n">
        <f aca="false">J61-K61</f>
        <v>39401.5505117201</v>
      </c>
      <c r="N61" s="125" t="n">
        <v>2689080.78006287</v>
      </c>
      <c r="O61" s="7"/>
      <c r="P61" s="7"/>
      <c r="Q61" s="42" t="n">
        <f aca="false">I61*5.5017049523</f>
        <v>116953873.009469</v>
      </c>
      <c r="R61" s="42"/>
      <c r="S61" s="42"/>
      <c r="T61" s="7"/>
      <c r="U61" s="7"/>
      <c r="V61" s="42" t="n">
        <f aca="false">K61*5.5017049523</f>
        <v>7009081.14704208</v>
      </c>
      <c r="W61" s="42" t="n">
        <f aca="false">M61*5.5017049523</f>
        <v>216775.705578629</v>
      </c>
      <c r="X61" s="42" t="n">
        <f aca="false">N61*5.1890047538+L61*5.5017049523</f>
        <v>19159633.9772732</v>
      </c>
      <c r="Y61" s="42" t="n">
        <f aca="false">N61*5.1890047538</f>
        <v>13953652.9510984</v>
      </c>
      <c r="Z61" s="42" t="n">
        <f aca="false">L61*5.5017049523</f>
        <v>5205981.02617475</v>
      </c>
      <c r="AA61" s="42"/>
      <c r="AB61" s="42"/>
      <c r="AC61" s="42"/>
      <c r="AD61" s="42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23690834.973441</v>
      </c>
      <c r="G62" s="123" t="n">
        <v>22697128.1317145</v>
      </c>
      <c r="H62" s="8" t="n">
        <f aca="false">F62-J62</f>
        <v>22305424.1512539</v>
      </c>
      <c r="I62" s="8" t="n">
        <f aca="false">G62-K62</f>
        <v>21353279.634193</v>
      </c>
      <c r="J62" s="123" t="n">
        <v>1385410.82218714</v>
      </c>
      <c r="K62" s="123" t="n">
        <v>1343848.49752152</v>
      </c>
      <c r="L62" s="8" t="n">
        <f aca="false">H62-I62</f>
        <v>952144.51706088</v>
      </c>
      <c r="M62" s="8" t="n">
        <f aca="false">J62-K62</f>
        <v>41562.32466562</v>
      </c>
      <c r="N62" s="123" t="n">
        <v>3238413.27107492</v>
      </c>
      <c r="O62" s="5"/>
      <c r="P62" s="5"/>
      <c r="Q62" s="8" t="n">
        <f aca="false">I62*5.5017049523</f>
        <v>117479444.311286</v>
      </c>
      <c r="R62" s="8"/>
      <c r="S62" s="8"/>
      <c r="T62" s="5"/>
      <c r="U62" s="5"/>
      <c r="V62" s="8" t="n">
        <f aca="false">K62*5.5017049523</f>
        <v>7393457.93395506</v>
      </c>
      <c r="W62" s="8" t="n">
        <f aca="false">M62*5.5017049523</f>
        <v>228663.647441942</v>
      </c>
      <c r="X62" s="8" t="n">
        <f aca="false">N62*5.1890047538+L62*5.5017049523</f>
        <v>22042560.0631959</v>
      </c>
      <c r="Y62" s="8" t="n">
        <f aca="false">N62*5.1890047538</f>
        <v>16804141.8583768</v>
      </c>
      <c r="Z62" s="8" t="n">
        <f aca="false">L62*5.5017049523</f>
        <v>5238418.20481913</v>
      </c>
      <c r="AA62" s="8"/>
      <c r="AB62" s="8"/>
      <c r="AC62" s="8"/>
      <c r="AD62" s="8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23788217.8181543</v>
      </c>
      <c r="G63" s="125" t="n">
        <v>22789472.8668017</v>
      </c>
      <c r="H63" s="42" t="n">
        <f aca="false">F63-J63</f>
        <v>22348113.2257143</v>
      </c>
      <c r="I63" s="42" t="n">
        <f aca="false">G63-K63</f>
        <v>21392571.4121349</v>
      </c>
      <c r="J63" s="125" t="n">
        <v>1440104.59244001</v>
      </c>
      <c r="K63" s="125" t="n">
        <v>1396901.45466681</v>
      </c>
      <c r="L63" s="42" t="n">
        <f aca="false">H63-I63</f>
        <v>955541.813579399</v>
      </c>
      <c r="M63" s="42" t="n">
        <f aca="false">J63-K63</f>
        <v>43203.1377731999</v>
      </c>
      <c r="N63" s="125" t="n">
        <v>2659292.10664834</v>
      </c>
      <c r="O63" s="7"/>
      <c r="P63" s="7"/>
      <c r="Q63" s="42" t="n">
        <f aca="false">I63*5.5017049523</f>
        <v>117695616.080574</v>
      </c>
      <c r="R63" s="42"/>
      <c r="S63" s="42"/>
      <c r="T63" s="7"/>
      <c r="U63" s="7"/>
      <c r="V63" s="42" t="n">
        <f aca="false">K63*5.5017049523</f>
        <v>7685339.65101546</v>
      </c>
      <c r="W63" s="42" t="n">
        <f aca="false">M63*5.5017049523</f>
        <v>237690.917041713</v>
      </c>
      <c r="X63" s="42" t="n">
        <f aca="false">N63*5.1890047538+L63*5.5017049523</f>
        <v>19056188.5110406</v>
      </c>
      <c r="Y63" s="42" t="n">
        <f aca="false">N63*5.1890047538</f>
        <v>13799079.3831411</v>
      </c>
      <c r="Z63" s="42" t="n">
        <f aca="false">L63*5.5017049523</f>
        <v>5257109.1278995</v>
      </c>
      <c r="AA63" s="42"/>
      <c r="AB63" s="42"/>
      <c r="AC63" s="42"/>
      <c r="AD63" s="42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23944460.1732538</v>
      </c>
      <c r="G64" s="125" t="n">
        <v>22937640.0809154</v>
      </c>
      <c r="H64" s="42" t="n">
        <f aca="false">F64-J64</f>
        <v>22460531.3556655</v>
      </c>
      <c r="I64" s="42" t="n">
        <f aca="false">G64-K64</f>
        <v>21498229.1278548</v>
      </c>
      <c r="J64" s="125" t="n">
        <v>1483928.81758828</v>
      </c>
      <c r="K64" s="125" t="n">
        <v>1439410.95306063</v>
      </c>
      <c r="L64" s="42" t="n">
        <f aca="false">H64-I64</f>
        <v>962302.227810752</v>
      </c>
      <c r="M64" s="42" t="n">
        <f aca="false">J64-K64</f>
        <v>44517.8645276499</v>
      </c>
      <c r="N64" s="125" t="n">
        <v>2587079.9344034</v>
      </c>
      <c r="O64" s="7"/>
      <c r="P64" s="7"/>
      <c r="Q64" s="42" t="n">
        <f aca="false">I64*5.5017049523</f>
        <v>118276913.658399</v>
      </c>
      <c r="R64" s="42"/>
      <c r="S64" s="42"/>
      <c r="T64" s="7"/>
      <c r="U64" s="7"/>
      <c r="V64" s="42" t="n">
        <f aca="false">K64*5.5017049523</f>
        <v>7919214.36884853</v>
      </c>
      <c r="W64" s="42" t="n">
        <f aca="false">M64*5.5017049523</f>
        <v>244924.155737592</v>
      </c>
      <c r="X64" s="42" t="n">
        <f aca="false">N64*5.1890047538+L64*5.5017049523</f>
        <v>18718673.0104356</v>
      </c>
      <c r="Y64" s="42" t="n">
        <f aca="false">N64*5.1890047538</f>
        <v>13424370.0780798</v>
      </c>
      <c r="Z64" s="42" t="n">
        <f aca="false">L64*5.5017049523</f>
        <v>5294302.93235574</v>
      </c>
      <c r="AA64" s="42"/>
      <c r="AB64" s="42"/>
      <c r="AC64" s="42"/>
      <c r="AD64" s="42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24123177.7802637</v>
      </c>
      <c r="G65" s="125" t="n">
        <v>23108490.5043825</v>
      </c>
      <c r="H65" s="42" t="n">
        <f aca="false">F65-J65</f>
        <v>22522670.9177605</v>
      </c>
      <c r="I65" s="42" t="n">
        <f aca="false">G65-K65</f>
        <v>21555998.8477544</v>
      </c>
      <c r="J65" s="125" t="n">
        <v>1600506.8625032</v>
      </c>
      <c r="K65" s="125" t="n">
        <v>1552491.6566281</v>
      </c>
      <c r="L65" s="42" t="n">
        <f aca="false">H65-I65</f>
        <v>966672.070006099</v>
      </c>
      <c r="M65" s="42" t="n">
        <f aca="false">J65-K65</f>
        <v>48015.2058751001</v>
      </c>
      <c r="N65" s="125" t="n">
        <v>2611741.83323118</v>
      </c>
      <c r="O65" s="7"/>
      <c r="P65" s="7"/>
      <c r="Q65" s="42" t="n">
        <f aca="false">I65*5.5017049523</f>
        <v>118594745.612463</v>
      </c>
      <c r="R65" s="42"/>
      <c r="S65" s="42"/>
      <c r="T65" s="7"/>
      <c r="U65" s="7"/>
      <c r="V65" s="42" t="n">
        <f aca="false">K65*5.5017049523</f>
        <v>8541351.03567525</v>
      </c>
      <c r="W65" s="42" t="n">
        <f aca="false">M65*5.5017049523</f>
        <v>264165.495948742</v>
      </c>
      <c r="X65" s="42" t="n">
        <f aca="false">N65*5.1890047538+L65*5.5017049523</f>
        <v>18870685.3031376</v>
      </c>
      <c r="Y65" s="42" t="n">
        <f aca="false">N65*5.1890047538</f>
        <v>13552340.7883349</v>
      </c>
      <c r="Z65" s="42" t="n">
        <f aca="false">L65*5.5017049523</f>
        <v>5318344.51480265</v>
      </c>
      <c r="AA65" s="42"/>
      <c r="AB65" s="42"/>
      <c r="AC65" s="42"/>
      <c r="AD65" s="42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24293763.8761604</v>
      </c>
      <c r="G66" s="123" t="n">
        <v>23269910.093624</v>
      </c>
      <c r="H66" s="8" t="n">
        <f aca="false">F66-J66</f>
        <v>22644887.4724986</v>
      </c>
      <c r="I66" s="8" t="n">
        <f aca="false">G66-K66</f>
        <v>21670499.9820721</v>
      </c>
      <c r="J66" s="123" t="n">
        <v>1648876.40366176</v>
      </c>
      <c r="K66" s="123" t="n">
        <v>1599410.1115519</v>
      </c>
      <c r="L66" s="8" t="n">
        <f aca="false">H66-I66</f>
        <v>974387.49042654</v>
      </c>
      <c r="M66" s="8" t="n">
        <f aca="false">J66-K66</f>
        <v>49466.2921098601</v>
      </c>
      <c r="N66" s="123" t="n">
        <v>3172186.23481454</v>
      </c>
      <c r="O66" s="5"/>
      <c r="P66" s="5"/>
      <c r="Q66" s="8" t="n">
        <f aca="false">I66*5.5017049523</f>
        <v>119224697.070183</v>
      </c>
      <c r="R66" s="8"/>
      <c r="S66" s="8"/>
      <c r="T66" s="5"/>
      <c r="U66" s="5"/>
      <c r="V66" s="8" t="n">
        <f aca="false">K66*5.5017049523</f>
        <v>8799482.53148378</v>
      </c>
      <c r="W66" s="8" t="n">
        <f aca="false">M66*5.5017049523</f>
        <v>272148.944272736</v>
      </c>
      <c r="X66" s="8" t="n">
        <f aca="false">N66*5.1890047538+L66*5.5017049523</f>
        <v>21821281.9339304</v>
      </c>
      <c r="Y66" s="8" t="n">
        <f aca="false">N66*5.1890047538</f>
        <v>16460489.4523916</v>
      </c>
      <c r="Z66" s="8" t="n">
        <f aca="false">L66*5.5017049523</f>
        <v>5360792.48153887</v>
      </c>
      <c r="AA66" s="8"/>
      <c r="AB66" s="8"/>
      <c r="AC66" s="8"/>
      <c r="AD66" s="8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24495909.6921603</v>
      </c>
      <c r="G67" s="125" t="n">
        <v>23462152.8322901</v>
      </c>
      <c r="H67" s="42" t="n">
        <f aca="false">F67-J67</f>
        <v>22765560.5690588</v>
      </c>
      <c r="I67" s="42" t="n">
        <f aca="false">G67-K67</f>
        <v>21783714.1828816</v>
      </c>
      <c r="J67" s="125" t="n">
        <v>1730349.12310152</v>
      </c>
      <c r="K67" s="125" t="n">
        <v>1678438.64940847</v>
      </c>
      <c r="L67" s="42" t="n">
        <f aca="false">H67-I67</f>
        <v>981846.386177149</v>
      </c>
      <c r="M67" s="42" t="n">
        <f aca="false">J67-K67</f>
        <v>51910.47369305</v>
      </c>
      <c r="N67" s="125" t="n">
        <v>2631343.85514276</v>
      </c>
      <c r="O67" s="7"/>
      <c r="P67" s="7"/>
      <c r="Q67" s="42" t="n">
        <f aca="false">I67*5.5017049523</f>
        <v>119847568.199448</v>
      </c>
      <c r="R67" s="42"/>
      <c r="S67" s="42"/>
      <c r="T67" s="7"/>
      <c r="U67" s="7"/>
      <c r="V67" s="42" t="n">
        <f aca="false">K67*5.5017049523</f>
        <v>9234274.2295823</v>
      </c>
      <c r="W67" s="42" t="n">
        <f aca="false">M67*5.5017049523</f>
        <v>285596.110193292</v>
      </c>
      <c r="X67" s="42" t="n">
        <f aca="false">N67*5.1890047538+L67*5.5017049523</f>
        <v>19055884.8984469</v>
      </c>
      <c r="Y67" s="42" t="n">
        <f aca="false">N67*5.1890047538</f>
        <v>13654055.7732182</v>
      </c>
      <c r="Z67" s="42" t="n">
        <f aca="false">L67*5.5017049523</f>
        <v>5401829.12522868</v>
      </c>
      <c r="AA67" s="42"/>
      <c r="AB67" s="42"/>
      <c r="AC67" s="42"/>
      <c r="AD67" s="42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24640236.131493</v>
      </c>
      <c r="G68" s="125" t="n">
        <v>23599042.067443</v>
      </c>
      <c r="H68" s="42" t="n">
        <f aca="false">F68-J68</f>
        <v>22858181.2104269</v>
      </c>
      <c r="I68" s="42" t="n">
        <f aca="false">G68-K68</f>
        <v>21870448.7940089</v>
      </c>
      <c r="J68" s="125" t="n">
        <v>1782054.92106607</v>
      </c>
      <c r="K68" s="125" t="n">
        <v>1728593.27343409</v>
      </c>
      <c r="L68" s="42" t="n">
        <f aca="false">H68-I68</f>
        <v>987732.41641802</v>
      </c>
      <c r="M68" s="42" t="n">
        <f aca="false">J68-K68</f>
        <v>53461.64763198</v>
      </c>
      <c r="N68" s="125" t="n">
        <v>2630404.15697475</v>
      </c>
      <c r="O68" s="7"/>
      <c r="P68" s="7"/>
      <c r="Q68" s="42" t="n">
        <f aca="false">I68*5.5017049523</f>
        <v>120324756.439022</v>
      </c>
      <c r="R68" s="42"/>
      <c r="S68" s="42"/>
      <c r="T68" s="7"/>
      <c r="U68" s="7"/>
      <c r="V68" s="42" t="n">
        <f aca="false">K68*5.5017049523</f>
        <v>9510210.1729648</v>
      </c>
      <c r="W68" s="42" t="n">
        <f aca="false">M68*5.5017049523</f>
        <v>294130.211534982</v>
      </c>
      <c r="X68" s="42" t="n">
        <f aca="false">N68*5.1890047538+L68*5.5017049523</f>
        <v>19083392.0019115</v>
      </c>
      <c r="Y68" s="42" t="n">
        <f aca="false">N68*5.1890047538</f>
        <v>13649179.6749572</v>
      </c>
      <c r="Z68" s="42" t="n">
        <f aca="false">L68*5.5017049523</f>
        <v>5434212.32695426</v>
      </c>
      <c r="AA68" s="42"/>
      <c r="AB68" s="42"/>
      <c r="AC68" s="42"/>
      <c r="AD68" s="42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24755050.8535744</v>
      </c>
      <c r="G69" s="125" t="n">
        <v>23708321.0975321</v>
      </c>
      <c r="H69" s="42" t="n">
        <f aca="false">F69-J69</f>
        <v>22869687.5587379</v>
      </c>
      <c r="I69" s="42" t="n">
        <f aca="false">G69-K69</f>
        <v>21879518.7015407</v>
      </c>
      <c r="J69" s="125" t="n">
        <v>1885363.29483653</v>
      </c>
      <c r="K69" s="125" t="n">
        <v>1828802.39599143</v>
      </c>
      <c r="L69" s="42" t="n">
        <f aca="false">H69-I69</f>
        <v>990168.857197199</v>
      </c>
      <c r="M69" s="42" t="n">
        <f aca="false">J69-K69</f>
        <v>56560.8988451001</v>
      </c>
      <c r="N69" s="125" t="n">
        <v>2591096.00810784</v>
      </c>
      <c r="O69" s="7"/>
      <c r="P69" s="7"/>
      <c r="Q69" s="42" t="n">
        <f aca="false">I69*5.5017049523</f>
        <v>120374656.394207</v>
      </c>
      <c r="R69" s="42"/>
      <c r="S69" s="42"/>
      <c r="T69" s="7"/>
      <c r="U69" s="7"/>
      <c r="V69" s="42" t="n">
        <f aca="false">K69*5.5017049523</f>
        <v>10061531.1988042</v>
      </c>
      <c r="W69" s="42" t="n">
        <f aca="false">M69*5.5017049523</f>
        <v>311181.377282626</v>
      </c>
      <c r="X69" s="42" t="n">
        <f aca="false">N69*5.1890047538+L69*5.5017049523</f>
        <v>18892826.4088789</v>
      </c>
      <c r="Y69" s="42" t="n">
        <f aca="false">N69*5.1890047538</f>
        <v>13445209.5036238</v>
      </c>
      <c r="Z69" s="42" t="n">
        <f aca="false">L69*5.5017049523</f>
        <v>5447616.90525506</v>
      </c>
      <c r="AA69" s="42"/>
      <c r="AB69" s="42"/>
      <c r="AC69" s="42"/>
      <c r="AD69" s="42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24956985.9846488</v>
      </c>
      <c r="G70" s="123" t="n">
        <v>23900863.0786382</v>
      </c>
      <c r="H70" s="8" t="n">
        <f aca="false">F70-J70</f>
        <v>22996421.6350557</v>
      </c>
      <c r="I70" s="8" t="n">
        <f aca="false">G70-K70</f>
        <v>21999115.6595329</v>
      </c>
      <c r="J70" s="123" t="n">
        <v>1960564.34959308</v>
      </c>
      <c r="K70" s="123" t="n">
        <v>1901747.41910529</v>
      </c>
      <c r="L70" s="8" t="n">
        <f aca="false">H70-I70</f>
        <v>997305.975522812</v>
      </c>
      <c r="M70" s="8" t="n">
        <f aca="false">J70-K70</f>
        <v>58816.9304877902</v>
      </c>
      <c r="N70" s="123" t="n">
        <v>3152436.47166032</v>
      </c>
      <c r="O70" s="5"/>
      <c r="P70" s="5"/>
      <c r="Q70" s="8" t="n">
        <f aca="false">I70*5.5017049523</f>
        <v>121032643.570273</v>
      </c>
      <c r="R70" s="8"/>
      <c r="S70" s="8"/>
      <c r="T70" s="5"/>
      <c r="U70" s="5"/>
      <c r="V70" s="8" t="n">
        <f aca="false">K70*5.5017049523</f>
        <v>10462853.1937153</v>
      </c>
      <c r="W70" s="8" t="n">
        <f aca="false">M70*5.5017049523</f>
        <v>323593.39774376</v>
      </c>
      <c r="X70" s="8" t="n">
        <f aca="false">N70*5.1890047538+L70*5.5017049523</f>
        <v>21844891.0619901</v>
      </c>
      <c r="Y70" s="8" t="n">
        <f aca="false">N70*5.1890047538</f>
        <v>16358007.8374979</v>
      </c>
      <c r="Z70" s="8" t="n">
        <f aca="false">L70*5.5017049523</f>
        <v>5486883.22449224</v>
      </c>
      <c r="AA70" s="8"/>
      <c r="AB70" s="8"/>
      <c r="AC70" s="8"/>
      <c r="AD70" s="8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25094922.8841001</v>
      </c>
      <c r="G71" s="125" t="n">
        <v>24031958.7332503</v>
      </c>
      <c r="H71" s="42" t="n">
        <f aca="false">F71-J71</f>
        <v>23068750.1430441</v>
      </c>
      <c r="I71" s="42" t="n">
        <f aca="false">G71-K71</f>
        <v>22066571.174426</v>
      </c>
      <c r="J71" s="125" t="n">
        <v>2026172.74105597</v>
      </c>
      <c r="K71" s="125" t="n">
        <v>1965387.55882429</v>
      </c>
      <c r="L71" s="42" t="n">
        <f aca="false">H71-I71</f>
        <v>1002178.96861812</v>
      </c>
      <c r="M71" s="42" t="n">
        <f aca="false">J71-K71</f>
        <v>60785.18223168</v>
      </c>
      <c r="N71" s="125" t="n">
        <v>2578881.85317229</v>
      </c>
      <c r="O71" s="7"/>
      <c r="P71" s="7"/>
      <c r="Q71" s="42" t="n">
        <f aca="false">I71*5.5017049523</f>
        <v>121403763.91062</v>
      </c>
      <c r="R71" s="42"/>
      <c r="S71" s="42"/>
      <c r="T71" s="7"/>
      <c r="U71" s="7"/>
      <c r="V71" s="42" t="n">
        <f aca="false">K71*5.5017049523</f>
        <v>10812982.4655724</v>
      </c>
      <c r="W71" s="42" t="n">
        <f aca="false">M71*5.5017049523</f>
        <v>334422.138110492</v>
      </c>
      <c r="X71" s="42" t="n">
        <f aca="false">N71*5.1890047538+L71*5.5017049523</f>
        <v>18895523.1903368</v>
      </c>
      <c r="Y71" s="42" t="n">
        <f aca="false">N71*5.1890047538</f>
        <v>13381830.1955996</v>
      </c>
      <c r="Z71" s="42" t="n">
        <f aca="false">L71*5.5017049523</f>
        <v>5513692.9947372</v>
      </c>
      <c r="AA71" s="42"/>
      <c r="AB71" s="42"/>
      <c r="AC71" s="42"/>
      <c r="AD71" s="42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25249424.1691571</v>
      </c>
      <c r="G72" s="125" t="n">
        <v>24178880.8497312</v>
      </c>
      <c r="H72" s="42" t="n">
        <f aca="false">F72-J72</f>
        <v>23153961.6456818</v>
      </c>
      <c r="I72" s="42" t="n">
        <f aca="false">G72-K72</f>
        <v>22146282.2019602</v>
      </c>
      <c r="J72" s="125" t="n">
        <v>2095462.52347526</v>
      </c>
      <c r="K72" s="125" t="n">
        <v>2032598.647771</v>
      </c>
      <c r="L72" s="42" t="n">
        <f aca="false">H72-I72</f>
        <v>1007679.44372164</v>
      </c>
      <c r="M72" s="42" t="n">
        <f aca="false">J72-K72</f>
        <v>62863.8757042601</v>
      </c>
      <c r="N72" s="125" t="n">
        <v>2579901.36615696</v>
      </c>
      <c r="O72" s="7"/>
      <c r="P72" s="7"/>
      <c r="Q72" s="42" t="n">
        <f aca="false">I72*5.5017049523</f>
        <v>121842310.465558</v>
      </c>
      <c r="R72" s="42"/>
      <c r="S72" s="42"/>
      <c r="T72" s="7"/>
      <c r="U72" s="7"/>
      <c r="V72" s="42" t="n">
        <f aca="false">K72*5.5017049523</f>
        <v>11182758.04648</v>
      </c>
      <c r="W72" s="42" t="n">
        <f aca="false">M72*5.5017049523</f>
        <v>345858.496282899</v>
      </c>
      <c r="X72" s="42" t="n">
        <f aca="false">N72*5.1890047538+L72*5.5017049523</f>
        <v>18931075.4391779</v>
      </c>
      <c r="Y72" s="42" t="n">
        <f aca="false">N72*5.1890047538</f>
        <v>13387120.4533236</v>
      </c>
      <c r="Z72" s="42" t="n">
        <f aca="false">L72*5.5017049523</f>
        <v>5543954.98585426</v>
      </c>
      <c r="AA72" s="42"/>
      <c r="AB72" s="42"/>
      <c r="AC72" s="42"/>
      <c r="AD72" s="42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25346867.976969</v>
      </c>
      <c r="G73" s="125" t="n">
        <v>24272508.8990404</v>
      </c>
      <c r="H73" s="42" t="n">
        <f aca="false">F73-J73</f>
        <v>23164754.4248471</v>
      </c>
      <c r="I73" s="42" t="n">
        <f aca="false">G73-K73</f>
        <v>22155858.7534822</v>
      </c>
      <c r="J73" s="125" t="n">
        <v>2182113.55212191</v>
      </c>
      <c r="K73" s="125" t="n">
        <v>2116650.14555825</v>
      </c>
      <c r="L73" s="42" t="n">
        <f aca="false">H73-I73</f>
        <v>1008895.67136494</v>
      </c>
      <c r="M73" s="42" t="n">
        <f aca="false">J73-K73</f>
        <v>65463.4065636597</v>
      </c>
      <c r="N73" s="125" t="n">
        <v>2556782.08747498</v>
      </c>
      <c r="O73" s="7"/>
      <c r="P73" s="7"/>
      <c r="Q73" s="42" t="n">
        <f aca="false">I73*5.5017049523</f>
        <v>121894997.826492</v>
      </c>
      <c r="R73" s="42"/>
      <c r="S73" s="42"/>
      <c r="T73" s="7"/>
      <c r="U73" s="7"/>
      <c r="V73" s="42" t="n">
        <f aca="false">K73*5.5017049523</f>
        <v>11645184.5881043</v>
      </c>
      <c r="W73" s="42" t="n">
        <f aca="false">M73*5.5017049523</f>
        <v>360160.348085715</v>
      </c>
      <c r="X73" s="42" t="n">
        <f aca="false">N73*5.1890047538+L73*5.5017049523</f>
        <v>18817800.7178409</v>
      </c>
      <c r="Y73" s="42" t="n">
        <f aca="false">N73*5.1890047538</f>
        <v>13267154.4063384</v>
      </c>
      <c r="Z73" s="42" t="n">
        <f aca="false">L73*5.5017049523</f>
        <v>5550646.31150251</v>
      </c>
      <c r="AA73" s="42"/>
      <c r="AB73" s="42"/>
      <c r="AC73" s="42"/>
      <c r="AD73" s="42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25515909.5149808</v>
      </c>
      <c r="G74" s="123" t="n">
        <v>24433797.7617342</v>
      </c>
      <c r="H74" s="8" t="n">
        <f aca="false">F74-J74</f>
        <v>23279813.9287796</v>
      </c>
      <c r="I74" s="8" t="n">
        <f aca="false">G74-K74</f>
        <v>22264785.043119</v>
      </c>
      <c r="J74" s="123" t="n">
        <v>2236095.5862012</v>
      </c>
      <c r="K74" s="123" t="n">
        <v>2169012.71861517</v>
      </c>
      <c r="L74" s="8" t="n">
        <f aca="false">H74-I74</f>
        <v>1015028.88566057</v>
      </c>
      <c r="M74" s="8" t="n">
        <f aca="false">J74-K74</f>
        <v>67082.8675860297</v>
      </c>
      <c r="N74" s="123" t="n">
        <v>3098729.69245495</v>
      </c>
      <c r="O74" s="5"/>
      <c r="P74" s="5"/>
      <c r="Q74" s="8" t="n">
        <f aca="false">I74*5.5017049523</f>
        <v>122494278.133623</v>
      </c>
      <c r="R74" s="8"/>
      <c r="S74" s="8"/>
      <c r="T74" s="5"/>
      <c r="U74" s="5"/>
      <c r="V74" s="8" t="n">
        <f aca="false">K74*5.5017049523</f>
        <v>11933268.0156068</v>
      </c>
      <c r="W74" s="8" t="n">
        <f aca="false">M74*5.5017049523</f>
        <v>369070.144812545</v>
      </c>
      <c r="X74" s="8" t="n">
        <f aca="false">N74*5.1890047538+L74*5.5017049523</f>
        <v>21663712.5518563</v>
      </c>
      <c r="Y74" s="8" t="n">
        <f aca="false">N74*5.1890047538</f>
        <v>16079323.10489</v>
      </c>
      <c r="Z74" s="8" t="n">
        <f aca="false">L74*5.5017049523</f>
        <v>5584389.44696633</v>
      </c>
      <c r="AA74" s="8"/>
      <c r="AB74" s="8"/>
      <c r="AC74" s="8"/>
      <c r="AD74" s="8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25845809.7033243</v>
      </c>
      <c r="G75" s="125" t="n">
        <v>24746972.3685867</v>
      </c>
      <c r="H75" s="42" t="n">
        <f aca="false">F75-J75</f>
        <v>23548132.8218356</v>
      </c>
      <c r="I75" s="42" t="n">
        <f aca="false">G75-K75</f>
        <v>22518225.7935427</v>
      </c>
      <c r="J75" s="125" t="n">
        <v>2297676.88148869</v>
      </c>
      <c r="K75" s="125" t="n">
        <v>2228746.57504403</v>
      </c>
      <c r="L75" s="42" t="n">
        <f aca="false">H75-I75</f>
        <v>1029907.02829294</v>
      </c>
      <c r="M75" s="42" t="n">
        <f aca="false">J75-K75</f>
        <v>68930.3064446603</v>
      </c>
      <c r="N75" s="125" t="n">
        <v>2546954.38180282</v>
      </c>
      <c r="O75" s="7"/>
      <c r="P75" s="7"/>
      <c r="Q75" s="42" t="n">
        <f aca="false">I75*5.5017049523</f>
        <v>123888634.365343</v>
      </c>
      <c r="R75" s="42"/>
      <c r="S75" s="42"/>
      <c r="T75" s="7"/>
      <c r="U75" s="7"/>
      <c r="V75" s="42" t="n">
        <f aca="false">K75*5.5017049523</f>
        <v>12261906.0693414</v>
      </c>
      <c r="W75" s="42" t="n">
        <f aca="false">M75*5.5017049523</f>
        <v>379234.208330144</v>
      </c>
      <c r="X75" s="42" t="n">
        <f aca="false">N75*5.1890047538+L75*5.5017049523</f>
        <v>18882402.9928544</v>
      </c>
      <c r="Y75" s="42" t="n">
        <f aca="false">N75*5.1890047538</f>
        <v>13216158.3948866</v>
      </c>
      <c r="Z75" s="42" t="n">
        <f aca="false">L75*5.5017049523</f>
        <v>5666244.59796782</v>
      </c>
      <c r="AA75" s="42"/>
      <c r="AB75" s="42"/>
      <c r="AC75" s="42"/>
      <c r="AD75" s="42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26124239.5742144</v>
      </c>
      <c r="G76" s="125" t="n">
        <v>25011167.7447271</v>
      </c>
      <c r="H76" s="42" t="n">
        <f aca="false">F76-J76</f>
        <v>23780529.9818441</v>
      </c>
      <c r="I76" s="42" t="n">
        <f aca="false">G76-K76</f>
        <v>22737769.4401279</v>
      </c>
      <c r="J76" s="125" t="n">
        <v>2343709.59237026</v>
      </c>
      <c r="K76" s="125" t="n">
        <v>2273398.30459915</v>
      </c>
      <c r="L76" s="42" t="n">
        <f aca="false">H76-I76</f>
        <v>1042760.54171619</v>
      </c>
      <c r="M76" s="42" t="n">
        <f aca="false">J76-K76</f>
        <v>70311.28777111</v>
      </c>
      <c r="N76" s="125" t="n">
        <v>2516257.496449</v>
      </c>
      <c r="O76" s="7"/>
      <c r="P76" s="7"/>
      <c r="Q76" s="42" t="n">
        <f aca="false">I76*5.5017049523</f>
        <v>125096498.733008</v>
      </c>
      <c r="R76" s="42"/>
      <c r="S76" s="42"/>
      <c r="T76" s="7"/>
      <c r="U76" s="7"/>
      <c r="V76" s="42" t="n">
        <f aca="false">K76*5.5017049523</f>
        <v>12507566.7109636</v>
      </c>
      <c r="W76" s="42" t="n">
        <f aca="false">M76*5.5017049523</f>
        <v>386831.960132906</v>
      </c>
      <c r="X76" s="42" t="n">
        <f aca="false">N76*5.1890047538+L76*5.5017049523</f>
        <v>18793832.9472818</v>
      </c>
      <c r="Y76" s="42" t="n">
        <f aca="false">N76*5.1890047538</f>
        <v>13056872.1108588</v>
      </c>
      <c r="Z76" s="42" t="n">
        <f aca="false">L76*5.5017049523</f>
        <v>5736960.83642298</v>
      </c>
      <c r="AA76" s="42"/>
      <c r="AB76" s="42"/>
      <c r="AC76" s="42"/>
      <c r="AD76" s="42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26266514.8393418</v>
      </c>
      <c r="G77" s="125" t="n">
        <v>25145932.1234935</v>
      </c>
      <c r="H77" s="42" t="n">
        <f aca="false">F77-J77</f>
        <v>23875407.4207325</v>
      </c>
      <c r="I77" s="42" t="n">
        <f aca="false">G77-K77</f>
        <v>22826557.9274425</v>
      </c>
      <c r="J77" s="125" t="n">
        <v>2391107.41860926</v>
      </c>
      <c r="K77" s="125" t="n">
        <v>2319374.19605098</v>
      </c>
      <c r="L77" s="42" t="n">
        <f aca="false">H77-I77</f>
        <v>1048849.49329002</v>
      </c>
      <c r="M77" s="42" t="n">
        <f aca="false">J77-K77</f>
        <v>71733.22255828</v>
      </c>
      <c r="N77" s="125" t="n">
        <v>2495470.20134259</v>
      </c>
      <c r="O77" s="7"/>
      <c r="P77" s="7"/>
      <c r="Q77" s="42" t="n">
        <f aca="false">I77*5.5017049523</f>
        <v>125584986.793373</v>
      </c>
      <c r="R77" s="42"/>
      <c r="S77" s="42"/>
      <c r="T77" s="7"/>
      <c r="U77" s="7"/>
      <c r="V77" s="42" t="n">
        <f aca="false">K77*5.5017049523</f>
        <v>12760512.5006505</v>
      </c>
      <c r="W77" s="42" t="n">
        <f aca="false">M77*5.5017049523</f>
        <v>394655.025793327</v>
      </c>
      <c r="X77" s="42" t="n">
        <f aca="false">N77*5.1890047538+L77*5.5017049523</f>
        <v>18719467.189184</v>
      </c>
      <c r="Y77" s="42" t="n">
        <f aca="false">N77*5.1890047538</f>
        <v>12949006.7377329</v>
      </c>
      <c r="Z77" s="42" t="n">
        <f aca="false">L77*5.5017049523</f>
        <v>5770460.45145104</v>
      </c>
      <c r="AA77" s="42"/>
      <c r="AB77" s="42"/>
      <c r="AC77" s="42"/>
      <c r="AD77" s="42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26464127.8895021</v>
      </c>
      <c r="G78" s="123" t="n">
        <v>25333566.5059992</v>
      </c>
      <c r="H78" s="8" t="n">
        <f aca="false">F78-J78</f>
        <v>23987942.6051025</v>
      </c>
      <c r="I78" s="8" t="n">
        <f aca="false">G78-K78</f>
        <v>22931666.7801316</v>
      </c>
      <c r="J78" s="123" t="n">
        <v>2476185.28439958</v>
      </c>
      <c r="K78" s="123" t="n">
        <v>2401899.72586759</v>
      </c>
      <c r="L78" s="8" t="n">
        <f aca="false">H78-I78</f>
        <v>1056275.82497091</v>
      </c>
      <c r="M78" s="8" t="n">
        <f aca="false">J78-K78</f>
        <v>74285.5585319903</v>
      </c>
      <c r="N78" s="123" t="n">
        <v>3021301.21223056</v>
      </c>
      <c r="O78" s="5"/>
      <c r="P78" s="5"/>
      <c r="Q78" s="8" t="n">
        <f aca="false">I78*5.5017049523</f>
        <v>126163264.688743</v>
      </c>
      <c r="R78" s="8"/>
      <c r="S78" s="8"/>
      <c r="T78" s="5"/>
      <c r="U78" s="5"/>
      <c r="V78" s="8" t="n">
        <f aca="false">K78*5.5017049523</f>
        <v>13214543.6167337</v>
      </c>
      <c r="W78" s="8" t="n">
        <f aca="false">M78*5.5017049523</f>
        <v>408697.225259822</v>
      </c>
      <c r="X78" s="8" t="n">
        <f aca="false">N78*5.1890047538+L78*5.5017049523</f>
        <v>21488864.2901633</v>
      </c>
      <c r="Y78" s="8" t="n">
        <f aca="false">N78*5.1890047538</f>
        <v>15677546.3529261</v>
      </c>
      <c r="Z78" s="8" t="n">
        <f aca="false">L78*5.5017049523</f>
        <v>5811317.93723724</v>
      </c>
      <c r="AA78" s="8"/>
      <c r="AB78" s="8"/>
      <c r="AC78" s="8"/>
      <c r="AD78" s="8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26607256.9195142</v>
      </c>
      <c r="G79" s="125" t="n">
        <v>25470156.888483</v>
      </c>
      <c r="H79" s="42" t="n">
        <f aca="false">F79-J79</f>
        <v>24033227.0695405</v>
      </c>
      <c r="I79" s="42" t="n">
        <f aca="false">G79-K79</f>
        <v>22973347.9340085</v>
      </c>
      <c r="J79" s="125" t="n">
        <v>2574029.84997367</v>
      </c>
      <c r="K79" s="125" t="n">
        <v>2496808.95447446</v>
      </c>
      <c r="L79" s="42" t="n">
        <f aca="false">H79-I79</f>
        <v>1059879.13553199</v>
      </c>
      <c r="M79" s="42" t="n">
        <f aca="false">J79-K79</f>
        <v>77220.8954992103</v>
      </c>
      <c r="N79" s="125" t="n">
        <v>2467217.04406362</v>
      </c>
      <c r="O79" s="7"/>
      <c r="P79" s="7"/>
      <c r="Q79" s="42" t="n">
        <f aca="false">I79*5.5017049523</f>
        <v>126392582.099446</v>
      </c>
      <c r="R79" s="42"/>
      <c r="S79" s="42"/>
      <c r="T79" s="7"/>
      <c r="U79" s="7"/>
      <c r="V79" s="42" t="n">
        <f aca="false">K79*5.5017049523</f>
        <v>13736706.1897791</v>
      </c>
      <c r="W79" s="42" t="n">
        <f aca="false">M79*5.5017049523</f>
        <v>424846.583189046</v>
      </c>
      <c r="X79" s="42" t="n">
        <f aca="false">N79*5.1890047538+L79*5.5017049523</f>
        <v>18633543.2590983</v>
      </c>
      <c r="Y79" s="42" t="n">
        <f aca="false">N79*5.1890047538</f>
        <v>12802400.9703025</v>
      </c>
      <c r="Z79" s="42" t="n">
        <f aca="false">L79*5.5017049523</f>
        <v>5831142.2887958</v>
      </c>
      <c r="AA79" s="42"/>
      <c r="AB79" s="42"/>
      <c r="AC79" s="42"/>
      <c r="AD79" s="42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26725382.3383963</v>
      </c>
      <c r="G80" s="125" t="n">
        <v>25582894.1801372</v>
      </c>
      <c r="H80" s="42" t="n">
        <f aca="false">F80-J80</f>
        <v>24093121.8764268</v>
      </c>
      <c r="I80" s="42" t="n">
        <f aca="false">G80-K80</f>
        <v>23029601.5320268</v>
      </c>
      <c r="J80" s="125" t="n">
        <v>2632260.46196952</v>
      </c>
      <c r="K80" s="125" t="n">
        <v>2553292.64811043</v>
      </c>
      <c r="L80" s="42" t="n">
        <f aca="false">H80-I80</f>
        <v>1063520.34440001</v>
      </c>
      <c r="M80" s="42" t="n">
        <f aca="false">J80-K80</f>
        <v>78967.8138590897</v>
      </c>
      <c r="N80" s="125" t="n">
        <v>2445526.17517834</v>
      </c>
      <c r="O80" s="7"/>
      <c r="P80" s="7"/>
      <c r="Q80" s="42" t="n">
        <f aca="false">I80*5.5017049523</f>
        <v>126702072.798247</v>
      </c>
      <c r="R80" s="42"/>
      <c r="S80" s="42"/>
      <c r="T80" s="7"/>
      <c r="U80" s="7"/>
      <c r="V80" s="42" t="n">
        <f aca="false">K80*5.5017049523</f>
        <v>14047462.8067803</v>
      </c>
      <c r="W80" s="42" t="n">
        <f aca="false">M80*5.5017049523</f>
        <v>434457.612580859</v>
      </c>
      <c r="X80" s="42" t="n">
        <f aca="false">N80*5.1890047538+L80*5.5017049523</f>
        <v>18541022.0942001</v>
      </c>
      <c r="Y80" s="42" t="n">
        <f aca="false">N80*5.1890047538</f>
        <v>12689846.9485428</v>
      </c>
      <c r="Z80" s="42" t="n">
        <f aca="false">L80*5.5017049523</f>
        <v>5851175.14565734</v>
      </c>
      <c r="AA80" s="42"/>
      <c r="AB80" s="42"/>
      <c r="AC80" s="42"/>
      <c r="AD80" s="42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26891367.8481498</v>
      </c>
      <c r="G81" s="125" t="n">
        <v>25740460.8852127</v>
      </c>
      <c r="H81" s="42" t="n">
        <f aca="false">F81-J81</f>
        <v>24223586.5561548</v>
      </c>
      <c r="I81" s="42" t="n">
        <f aca="false">G81-K81</f>
        <v>23152713.0319775</v>
      </c>
      <c r="J81" s="125" t="n">
        <v>2667781.291995</v>
      </c>
      <c r="K81" s="125" t="n">
        <v>2587747.85323515</v>
      </c>
      <c r="L81" s="42" t="n">
        <f aca="false">H81-I81</f>
        <v>1070873.52417725</v>
      </c>
      <c r="M81" s="42" t="n">
        <f aca="false">J81-K81</f>
        <v>80033.4387598499</v>
      </c>
      <c r="N81" s="125" t="n">
        <v>2423335.11299826</v>
      </c>
      <c r="O81" s="7"/>
      <c r="P81" s="7"/>
      <c r="Q81" s="42" t="n">
        <f aca="false">I81*5.5017049523</f>
        <v>127379395.947212</v>
      </c>
      <c r="R81" s="42"/>
      <c r="S81" s="42"/>
      <c r="T81" s="7"/>
      <c r="U81" s="7"/>
      <c r="V81" s="42" t="n">
        <f aca="false">K81*5.5017049523</f>
        <v>14237025.1794475</v>
      </c>
      <c r="W81" s="42" t="n">
        <f aca="false">M81*5.5017049523</f>
        <v>440320.366374665</v>
      </c>
      <c r="X81" s="42" t="n">
        <f aca="false">N81*5.1890047538+L81*5.5017049523</f>
        <v>18466327.5926514</v>
      </c>
      <c r="Y81" s="42" t="n">
        <f aca="false">N81*5.1890047538</f>
        <v>12574697.4213984</v>
      </c>
      <c r="Z81" s="42" t="n">
        <f aca="false">L81*5.5017049523</f>
        <v>5891630.17125293</v>
      </c>
      <c r="AA81" s="42"/>
      <c r="AB81" s="42"/>
      <c r="AC81" s="42"/>
      <c r="AD81" s="42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27041967.6989325</v>
      </c>
      <c r="G82" s="123" t="n">
        <v>25883463.8660486</v>
      </c>
      <c r="H82" s="8" t="n">
        <f aca="false">F82-J82</f>
        <v>24300650.9948414</v>
      </c>
      <c r="I82" s="8" t="n">
        <f aca="false">G82-K82</f>
        <v>23224386.6630802</v>
      </c>
      <c r="J82" s="123" t="n">
        <v>2741316.70409114</v>
      </c>
      <c r="K82" s="123" t="n">
        <v>2659077.2029684</v>
      </c>
      <c r="L82" s="8" t="n">
        <f aca="false">H82-I82</f>
        <v>1076264.33176116</v>
      </c>
      <c r="M82" s="8" t="n">
        <f aca="false">J82-K82</f>
        <v>82239.5011227401</v>
      </c>
      <c r="N82" s="123" t="n">
        <v>2897387.69240735</v>
      </c>
      <c r="O82" s="5"/>
      <c r="P82" s="5"/>
      <c r="Q82" s="8" t="n">
        <f aca="false">I82*5.5017049523</f>
        <v>127773723.118398</v>
      </c>
      <c r="R82" s="8"/>
      <c r="S82" s="8"/>
      <c r="T82" s="5"/>
      <c r="U82" s="5"/>
      <c r="V82" s="8" t="n">
        <f aca="false">K82*5.5017049523</f>
        <v>14629458.2161193</v>
      </c>
      <c r="W82" s="8" t="n">
        <f aca="false">M82*5.5017049523</f>
        <v>452457.470601661</v>
      </c>
      <c r="X82" s="8" t="n">
        <f aca="false">N82*5.1890047538+L82*5.5017049523</f>
        <v>20955847.3135376</v>
      </c>
      <c r="Y82" s="8" t="n">
        <f aca="false">N82*5.1890047538</f>
        <v>15034558.5095034</v>
      </c>
      <c r="Z82" s="8" t="n">
        <f aca="false">L82*5.5017049523</f>
        <v>5921288.80403422</v>
      </c>
      <c r="AA82" s="8"/>
      <c r="AB82" s="8"/>
      <c r="AC82" s="8"/>
      <c r="AD82" s="8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27171795.8704791</v>
      </c>
      <c r="G83" s="125" t="n">
        <v>26006857.3248093</v>
      </c>
      <c r="H83" s="42" t="n">
        <f aca="false">F83-J83</f>
        <v>24391724.030504</v>
      </c>
      <c r="I83" s="42" t="n">
        <f aca="false">G83-K83</f>
        <v>23310187.6400335</v>
      </c>
      <c r="J83" s="125" t="n">
        <v>2780071.83997508</v>
      </c>
      <c r="K83" s="125" t="n">
        <v>2696669.68477583</v>
      </c>
      <c r="L83" s="42" t="n">
        <f aca="false">H83-I83</f>
        <v>1081536.39047055</v>
      </c>
      <c r="M83" s="42" t="n">
        <f aca="false">J83-K83</f>
        <v>83402.1551992502</v>
      </c>
      <c r="N83" s="125" t="n">
        <v>2409557.4752489</v>
      </c>
      <c r="O83" s="7"/>
      <c r="P83" s="7"/>
      <c r="Q83" s="42" t="n">
        <f aca="false">I83*5.5017049523</f>
        <v>128245774.778214</v>
      </c>
      <c r="R83" s="42"/>
      <c r="S83" s="42"/>
      <c r="T83" s="7"/>
      <c r="U83" s="7"/>
      <c r="V83" s="42" t="n">
        <f aca="false">K83*5.5017049523</f>
        <v>14836280.9594485</v>
      </c>
      <c r="W83" s="42" t="n">
        <f aca="false">M83*5.5017049523</f>
        <v>458854.050292208</v>
      </c>
      <c r="X83" s="42" t="n">
        <f aca="false">N83*5.1890047538+L83*5.5017049523</f>
        <v>18453499.3091654</v>
      </c>
      <c r="Y83" s="42" t="n">
        <f aca="false">N83*5.1890047538</f>
        <v>12503205.1936209</v>
      </c>
      <c r="Z83" s="42" t="n">
        <f aca="false">L83*5.5017049523</f>
        <v>5950294.11554447</v>
      </c>
      <c r="AA83" s="42"/>
      <c r="AB83" s="42"/>
      <c r="AC83" s="42"/>
      <c r="AD83" s="42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27490799.1576004</v>
      </c>
      <c r="G84" s="125" t="n">
        <v>26310919.8406094</v>
      </c>
      <c r="H84" s="42" t="n">
        <f aca="false">F84-J84</f>
        <v>24619980.6086411</v>
      </c>
      <c r="I84" s="42" t="n">
        <f aca="false">G84-K84</f>
        <v>23526225.8481189</v>
      </c>
      <c r="J84" s="125" t="n">
        <v>2870818.5489593</v>
      </c>
      <c r="K84" s="125" t="n">
        <v>2784693.99249052</v>
      </c>
      <c r="L84" s="42" t="n">
        <f aca="false">H84-I84</f>
        <v>1093754.76052222</v>
      </c>
      <c r="M84" s="42" t="n">
        <f aca="false">J84-K84</f>
        <v>86124.5564687802</v>
      </c>
      <c r="N84" s="125" t="n">
        <v>2399655.1815806</v>
      </c>
      <c r="O84" s="7"/>
      <c r="P84" s="7"/>
      <c r="Q84" s="42" t="n">
        <f aca="false">I84*5.5017049523</f>
        <v>129434353.257524</v>
      </c>
      <c r="R84" s="42"/>
      <c r="S84" s="42"/>
      <c r="T84" s="7"/>
      <c r="U84" s="7"/>
      <c r="V84" s="42" t="n">
        <f aca="false">K84*5.5017049523</f>
        <v>15320564.7291252</v>
      </c>
      <c r="W84" s="42" t="n">
        <f aca="false">M84*5.5017049523</f>
        <v>473831.898838929</v>
      </c>
      <c r="X84" s="42" t="n">
        <f aca="false">N84*5.1890047538+L84*5.5017049523</f>
        <v>18469338.1272693</v>
      </c>
      <c r="Y84" s="42" t="n">
        <f aca="false">N84*5.1890047538</f>
        <v>12451822.1447025</v>
      </c>
      <c r="Z84" s="42" t="n">
        <f aca="false">L84*5.5017049523</f>
        <v>6017515.98256678</v>
      </c>
      <c r="AA84" s="42"/>
      <c r="AB84" s="42"/>
      <c r="AC84" s="42"/>
      <c r="AD84" s="42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27646529.3538629</v>
      </c>
      <c r="G85" s="125" t="n">
        <v>26458296.5303745</v>
      </c>
      <c r="H85" s="42" t="n">
        <f aca="false">F85-J85</f>
        <v>24705335.0034513</v>
      </c>
      <c r="I85" s="42" t="n">
        <f aca="false">G85-K85</f>
        <v>23605338.0104752</v>
      </c>
      <c r="J85" s="125" t="n">
        <v>2941194.35041161</v>
      </c>
      <c r="K85" s="125" t="n">
        <v>2852958.51989926</v>
      </c>
      <c r="L85" s="42" t="n">
        <f aca="false">H85-I85</f>
        <v>1099996.99297605</v>
      </c>
      <c r="M85" s="42" t="n">
        <f aca="false">J85-K85</f>
        <v>88235.8305123504</v>
      </c>
      <c r="N85" s="125" t="n">
        <v>2379592.88868495</v>
      </c>
      <c r="O85" s="7"/>
      <c r="P85" s="7"/>
      <c r="Q85" s="42" t="n">
        <f aca="false">I85*5.5017049523</f>
        <v>129869605.032947</v>
      </c>
      <c r="R85" s="42"/>
      <c r="S85" s="42"/>
      <c r="T85" s="7"/>
      <c r="U85" s="7"/>
      <c r="V85" s="42" t="n">
        <f aca="false">K85*5.5017049523</f>
        <v>15696136.0176362</v>
      </c>
      <c r="W85" s="42" t="n">
        <f aca="false">M85*5.5017049523</f>
        <v>485447.505700102</v>
      </c>
      <c r="X85" s="42" t="n">
        <f aca="false">N85*5.1890047538+L85*5.5017049523</f>
        <v>18399577.7152663</v>
      </c>
      <c r="Y85" s="42" t="n">
        <f aca="false">N85*5.1890047538</f>
        <v>12347718.8114949</v>
      </c>
      <c r="Z85" s="42" t="n">
        <f aca="false">L85*5.5017049523</f>
        <v>6051858.90377145</v>
      </c>
      <c r="AA85" s="42"/>
      <c r="AB85" s="42"/>
      <c r="AC85" s="42"/>
      <c r="AD85" s="42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27700662.8362233</v>
      </c>
      <c r="G86" s="123" t="n">
        <v>26510113.680627</v>
      </c>
      <c r="H86" s="8" t="n">
        <f aca="false">F86-J86</f>
        <v>24680223.1858779</v>
      </c>
      <c r="I86" s="8" t="n">
        <f aca="false">G86-K86</f>
        <v>23580287.219792</v>
      </c>
      <c r="J86" s="123" t="n">
        <v>3020439.65034536</v>
      </c>
      <c r="K86" s="123" t="n">
        <v>2929826.460835</v>
      </c>
      <c r="L86" s="8" t="n">
        <f aca="false">H86-I86</f>
        <v>1099935.96608594</v>
      </c>
      <c r="M86" s="8" t="n">
        <f aca="false">J86-K86</f>
        <v>90613.1895103599</v>
      </c>
      <c r="N86" s="123" t="n">
        <v>2895092.95659555</v>
      </c>
      <c r="O86" s="5"/>
      <c r="P86" s="5"/>
      <c r="Q86" s="8" t="n">
        <f aca="false">I86*5.5017049523</f>
        <v>129731782.973786</v>
      </c>
      <c r="R86" s="8"/>
      <c r="S86" s="8"/>
      <c r="T86" s="5"/>
      <c r="U86" s="5"/>
      <c r="V86" s="8" t="n">
        <f aca="false">K86*5.5017049523</f>
        <v>16119040.7489555</v>
      </c>
      <c r="W86" s="8" t="n">
        <f aca="false">M86*5.5017049523</f>
        <v>498527.033472845</v>
      </c>
      <c r="X86" s="8" t="n">
        <f aca="false">N86*5.1890047538+L86*5.5017049523</f>
        <v>21074174.2662951</v>
      </c>
      <c r="Y86" s="8" t="n">
        <f aca="false">N86*5.1890047538</f>
        <v>15022651.1144672</v>
      </c>
      <c r="Z86" s="8" t="n">
        <f aca="false">L86*5.5017049523</f>
        <v>6051523.1518279</v>
      </c>
      <c r="AA86" s="8"/>
      <c r="AB86" s="8"/>
      <c r="AC86" s="8"/>
      <c r="AD86" s="8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27799439.1950268</v>
      </c>
      <c r="G87" s="125" t="n">
        <v>26605189.3227659</v>
      </c>
      <c r="H87" s="42" t="n">
        <f aca="false">F87-J87</f>
        <v>24696429.3224968</v>
      </c>
      <c r="I87" s="42" t="n">
        <f aca="false">G87-K87</f>
        <v>23595269.7464118</v>
      </c>
      <c r="J87" s="125" t="n">
        <v>3103009.87252999</v>
      </c>
      <c r="K87" s="125" t="n">
        <v>3009919.57635409</v>
      </c>
      <c r="L87" s="42" t="n">
        <f aca="false">H87-I87</f>
        <v>1101159.576085</v>
      </c>
      <c r="M87" s="42" t="n">
        <f aca="false">J87-K87</f>
        <v>93090.2961758999</v>
      </c>
      <c r="N87" s="125" t="n">
        <v>2322954.87123102</v>
      </c>
      <c r="O87" s="7"/>
      <c r="P87" s="7"/>
      <c r="Q87" s="42" t="n">
        <f aca="false">I87*5.5017049523</f>
        <v>129814212.414688</v>
      </c>
      <c r="R87" s="42"/>
      <c r="S87" s="42"/>
      <c r="T87" s="7"/>
      <c r="U87" s="7"/>
      <c r="V87" s="42" t="n">
        <f aca="false">K87*5.5017049523</f>
        <v>16559689.439252</v>
      </c>
      <c r="W87" s="42" t="n">
        <f aca="false">M87*5.5017049523</f>
        <v>512155.343482022</v>
      </c>
      <c r="X87" s="42" t="n">
        <f aca="false">N87*5.1890047538+L87*5.5017049523</f>
        <v>18112078.9627</v>
      </c>
      <c r="Y87" s="42" t="n">
        <f aca="false">N87*5.1890047538</f>
        <v>12053823.8696806</v>
      </c>
      <c r="Z87" s="42" t="n">
        <f aca="false">L87*5.5017049523</f>
        <v>6058255.0930194</v>
      </c>
      <c r="AA87" s="42"/>
      <c r="AB87" s="42"/>
      <c r="AC87" s="42"/>
      <c r="AD87" s="42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27873913.3273129</v>
      </c>
      <c r="G88" s="125" t="n">
        <v>26676468.1498457</v>
      </c>
      <c r="H88" s="42" t="n">
        <f aca="false">F88-J88</f>
        <v>24706033.9350893</v>
      </c>
      <c r="I88" s="42" t="n">
        <f aca="false">G88-K88</f>
        <v>23603625.1393888</v>
      </c>
      <c r="J88" s="125" t="n">
        <v>3167879.39222363</v>
      </c>
      <c r="K88" s="125" t="n">
        <v>3072843.01045692</v>
      </c>
      <c r="L88" s="42" t="n">
        <f aca="false">H88-I88</f>
        <v>1102408.79570049</v>
      </c>
      <c r="M88" s="42" t="n">
        <f aca="false">J88-K88</f>
        <v>95036.38176671</v>
      </c>
      <c r="N88" s="125" t="n">
        <v>2379356.77854868</v>
      </c>
      <c r="O88" s="7"/>
      <c r="P88" s="7"/>
      <c r="Q88" s="42" t="n">
        <f aca="false">I88*5.5017049523</f>
        <v>129860181.321608</v>
      </c>
      <c r="R88" s="42"/>
      <c r="S88" s="42"/>
      <c r="T88" s="7"/>
      <c r="U88" s="7"/>
      <c r="V88" s="42" t="n">
        <f aca="false">K88*5.5017049523</f>
        <v>16905875.6082713</v>
      </c>
      <c r="W88" s="42" t="n">
        <f aca="false">M88*5.5017049523</f>
        <v>522862.132214582</v>
      </c>
      <c r="X88" s="42" t="n">
        <f aca="false">N88*5.1890047538+L88*5.5017049523</f>
        <v>18411621.5656398</v>
      </c>
      <c r="Y88" s="42" t="n">
        <f aca="false">N88*5.1890047538</f>
        <v>12346493.6348754</v>
      </c>
      <c r="Z88" s="42" t="n">
        <f aca="false">L88*5.5017049523</f>
        <v>6065127.93076447</v>
      </c>
      <c r="AA88" s="42"/>
      <c r="AB88" s="42"/>
      <c r="AC88" s="42"/>
      <c r="AD88" s="42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27978925.1790979</v>
      </c>
      <c r="G89" s="125" t="n">
        <v>26776095.654204</v>
      </c>
      <c r="H89" s="42" t="n">
        <f aca="false">F89-J89</f>
        <v>24760760.4060033</v>
      </c>
      <c r="I89" s="42" t="n">
        <f aca="false">G89-K89</f>
        <v>23654475.8243022</v>
      </c>
      <c r="J89" s="125" t="n">
        <v>3218164.77309462</v>
      </c>
      <c r="K89" s="125" t="n">
        <v>3121619.82990178</v>
      </c>
      <c r="L89" s="42" t="n">
        <f aca="false">H89-I89</f>
        <v>1106284.58170106</v>
      </c>
      <c r="M89" s="42" t="n">
        <f aca="false">J89-K89</f>
        <v>96544.9431928401</v>
      </c>
      <c r="N89" s="125" t="n">
        <v>2367842.63408294</v>
      </c>
      <c r="O89" s="7"/>
      <c r="P89" s="7"/>
      <c r="Q89" s="42" t="n">
        <f aca="false">I89*5.5017049523</f>
        <v>130139946.786624</v>
      </c>
      <c r="R89" s="42"/>
      <c r="S89" s="42"/>
      <c r="T89" s="7"/>
      <c r="U89" s="7"/>
      <c r="V89" s="42" t="n">
        <f aca="false">K89*5.5017049523</f>
        <v>17174231.2773685</v>
      </c>
      <c r="W89" s="42" t="n">
        <f aca="false">M89*5.5017049523</f>
        <v>531161.79208357</v>
      </c>
      <c r="X89" s="42" t="n">
        <f aca="false">N89*5.1890047538+L89*5.5017049523</f>
        <v>18373198.0463046</v>
      </c>
      <c r="Y89" s="42" t="n">
        <f aca="false">N89*5.1890047538</f>
        <v>12286746.6845067</v>
      </c>
      <c r="Z89" s="42" t="n">
        <f aca="false">L89*5.5017049523</f>
        <v>6086451.36179785</v>
      </c>
      <c r="AA89" s="42"/>
      <c r="AB89" s="42"/>
      <c r="AC89" s="42"/>
      <c r="AD89" s="42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28185058.2639638</v>
      </c>
      <c r="G90" s="123" t="n">
        <v>26972450.660542</v>
      </c>
      <c r="H90" s="8" t="n">
        <f aca="false">F90-J90</f>
        <v>24906284.7741629</v>
      </c>
      <c r="I90" s="8" t="n">
        <f aca="false">G90-K90</f>
        <v>23792040.3754351</v>
      </c>
      <c r="J90" s="123" t="n">
        <v>3278773.48980088</v>
      </c>
      <c r="K90" s="123" t="n">
        <v>3180410.28510685</v>
      </c>
      <c r="L90" s="8" t="n">
        <f aca="false">H90-I90</f>
        <v>1114244.39872777</v>
      </c>
      <c r="M90" s="8" t="n">
        <f aca="false">J90-K90</f>
        <v>98363.2046940303</v>
      </c>
      <c r="N90" s="123" t="n">
        <v>2872050.21343796</v>
      </c>
      <c r="O90" s="5"/>
      <c r="P90" s="5"/>
      <c r="Q90" s="8" t="n">
        <f aca="false">I90*5.5017049523</f>
        <v>130896786.358853</v>
      </c>
      <c r="R90" s="8"/>
      <c r="S90" s="8"/>
      <c r="T90" s="5"/>
      <c r="U90" s="5"/>
      <c r="V90" s="8" t="n">
        <f aca="false">K90*5.5017049523</f>
        <v>17497679.0159182</v>
      </c>
      <c r="W90" s="8" t="n">
        <f aca="false">M90*5.5017049523</f>
        <v>541165.330389245</v>
      </c>
      <c r="X90" s="8" t="n">
        <f aca="false">N90*5.1890047538+L90*5.5017049523</f>
        <v>21033326.137235</v>
      </c>
      <c r="Y90" s="8" t="n">
        <f aca="false">N90*5.1890047538</f>
        <v>14903082.2106819</v>
      </c>
      <c r="Z90" s="8" t="n">
        <f aca="false">L90*5.5017049523</f>
        <v>6130243.92655309</v>
      </c>
      <c r="AA90" s="8"/>
      <c r="AB90" s="8"/>
      <c r="AC90" s="8"/>
      <c r="AD90" s="8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28429351.60799</v>
      </c>
      <c r="G91" s="125" t="n">
        <v>27205715.5761794</v>
      </c>
      <c r="H91" s="42" t="n">
        <f aca="false">F91-J91</f>
        <v>25115787.800708</v>
      </c>
      <c r="I91" s="42" t="n">
        <f aca="false">G91-K91</f>
        <v>23991558.6831158</v>
      </c>
      <c r="J91" s="125" t="n">
        <v>3313563.80728202</v>
      </c>
      <c r="K91" s="125" t="n">
        <v>3214156.89306356</v>
      </c>
      <c r="L91" s="42" t="n">
        <f aca="false">H91-I91</f>
        <v>1124229.11759214</v>
      </c>
      <c r="M91" s="42" t="n">
        <f aca="false">J91-K91</f>
        <v>99406.9142184597</v>
      </c>
      <c r="N91" s="125" t="n">
        <v>2340949.16548344</v>
      </c>
      <c r="O91" s="7"/>
      <c r="P91" s="7"/>
      <c r="Q91" s="42" t="n">
        <f aca="false">I91*5.5017049523</f>
        <v>131994477.220294</v>
      </c>
      <c r="R91" s="42"/>
      <c r="S91" s="42"/>
      <c r="T91" s="7"/>
      <c r="U91" s="7"/>
      <c r="V91" s="42" t="n">
        <f aca="false">K91*5.5017049523</f>
        <v>17683342.896037</v>
      </c>
      <c r="W91" s="42" t="n">
        <f aca="false">M91*5.5017049523</f>
        <v>546907.512248561</v>
      </c>
      <c r="X91" s="42" t="n">
        <f aca="false">N91*5.1890047538+L91*5.5017049523</f>
        <v>18332373.2518742</v>
      </c>
      <c r="Y91" s="42" t="n">
        <f aca="false">N91*5.1890047538</f>
        <v>12147196.3480977</v>
      </c>
      <c r="Z91" s="42" t="n">
        <f aca="false">L91*5.5017049523</f>
        <v>6185176.90377654</v>
      </c>
      <c r="AA91" s="42"/>
      <c r="AB91" s="42"/>
      <c r="AC91" s="42"/>
      <c r="AD91" s="42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28575771.1210532</v>
      </c>
      <c r="G92" s="125" t="n">
        <v>27344781.469644</v>
      </c>
      <c r="H92" s="42" t="n">
        <f aca="false">F92-J92</f>
        <v>25228276.6687572</v>
      </c>
      <c r="I92" s="42" t="n">
        <f aca="false">G92-K92</f>
        <v>24097711.8509169</v>
      </c>
      <c r="J92" s="125" t="n">
        <v>3347494.45229601</v>
      </c>
      <c r="K92" s="125" t="n">
        <v>3247069.61872713</v>
      </c>
      <c r="L92" s="42" t="n">
        <f aca="false">H92-I92</f>
        <v>1130564.81784032</v>
      </c>
      <c r="M92" s="42" t="n">
        <f aca="false">J92-K92</f>
        <v>100424.83356888</v>
      </c>
      <c r="N92" s="125" t="n">
        <v>2395409.23230696</v>
      </c>
      <c r="O92" s="7"/>
      <c r="P92" s="7"/>
      <c r="Q92" s="42" t="n">
        <f aca="false">I92*5.5017049523</f>
        <v>132578500.629288</v>
      </c>
      <c r="R92" s="42"/>
      <c r="S92" s="42"/>
      <c r="T92" s="7"/>
      <c r="U92" s="7"/>
      <c r="V92" s="42" t="n">
        <f aca="false">K92*5.5017049523</f>
        <v>17864419.0018139</v>
      </c>
      <c r="W92" s="42" t="n">
        <f aca="false">M92*5.5017049523</f>
        <v>552507.804179812</v>
      </c>
      <c r="X92" s="42" t="n">
        <f aca="false">N92*5.1890047538+L92*5.5017049523</f>
        <v>18649823.9509455</v>
      </c>
      <c r="Y92" s="42" t="n">
        <f aca="false">N92*5.1890047538</f>
        <v>12429789.8937372</v>
      </c>
      <c r="Z92" s="42" t="n">
        <f aca="false">L92*5.5017049523</f>
        <v>6220034.05720823</v>
      </c>
      <c r="AA92" s="42"/>
      <c r="AB92" s="42"/>
      <c r="AC92" s="42"/>
      <c r="AD92" s="42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28725864.3383573</v>
      </c>
      <c r="G93" s="125" t="n">
        <v>27488146.2157708</v>
      </c>
      <c r="H93" s="42" t="n">
        <f aca="false">F93-J93</f>
        <v>25326970.8219872</v>
      </c>
      <c r="I93" s="42" t="n">
        <f aca="false">G93-K93</f>
        <v>24191219.5048919</v>
      </c>
      <c r="J93" s="125" t="n">
        <v>3398893.51637005</v>
      </c>
      <c r="K93" s="125" t="n">
        <v>3296926.71087895</v>
      </c>
      <c r="L93" s="42" t="n">
        <f aca="false">H93-I93</f>
        <v>1135751.3170954</v>
      </c>
      <c r="M93" s="42" t="n">
        <f aca="false">J93-K93</f>
        <v>101966.8054911</v>
      </c>
      <c r="N93" s="125" t="n">
        <v>2314735.86549027</v>
      </c>
      <c r="O93" s="7"/>
      <c r="P93" s="7"/>
      <c r="Q93" s="42" t="n">
        <f aca="false">I93*5.5017049523</f>
        <v>133092952.15224</v>
      </c>
      <c r="R93" s="42"/>
      <c r="S93" s="42"/>
      <c r="T93" s="7"/>
      <c r="U93" s="7"/>
      <c r="V93" s="42" t="n">
        <f aca="false">K93*5.5017049523</f>
        <v>18138718.0126129</v>
      </c>
      <c r="W93" s="42" t="n">
        <f aca="false">M93*5.5017049523</f>
        <v>560991.278740596</v>
      </c>
      <c r="X93" s="42" t="n">
        <f aca="false">N93*5.1890047538+L93*5.5017049523</f>
        <v>18259744.0556654</v>
      </c>
      <c r="Y93" s="42" t="n">
        <f aca="false">N93*5.1890047538</f>
        <v>12011175.4098204</v>
      </c>
      <c r="Z93" s="42" t="n">
        <f aca="false">L93*5.5017049523</f>
        <v>6248568.645845</v>
      </c>
      <c r="AA93" s="42"/>
      <c r="AB93" s="42"/>
      <c r="AC93" s="42"/>
      <c r="AD93" s="42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28872737.4614295</v>
      </c>
      <c r="G94" s="123" t="n">
        <v>27628787.8720787</v>
      </c>
      <c r="H94" s="8" t="n">
        <f aca="false">F94-J94</f>
        <v>25399665.6194161</v>
      </c>
      <c r="I94" s="8" t="n">
        <f aca="false">G94-K94</f>
        <v>24259908.1853257</v>
      </c>
      <c r="J94" s="123" t="n">
        <v>3473071.8420134</v>
      </c>
      <c r="K94" s="123" t="n">
        <v>3368879.686753</v>
      </c>
      <c r="L94" s="8" t="n">
        <f aca="false">H94-I94</f>
        <v>1139757.4340904</v>
      </c>
      <c r="M94" s="8" t="n">
        <f aca="false">J94-K94</f>
        <v>104192.1552604</v>
      </c>
      <c r="N94" s="123" t="n">
        <v>2849497.24664358</v>
      </c>
      <c r="O94" s="5"/>
      <c r="P94" s="5"/>
      <c r="Q94" s="8" t="n">
        <f aca="false">I94*5.5017049523</f>
        <v>133470857.00555</v>
      </c>
      <c r="R94" s="8"/>
      <c r="S94" s="8"/>
      <c r="T94" s="5"/>
      <c r="U94" s="5"/>
      <c r="V94" s="8" t="n">
        <f aca="false">K94*5.5017049523</f>
        <v>18534582.0563119</v>
      </c>
      <c r="W94" s="8" t="n">
        <f aca="false">M94*5.5017049523</f>
        <v>573234.496586953</v>
      </c>
      <c r="X94" s="8" t="n">
        <f aca="false">N94*5.1890047538+L94*5.5017049523</f>
        <v>21056663.8783294</v>
      </c>
      <c r="Y94" s="8" t="n">
        <f aca="false">N94*5.1890047538</f>
        <v>14786054.7587736</v>
      </c>
      <c r="Z94" s="8" t="n">
        <f aca="false">L94*5.5017049523</f>
        <v>6270609.11955588</v>
      </c>
      <c r="AA94" s="8"/>
      <c r="AB94" s="8"/>
      <c r="AC94" s="8"/>
      <c r="AD94" s="8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29042615.0793137</v>
      </c>
      <c r="G95" s="125" t="n">
        <v>27790041.6674038</v>
      </c>
      <c r="H95" s="42" t="n">
        <f aca="false">F95-J95</f>
        <v>25477324.3658756</v>
      </c>
      <c r="I95" s="42" t="n">
        <f aca="false">G95-K95</f>
        <v>24331709.6753689</v>
      </c>
      <c r="J95" s="125" t="n">
        <v>3565290.71343806</v>
      </c>
      <c r="K95" s="125" t="n">
        <v>3458331.99203492</v>
      </c>
      <c r="L95" s="42" t="n">
        <f aca="false">H95-I95</f>
        <v>1145614.69050676</v>
      </c>
      <c r="M95" s="42" t="n">
        <f aca="false">J95-K95</f>
        <v>106958.72140314</v>
      </c>
      <c r="N95" s="125" t="n">
        <v>2298489.07962745</v>
      </c>
      <c r="O95" s="7"/>
      <c r="P95" s="7"/>
      <c r="Q95" s="42" t="n">
        <f aca="false">I95*5.5017049523</f>
        <v>133865887.618903</v>
      </c>
      <c r="R95" s="42"/>
      <c r="S95" s="42"/>
      <c r="T95" s="7"/>
      <c r="U95" s="7"/>
      <c r="V95" s="42" t="n">
        <f aca="false">K95*5.5017049523</f>
        <v>19026722.247276</v>
      </c>
      <c r="W95" s="42" t="n">
        <f aca="false">M95*5.5017049523</f>
        <v>588455.327235332</v>
      </c>
      <c r="X95" s="42" t="n">
        <f aca="false">N95*5.1890047538+L95*5.5017049523</f>
        <v>18229704.7769329</v>
      </c>
      <c r="Y95" s="42" t="n">
        <f aca="false">N95*5.1890047538</f>
        <v>11926870.7607442</v>
      </c>
      <c r="Z95" s="42" t="n">
        <f aca="false">L95*5.5017049523</f>
        <v>6302834.01618867</v>
      </c>
      <c r="AA95" s="42"/>
      <c r="AB95" s="42"/>
      <c r="AC95" s="42"/>
      <c r="AD95" s="42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29155024.4480713</v>
      </c>
      <c r="G96" s="125" t="n">
        <v>27897678.2621878</v>
      </c>
      <c r="H96" s="42" t="n">
        <f aca="false">F96-J96</f>
        <v>25535548.969383</v>
      </c>
      <c r="I96" s="42" t="n">
        <f aca="false">G96-K96</f>
        <v>24386787.0478601</v>
      </c>
      <c r="J96" s="125" t="n">
        <v>3619475.47868832</v>
      </c>
      <c r="K96" s="125" t="n">
        <v>3510891.21432767</v>
      </c>
      <c r="L96" s="42" t="n">
        <f aca="false">H96-I96</f>
        <v>1148761.92152285</v>
      </c>
      <c r="M96" s="42" t="n">
        <f aca="false">J96-K96</f>
        <v>108584.26436065</v>
      </c>
      <c r="N96" s="125" t="n">
        <v>2306994.10359275</v>
      </c>
      <c r="O96" s="7"/>
      <c r="P96" s="7"/>
      <c r="Q96" s="42" t="n">
        <f aca="false">I96*5.5017049523</f>
        <v>134168907.071898</v>
      </c>
      <c r="R96" s="42"/>
      <c r="S96" s="42"/>
      <c r="T96" s="7"/>
      <c r="U96" s="7"/>
      <c r="V96" s="42" t="n">
        <f aca="false">K96*5.5017049523</f>
        <v>19315887.5808531</v>
      </c>
      <c r="W96" s="42" t="n">
        <f aca="false">M96*5.5017049523</f>
        <v>597398.58497484</v>
      </c>
      <c r="X96" s="42" t="n">
        <f aca="false">N96*5.1890047538+L96*5.5017049523</f>
        <v>18291152.5231873</v>
      </c>
      <c r="Y96" s="42" t="n">
        <f aca="false">N96*5.1890047538</f>
        <v>11971003.3705313</v>
      </c>
      <c r="Z96" s="42" t="n">
        <f aca="false">L96*5.5017049523</f>
        <v>6320149.15265592</v>
      </c>
      <c r="AA96" s="42"/>
      <c r="AB96" s="42"/>
      <c r="AC96" s="42"/>
      <c r="AD96" s="42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29127461.5672505</v>
      </c>
      <c r="G97" s="125" t="n">
        <v>27872444.2578587</v>
      </c>
      <c r="H97" s="42" t="n">
        <f aca="false">F97-J97</f>
        <v>25444108.3030192</v>
      </c>
      <c r="I97" s="42" t="n">
        <f aca="false">G97-K97</f>
        <v>24299591.5915544</v>
      </c>
      <c r="J97" s="125" t="n">
        <v>3683353.26423126</v>
      </c>
      <c r="K97" s="125" t="n">
        <v>3572852.66630433</v>
      </c>
      <c r="L97" s="42" t="n">
        <f aca="false">H97-I97</f>
        <v>1144516.71146487</v>
      </c>
      <c r="M97" s="42" t="n">
        <f aca="false">J97-K97</f>
        <v>110500.59792693</v>
      </c>
      <c r="N97" s="125" t="n">
        <v>2304757.76062609</v>
      </c>
      <c r="O97" s="7"/>
      <c r="P97" s="7"/>
      <c r="Q97" s="42" t="n">
        <f aca="false">I97*5.5017049523</f>
        <v>133689183.398122</v>
      </c>
      <c r="R97" s="42"/>
      <c r="S97" s="42"/>
      <c r="T97" s="7"/>
      <c r="U97" s="7"/>
      <c r="V97" s="42" t="n">
        <f aca="false">K97*5.5017049523</f>
        <v>19656781.2080448</v>
      </c>
      <c r="W97" s="42" t="n">
        <f aca="false">M97*5.5017049523</f>
        <v>607941.686846702</v>
      </c>
      <c r="X97" s="42" t="n">
        <f aca="false">N97*5.1890047538+L97*5.5017049523</f>
        <v>18256192.2357026</v>
      </c>
      <c r="Y97" s="42" t="n">
        <f aca="false">N97*5.1890047538</f>
        <v>11959398.9762462</v>
      </c>
      <c r="Z97" s="42" t="n">
        <f aca="false">L97*5.5017049523</f>
        <v>6296793.25945639</v>
      </c>
      <c r="AA97" s="42"/>
      <c r="AB97" s="42"/>
      <c r="AC97" s="42"/>
      <c r="AD97" s="42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29252350.8753541</v>
      </c>
      <c r="G98" s="123" t="n">
        <v>27991921.5503057</v>
      </c>
      <c r="H98" s="8" t="n">
        <f aca="false">F98-J98</f>
        <v>25489292.638589</v>
      </c>
      <c r="I98" s="8" t="n">
        <f aca="false">G98-K98</f>
        <v>24341755.0606435</v>
      </c>
      <c r="J98" s="123" t="n">
        <v>3763058.23676511</v>
      </c>
      <c r="K98" s="123" t="n">
        <v>3650166.48966216</v>
      </c>
      <c r="L98" s="8" t="n">
        <f aca="false">H98-I98</f>
        <v>1147537.57794545</v>
      </c>
      <c r="M98" s="8" t="n">
        <f aca="false">J98-K98</f>
        <v>112891.74710295</v>
      </c>
      <c r="N98" s="123" t="n">
        <v>2844845.86643082</v>
      </c>
      <c r="O98" s="5"/>
      <c r="P98" s="5"/>
      <c r="Q98" s="8" t="n">
        <f aca="false">I98*5.5017049523</f>
        <v>133921154.364816</v>
      </c>
      <c r="R98" s="8"/>
      <c r="S98" s="8"/>
      <c r="T98" s="5"/>
      <c r="U98" s="5"/>
      <c r="V98" s="8" t="n">
        <f aca="false">K98*5.5017049523</f>
        <v>20082139.0528938</v>
      </c>
      <c r="W98" s="8" t="n">
        <f aca="false">M98*5.5017049523</f>
        <v>621097.084110098</v>
      </c>
      <c r="X98" s="8" t="n">
        <f aca="false">N98*5.1890047538+L98*5.5017049523</f>
        <v>21075331.9002706</v>
      </c>
      <c r="Y98" s="8" t="n">
        <f aca="false">N98*5.1890047538</f>
        <v>14761918.7247378</v>
      </c>
      <c r="Z98" s="8" t="n">
        <f aca="false">L98*5.5017049523</f>
        <v>6313413.17553282</v>
      </c>
      <c r="AA98" s="8"/>
      <c r="AB98" s="8"/>
      <c r="AC98" s="8"/>
      <c r="AD98" s="8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29386669.475786</v>
      </c>
      <c r="G99" s="125" t="n">
        <v>28119919.3067794</v>
      </c>
      <c r="H99" s="42" t="n">
        <f aca="false">F99-J99</f>
        <v>25524630.4598808</v>
      </c>
      <c r="I99" s="42" t="n">
        <f aca="false">G99-K99</f>
        <v>24373741.4613514</v>
      </c>
      <c r="J99" s="125" t="n">
        <v>3862039.01590519</v>
      </c>
      <c r="K99" s="125" t="n">
        <v>3746177.84542803</v>
      </c>
      <c r="L99" s="42" t="n">
        <f aca="false">H99-I99</f>
        <v>1150888.99852944</v>
      </c>
      <c r="M99" s="42" t="n">
        <f aca="false">J99-K99</f>
        <v>115861.17047716</v>
      </c>
      <c r="N99" s="125" t="n">
        <v>2291854.70657655</v>
      </c>
      <c r="O99" s="7"/>
      <c r="P99" s="7"/>
      <c r="Q99" s="42" t="n">
        <f aca="false">I99*5.5017049523</f>
        <v>134097134.103997</v>
      </c>
      <c r="R99" s="42"/>
      <c r="S99" s="42"/>
      <c r="T99" s="7"/>
      <c r="U99" s="7"/>
      <c r="V99" s="42" t="n">
        <f aca="false">K99*5.5017049523</f>
        <v>20610365.2043879</v>
      </c>
      <c r="W99" s="42" t="n">
        <f aca="false">M99*5.5017049523</f>
        <v>637433.975393465</v>
      </c>
      <c r="X99" s="42" t="n">
        <f aca="false">N99*5.1890047538+L99*5.5017049523</f>
        <v>18224296.6702016</v>
      </c>
      <c r="Y99" s="42" t="n">
        <f aca="false">N99*5.1890047538</f>
        <v>11892444.9674446</v>
      </c>
      <c r="Z99" s="42" t="n">
        <f aca="false">L99*5.5017049523</f>
        <v>6331851.70275702</v>
      </c>
      <c r="AA99" s="42"/>
      <c r="AB99" s="42"/>
      <c r="AC99" s="42"/>
      <c r="AD99" s="42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29506290.4771779</v>
      </c>
      <c r="G100" s="125" t="n">
        <v>28234611.0070739</v>
      </c>
      <c r="H100" s="42" t="n">
        <f aca="false">F100-J100</f>
        <v>25581023.6194969</v>
      </c>
      <c r="I100" s="42" t="n">
        <f aca="false">G100-K100</f>
        <v>24427102.1551233</v>
      </c>
      <c r="J100" s="125" t="n">
        <v>3925266.85768101</v>
      </c>
      <c r="K100" s="125" t="n">
        <v>3807508.85195058</v>
      </c>
      <c r="L100" s="42" t="n">
        <f aca="false">H100-I100</f>
        <v>1153921.46437357</v>
      </c>
      <c r="M100" s="42" t="n">
        <f aca="false">J100-K100</f>
        <v>117758.00573043</v>
      </c>
      <c r="N100" s="125" t="n">
        <v>2256830.01973503</v>
      </c>
      <c r="O100" s="7"/>
      <c r="P100" s="7"/>
      <c r="Q100" s="42" t="n">
        <f aca="false">I100*5.5017049523</f>
        <v>134390708.89718</v>
      </c>
      <c r="R100" s="42"/>
      <c r="S100" s="42"/>
      <c r="T100" s="7"/>
      <c r="U100" s="7"/>
      <c r="V100" s="42" t="n">
        <f aca="false">K100*5.5017049523</f>
        <v>20947790.3067026</v>
      </c>
      <c r="W100" s="42" t="n">
        <f aca="false">M100*5.5017049523</f>
        <v>647869.803300079</v>
      </c>
      <c r="X100" s="42" t="n">
        <f aca="false">N100*5.1890047538+L100*5.5017049523</f>
        <v>18059237.1360329</v>
      </c>
      <c r="Y100" s="42" t="n">
        <f aca="false">N100*5.1890047538</f>
        <v>11710701.7009236</v>
      </c>
      <c r="Z100" s="42" t="n">
        <f aca="false">L100*5.5017049523</f>
        <v>6348535.43510932</v>
      </c>
      <c r="AA100" s="42"/>
      <c r="AB100" s="42"/>
      <c r="AC100" s="42"/>
      <c r="AD100" s="42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29669646.722834</v>
      </c>
      <c r="G101" s="125" t="n">
        <v>28389945.9620162</v>
      </c>
      <c r="H101" s="42" t="n">
        <f aca="false">F101-J101</f>
        <v>25667554.5022427</v>
      </c>
      <c r="I101" s="42" t="n">
        <f aca="false">G101-K101</f>
        <v>24507916.5080426</v>
      </c>
      <c r="J101" s="125" t="n">
        <v>4002092.2205913</v>
      </c>
      <c r="K101" s="125" t="n">
        <v>3882029.45397356</v>
      </c>
      <c r="L101" s="42" t="n">
        <f aca="false">H101-I101</f>
        <v>1159637.99420006</v>
      </c>
      <c r="M101" s="42" t="n">
        <f aca="false">J101-K101</f>
        <v>120062.76661774</v>
      </c>
      <c r="N101" s="125" t="n">
        <v>2256435.38772158</v>
      </c>
      <c r="O101" s="7"/>
      <c r="P101" s="7"/>
      <c r="Q101" s="42" t="n">
        <f aca="false">I101*5.5017049523</f>
        <v>134835325.622853</v>
      </c>
      <c r="R101" s="42"/>
      <c r="S101" s="42"/>
      <c r="T101" s="7"/>
      <c r="U101" s="7"/>
      <c r="V101" s="42" t="n">
        <f aca="false">K101*5.5017049523</f>
        <v>21357780.6719008</v>
      </c>
      <c r="W101" s="42" t="n">
        <f aca="false">M101*5.5017049523</f>
        <v>660549.91768766</v>
      </c>
      <c r="X101" s="42" t="n">
        <f aca="false">N101*5.1890047538+L101*5.5017049523</f>
        <v>18088640.0490955</v>
      </c>
      <c r="Y101" s="42" t="n">
        <f aca="false">N101*5.1890047538</f>
        <v>11708653.9535298</v>
      </c>
      <c r="Z101" s="42" t="n">
        <f aca="false">L101*5.5017049523</f>
        <v>6379986.09556572</v>
      </c>
      <c r="AA101" s="42"/>
      <c r="AB101" s="42"/>
      <c r="AC101" s="42"/>
      <c r="AD101" s="42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29820333.4557943</v>
      </c>
      <c r="G102" s="123" t="n">
        <v>28533485.2260915</v>
      </c>
      <c r="H102" s="8" t="n">
        <f aca="false">F102-J102</f>
        <v>25783874.6299296</v>
      </c>
      <c r="I102" s="8" t="n">
        <f aca="false">G102-K102</f>
        <v>24618120.1650028</v>
      </c>
      <c r="J102" s="123" t="n">
        <v>4036458.82586465</v>
      </c>
      <c r="K102" s="123" t="n">
        <v>3915365.06108871</v>
      </c>
      <c r="L102" s="8" t="n">
        <f aca="false">H102-I102</f>
        <v>1165754.46492686</v>
      </c>
      <c r="M102" s="8" t="n">
        <f aca="false">J102-K102</f>
        <v>121093.76477594</v>
      </c>
      <c r="N102" s="123" t="n">
        <v>2794080.53373004</v>
      </c>
      <c r="O102" s="5"/>
      <c r="P102" s="5"/>
      <c r="Q102" s="8" t="n">
        <f aca="false">I102*5.5017049523</f>
        <v>135441633.628112</v>
      </c>
      <c r="R102" s="8"/>
      <c r="S102" s="8"/>
      <c r="T102" s="5"/>
      <c r="U102" s="5"/>
      <c r="V102" s="8" t="n">
        <f aca="false">K102*5.5017049523</f>
        <v>21541183.3466541</v>
      </c>
      <c r="W102" s="8" t="n">
        <f aca="false">M102*5.5017049523</f>
        <v>666222.165360439</v>
      </c>
      <c r="X102" s="8" t="n">
        <f aca="false">N102*5.1890047538+L102*5.5017049523</f>
        <v>20912134.2848792</v>
      </c>
      <c r="Y102" s="8" t="n">
        <f aca="false">N102*5.1890047538</f>
        <v>14498497.1720252</v>
      </c>
      <c r="Z102" s="8" t="n">
        <f aca="false">L102*5.5017049523</f>
        <v>6413637.11285395</v>
      </c>
      <c r="AA102" s="8"/>
      <c r="AB102" s="8"/>
      <c r="AC102" s="8"/>
      <c r="AD102" s="8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30008042.8741249</v>
      </c>
      <c r="G103" s="125" t="n">
        <v>28712548.3316903</v>
      </c>
      <c r="H103" s="42" t="n">
        <f aca="false">F103-J103</f>
        <v>25882510.9750162</v>
      </c>
      <c r="I103" s="42" t="n">
        <f aca="false">G103-K103</f>
        <v>24710782.3895548</v>
      </c>
      <c r="J103" s="125" t="n">
        <v>4125531.89910874</v>
      </c>
      <c r="K103" s="125" t="n">
        <v>4001765.94213547</v>
      </c>
      <c r="L103" s="42" t="n">
        <f aca="false">H103-I103</f>
        <v>1171728.58546133</v>
      </c>
      <c r="M103" s="42" t="n">
        <f aca="false">J103-K103</f>
        <v>123765.95697327</v>
      </c>
      <c r="N103" s="125" t="n">
        <v>2219167.33945745</v>
      </c>
      <c r="O103" s="7"/>
      <c r="P103" s="7"/>
      <c r="Q103" s="42" t="n">
        <f aca="false">I103*5.5017049523</f>
        <v>135951433.847821</v>
      </c>
      <c r="R103" s="42"/>
      <c r="S103" s="42"/>
      <c r="T103" s="7"/>
      <c r="U103" s="7"/>
      <c r="V103" s="42" t="n">
        <f aca="false">K103*5.5017049523</f>
        <v>22016535.5017922</v>
      </c>
      <c r="W103" s="42" t="n">
        <f aca="false">M103*5.5017049523</f>
        <v>680923.778405989</v>
      </c>
      <c r="X103" s="42" t="n">
        <f aca="false">N103*5.1890047538+L103*5.5017049523</f>
        <v>17961774.8353065</v>
      </c>
      <c r="Y103" s="42" t="n">
        <f aca="false">N103*5.1890047538</f>
        <v>11515269.8739224</v>
      </c>
      <c r="Z103" s="42" t="n">
        <f aca="false">L103*5.5017049523</f>
        <v>6446504.96138407</v>
      </c>
      <c r="AA103" s="42"/>
      <c r="AB103" s="42"/>
      <c r="AC103" s="42"/>
      <c r="AD103" s="42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30271644.3048814</v>
      </c>
      <c r="G104" s="125" t="n">
        <v>28963752.987383</v>
      </c>
      <c r="H104" s="42" t="n">
        <f aca="false">F104-J104</f>
        <v>26032446.8040123</v>
      </c>
      <c r="I104" s="42" t="n">
        <f aca="false">G104-K104</f>
        <v>24851731.41154</v>
      </c>
      <c r="J104" s="125" t="n">
        <v>4239197.50086911</v>
      </c>
      <c r="K104" s="125" t="n">
        <v>4112021.57584303</v>
      </c>
      <c r="L104" s="42" t="n">
        <f aca="false">H104-I104</f>
        <v>1180715.39247232</v>
      </c>
      <c r="M104" s="42" t="n">
        <f aca="false">J104-K104</f>
        <v>127175.92502608</v>
      </c>
      <c r="N104" s="125" t="n">
        <v>2218151.34350339</v>
      </c>
      <c r="O104" s="7"/>
      <c r="P104" s="7"/>
      <c r="Q104" s="42" t="n">
        <f aca="false">I104*5.5017049523</f>
        <v>136726893.780099</v>
      </c>
      <c r="R104" s="42"/>
      <c r="S104" s="42"/>
      <c r="T104" s="7"/>
      <c r="U104" s="7"/>
      <c r="V104" s="42" t="n">
        <f aca="false">K104*5.5017049523</f>
        <v>22623129.46778</v>
      </c>
      <c r="W104" s="42" t="n">
        <f aca="false">M104*5.5017049523</f>
        <v>699684.416529319</v>
      </c>
      <c r="X104" s="42" t="n">
        <f aca="false">N104*5.1890047538+L104*5.5017049523</f>
        <v>18005945.5881088</v>
      </c>
      <c r="Y104" s="42" t="n">
        <f aca="false">N104*5.1890047538</f>
        <v>11509997.866087</v>
      </c>
      <c r="Z104" s="42" t="n">
        <f aca="false">L104*5.5017049523</f>
        <v>6495947.7220218</v>
      </c>
      <c r="AA104" s="42"/>
      <c r="AB104" s="42"/>
      <c r="AC104" s="42"/>
      <c r="AD104" s="42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30543971.4485369</v>
      </c>
      <c r="G105" s="125" t="n">
        <v>29224075.3904271</v>
      </c>
      <c r="H105" s="42" t="n">
        <f aca="false">F105-J105</f>
        <v>26218538.4314124</v>
      </c>
      <c r="I105" s="42" t="n">
        <f aca="false">G105-K105</f>
        <v>25028405.3638164</v>
      </c>
      <c r="J105" s="125" t="n">
        <v>4325433.01712447</v>
      </c>
      <c r="K105" s="125" t="n">
        <v>4195670.02661074</v>
      </c>
      <c r="L105" s="42" t="n">
        <f aca="false">H105-I105</f>
        <v>1190133.06759607</v>
      </c>
      <c r="M105" s="42" t="n">
        <f aca="false">J105-K105</f>
        <v>129762.99051373</v>
      </c>
      <c r="N105" s="125" t="n">
        <v>2233890.42561504</v>
      </c>
      <c r="O105" s="7"/>
      <c r="P105" s="7"/>
      <c r="Q105" s="42" t="n">
        <f aca="false">I105*5.5017049523</f>
        <v>137698901.73828</v>
      </c>
      <c r="R105" s="42"/>
      <c r="S105" s="42"/>
      <c r="T105" s="7"/>
      <c r="U105" s="7"/>
      <c r="V105" s="42" t="n">
        <f aca="false">K105*5.5017049523</f>
        <v>23083338.563621</v>
      </c>
      <c r="W105" s="42" t="n">
        <f aca="false">M105*5.5017049523</f>
        <v>713917.687534646</v>
      </c>
      <c r="X105" s="42" t="n">
        <f aca="false">N105*5.1890047538+L105*5.5017049523</f>
        <v>18139429.029874</v>
      </c>
      <c r="Y105" s="42" t="n">
        <f aca="false">N105*5.1890047538</f>
        <v>11591668.0379848</v>
      </c>
      <c r="Z105" s="42" t="n">
        <f aca="false">L105*5.5017049523</f>
        <v>6547760.99188927</v>
      </c>
      <c r="AA105" s="42"/>
      <c r="AB105" s="42"/>
      <c r="AC105" s="42"/>
      <c r="AD105" s="42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30568623.1034106</v>
      </c>
      <c r="G106" s="123" t="n">
        <v>29247974.6050948</v>
      </c>
      <c r="H106" s="8" t="n">
        <f aca="false">F106-J106</f>
        <v>26188989.4997491</v>
      </c>
      <c r="I106" s="8" t="n">
        <f aca="false">G106-K106</f>
        <v>24999730.0095432</v>
      </c>
      <c r="J106" s="123" t="n">
        <v>4379633.60366149</v>
      </c>
      <c r="K106" s="123" t="n">
        <v>4248244.59555164</v>
      </c>
      <c r="L106" s="8" t="n">
        <f aca="false">H106-I106</f>
        <v>1189259.49020595</v>
      </c>
      <c r="M106" s="8" t="n">
        <f aca="false">J106-K106</f>
        <v>131389.00810985</v>
      </c>
      <c r="N106" s="123" t="n">
        <v>2644979.23778189</v>
      </c>
      <c r="O106" s="5"/>
      <c r="P106" s="5"/>
      <c r="Q106" s="8" t="n">
        <f aca="false">I106*5.5017049523</f>
        <v>137541138.399667</v>
      </c>
      <c r="R106" s="8"/>
      <c r="S106" s="8"/>
      <c r="T106" s="5"/>
      <c r="U106" s="5"/>
      <c r="V106" s="8" t="n">
        <f aca="false">K106*5.5017049523</f>
        <v>23372588.3299282</v>
      </c>
      <c r="W106" s="8" t="n">
        <f aca="false">M106*5.5017049523</f>
        <v>722863.556595746</v>
      </c>
      <c r="X106" s="8" t="n">
        <f aca="false">N106*5.1890047538+L106*5.5017049523</f>
        <v>20267764.6653884</v>
      </c>
      <c r="Y106" s="8" t="n">
        <f aca="false">N106*5.1890047538</f>
        <v>13724809.8385525</v>
      </c>
      <c r="Z106" s="8" t="n">
        <f aca="false">L106*5.5017049523</f>
        <v>6542954.82683585</v>
      </c>
      <c r="AA106" s="8"/>
      <c r="AB106" s="8"/>
      <c r="AC106" s="8"/>
      <c r="AD106" s="8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30667247.838972</v>
      </c>
      <c r="G107" s="125" t="n">
        <v>29342551.1915404</v>
      </c>
      <c r="H107" s="42" t="n">
        <f aca="false">F107-J107</f>
        <v>26238180.0485333</v>
      </c>
      <c r="I107" s="42" t="n">
        <f aca="false">G107-K107</f>
        <v>25046355.4348149</v>
      </c>
      <c r="J107" s="125" t="n">
        <v>4429067.79043869</v>
      </c>
      <c r="K107" s="125" t="n">
        <v>4296195.75672553</v>
      </c>
      <c r="L107" s="42" t="n">
        <f aca="false">H107-I107</f>
        <v>1191824.61371844</v>
      </c>
      <c r="M107" s="42" t="n">
        <f aca="false">J107-K107</f>
        <v>132872.03371316</v>
      </c>
      <c r="N107" s="125" t="n">
        <v>2194049.9902395</v>
      </c>
      <c r="O107" s="7"/>
      <c r="P107" s="7"/>
      <c r="Q107" s="42" t="n">
        <f aca="false">I107*5.5017049523</f>
        <v>137797657.732787</v>
      </c>
      <c r="R107" s="42"/>
      <c r="S107" s="42"/>
      <c r="T107" s="7"/>
      <c r="U107" s="7"/>
      <c r="V107" s="42" t="n">
        <f aca="false">K107*5.5017049523</f>
        <v>23636401.4708271</v>
      </c>
      <c r="W107" s="42" t="n">
        <f aca="false">M107*5.5017049523</f>
        <v>731022.725901865</v>
      </c>
      <c r="X107" s="42" t="n">
        <f aca="false">N107*5.1890047538+L107*5.5017049523</f>
        <v>17942003.2089954</v>
      </c>
      <c r="Y107" s="42" t="n">
        <f aca="false">N107*5.1890047538</f>
        <v>11384935.8294276</v>
      </c>
      <c r="Z107" s="42" t="n">
        <f aca="false">L107*5.5017049523</f>
        <v>6557067.37956777</v>
      </c>
      <c r="AA107" s="42"/>
      <c r="AB107" s="42"/>
      <c r="AC107" s="42"/>
      <c r="AD107" s="42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30819238.9895495</v>
      </c>
      <c r="G108" s="125" t="n">
        <v>29486308.3509634</v>
      </c>
      <c r="H108" s="42" t="n">
        <f aca="false">F108-J108</f>
        <v>26357873.6756505</v>
      </c>
      <c r="I108" s="42" t="n">
        <f aca="false">G108-K108</f>
        <v>25158783.9964813</v>
      </c>
      <c r="J108" s="125" t="n">
        <v>4461365.31389902</v>
      </c>
      <c r="K108" s="125" t="n">
        <v>4327524.35448205</v>
      </c>
      <c r="L108" s="42" t="n">
        <f aca="false">H108-I108</f>
        <v>1199089.67916913</v>
      </c>
      <c r="M108" s="42" t="n">
        <f aca="false">J108-K108</f>
        <v>133840.95941697</v>
      </c>
      <c r="N108" s="125" t="n">
        <v>2164181.10104753</v>
      </c>
      <c r="O108" s="7"/>
      <c r="P108" s="7"/>
      <c r="Q108" s="42" t="n">
        <f aca="false">I108*5.5017049523</f>
        <v>138416206.507287</v>
      </c>
      <c r="R108" s="42"/>
      <c r="S108" s="42"/>
      <c r="T108" s="7"/>
      <c r="U108" s="7"/>
      <c r="V108" s="42" t="n">
        <f aca="false">K108*5.5017049523</f>
        <v>23808762.1722528</v>
      </c>
      <c r="W108" s="42" t="n">
        <f aca="false">M108*5.5017049523</f>
        <v>736353.469244925</v>
      </c>
      <c r="X108" s="42" t="n">
        <f aca="false">N108*5.1890047538+L108*5.5017049523</f>
        <v>17826983.6475564</v>
      </c>
      <c r="Y108" s="42" t="n">
        <f aca="false">N108*5.1890047538</f>
        <v>11229946.0214198</v>
      </c>
      <c r="Z108" s="42" t="n">
        <f aca="false">L108*5.5017049523</f>
        <v>6597037.62613662</v>
      </c>
      <c r="AA108" s="42"/>
      <c r="AB108" s="42"/>
      <c r="AC108" s="42"/>
      <c r="AD108" s="42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30955691.0590244</v>
      </c>
      <c r="G109" s="125" t="n">
        <v>29616660.7514719</v>
      </c>
      <c r="H109" s="42" t="n">
        <f aca="false">F109-J109</f>
        <v>26465754.932473</v>
      </c>
      <c r="I109" s="42" t="n">
        <f aca="false">G109-K109</f>
        <v>25261422.708717</v>
      </c>
      <c r="J109" s="125" t="n">
        <v>4489936.1265514</v>
      </c>
      <c r="K109" s="125" t="n">
        <v>4355238.04275486</v>
      </c>
      <c r="L109" s="42" t="n">
        <f aca="false">H109-I109</f>
        <v>1204332.22375596</v>
      </c>
      <c r="M109" s="42" t="n">
        <f aca="false">J109-K109</f>
        <v>134698.08379654</v>
      </c>
      <c r="N109" s="125" t="n">
        <v>2194519.73270065</v>
      </c>
      <c r="O109" s="7"/>
      <c r="P109" s="7"/>
      <c r="Q109" s="42" t="n">
        <f aca="false">I109*5.5017049523</f>
        <v>138980894.418692</v>
      </c>
      <c r="R109" s="42"/>
      <c r="S109" s="42"/>
      <c r="T109" s="7"/>
      <c r="U109" s="7"/>
      <c r="V109" s="42" t="n">
        <f aca="false">K109*5.5017049523</f>
        <v>23961234.7082698</v>
      </c>
      <c r="W109" s="42" t="n">
        <f aca="false">M109*5.5017049523</f>
        <v>741069.114688746</v>
      </c>
      <c r="X109" s="42" t="n">
        <f aca="false">N109*5.1890047538+L109*5.5017049523</f>
        <v>18013253.8849442</v>
      </c>
      <c r="Y109" s="42" t="n">
        <f aca="false">N109*5.1890047538</f>
        <v>11387373.3252916</v>
      </c>
      <c r="Z109" s="42" t="n">
        <f aca="false">L109*5.5017049523</f>
        <v>6625880.55965263</v>
      </c>
      <c r="AA109" s="42"/>
      <c r="AB109" s="42"/>
      <c r="AC109" s="42"/>
      <c r="AD109" s="42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31162842.8679306</v>
      </c>
      <c r="G110" s="123" t="n">
        <v>29814168.3588168</v>
      </c>
      <c r="H110" s="8" t="n">
        <f aca="false">F110-J110</f>
        <v>26570523.986613</v>
      </c>
      <c r="I110" s="8" t="n">
        <f aca="false">G110-K110</f>
        <v>25359619.0439388</v>
      </c>
      <c r="J110" s="123" t="n">
        <v>4592318.88131755</v>
      </c>
      <c r="K110" s="123" t="n">
        <v>4454549.31487802</v>
      </c>
      <c r="L110" s="8" t="n">
        <f aca="false">H110-I110</f>
        <v>1210904.94267427</v>
      </c>
      <c r="M110" s="8" t="n">
        <f aca="false">J110-K110</f>
        <v>137769.56643953</v>
      </c>
      <c r="N110" s="123" t="n">
        <v>2667253.40235694</v>
      </c>
      <c r="O110" s="5"/>
      <c r="P110" s="5"/>
      <c r="Q110" s="8" t="n">
        <f aca="false">I110*5.5017049523</f>
        <v>139521141.682479</v>
      </c>
      <c r="R110" s="8"/>
      <c r="S110" s="8"/>
      <c r="T110" s="5"/>
      <c r="U110" s="5"/>
      <c r="V110" s="8" t="n">
        <f aca="false">K110*5.5017049523</f>
        <v>24507616.025929</v>
      </c>
      <c r="W110" s="8" t="n">
        <f aca="false">M110*5.5017049523</f>
        <v>757967.505956585</v>
      </c>
      <c r="X110" s="8" t="n">
        <f aca="false">N110*5.1890047538+L110*5.5017049523</f>
        <v>20502432.304295</v>
      </c>
      <c r="Y110" s="8" t="n">
        <f aca="false">N110*5.1890047538</f>
        <v>13840390.5844194</v>
      </c>
      <c r="Z110" s="8" t="n">
        <f aca="false">L110*5.5017049523</f>
        <v>6662041.71987559</v>
      </c>
      <c r="AA110" s="8"/>
      <c r="AB110" s="8"/>
      <c r="AC110" s="8"/>
      <c r="AD110" s="8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31490208.8306702</v>
      </c>
      <c r="G111" s="125" t="n">
        <v>30126144.3627264</v>
      </c>
      <c r="H111" s="42" t="n">
        <f aca="false">F111-J111</f>
        <v>26797134.0031214</v>
      </c>
      <c r="I111" s="42" t="n">
        <f aca="false">G111-K111</f>
        <v>25573861.7800041</v>
      </c>
      <c r="J111" s="125" t="n">
        <v>4693074.82754881</v>
      </c>
      <c r="K111" s="125" t="n">
        <v>4552282.58272234</v>
      </c>
      <c r="L111" s="42" t="n">
        <f aca="false">H111-I111</f>
        <v>1223272.22311733</v>
      </c>
      <c r="M111" s="42" t="n">
        <f aca="false">J111-K111</f>
        <v>140792.244826471</v>
      </c>
      <c r="N111" s="125" t="n">
        <v>2136218.79915848</v>
      </c>
      <c r="O111" s="7"/>
      <c r="P111" s="7"/>
      <c r="Q111" s="42" t="n">
        <f aca="false">I111*5.5017049523</f>
        <v>140699842.004484</v>
      </c>
      <c r="R111" s="42"/>
      <c r="S111" s="42"/>
      <c r="T111" s="7"/>
      <c r="U111" s="7"/>
      <c r="V111" s="42" t="n">
        <f aca="false">K111*5.5017049523</f>
        <v>25045315.6296325</v>
      </c>
      <c r="W111" s="42" t="n">
        <f aca="false">M111*5.5017049523</f>
        <v>774597.390607227</v>
      </c>
      <c r="X111" s="42" t="n">
        <f aca="false">N111*5.1890047538+L111*5.5017049523</f>
        <v>17814932.3519259</v>
      </c>
      <c r="Y111" s="42" t="n">
        <f aca="false">N111*5.1890047538</f>
        <v>11084849.5039903</v>
      </c>
      <c r="Z111" s="42" t="n">
        <f aca="false">L111*5.5017049523</f>
        <v>6730082.84793564</v>
      </c>
      <c r="AA111" s="42"/>
      <c r="AB111" s="42"/>
      <c r="AC111" s="42"/>
      <c r="AD111" s="42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31697516.9101853</v>
      </c>
      <c r="G112" s="125" t="n">
        <v>30324069.3208251</v>
      </c>
      <c r="H112" s="42" t="n">
        <f aca="false">F112-J112</f>
        <v>26954606.6905165</v>
      </c>
      <c r="I112" s="42" t="n">
        <f aca="false">G112-K112</f>
        <v>25723446.4077464</v>
      </c>
      <c r="J112" s="125" t="n">
        <v>4742910.21966881</v>
      </c>
      <c r="K112" s="125" t="n">
        <v>4600622.91307875</v>
      </c>
      <c r="L112" s="42" t="n">
        <f aca="false">H112-I112</f>
        <v>1231160.28277014</v>
      </c>
      <c r="M112" s="42" t="n">
        <f aca="false">J112-K112</f>
        <v>142287.306590061</v>
      </c>
      <c r="N112" s="125" t="n">
        <v>2136061.54061305</v>
      </c>
      <c r="Q112" s="42" t="n">
        <f aca="false">I112*5.5017049523</f>
        <v>141522812.491722</v>
      </c>
      <c r="R112" s="42"/>
      <c r="S112" s="42"/>
      <c r="V112" s="42" t="n">
        <f aca="false">K112*5.5017049523</f>
        <v>25311269.8645502</v>
      </c>
      <c r="W112" s="42" t="n">
        <f aca="false">M112*5.5017049523</f>
        <v>782822.779315965</v>
      </c>
      <c r="X112" s="42" t="n">
        <f aca="false">N112*5.1890047538+L112*5.5017049523</f>
        <v>17857514.113442</v>
      </c>
      <c r="Y112" s="42" t="n">
        <f aca="false">N112*5.1890047538</f>
        <v>11084033.4886505</v>
      </c>
      <c r="Z112" s="42" t="n">
        <f aca="false">L112*5.5017049523</f>
        <v>6773480.62479154</v>
      </c>
      <c r="AA112" s="42"/>
      <c r="AB112" s="42"/>
      <c r="AC112" s="42"/>
      <c r="AD112" s="42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31915704.7781195</v>
      </c>
      <c r="G113" s="125" t="n">
        <v>30532335.5123195</v>
      </c>
      <c r="H113" s="42" t="n">
        <f aca="false">F113-J113</f>
        <v>27087969.9557373</v>
      </c>
      <c r="I113" s="42" t="n">
        <f aca="false">G113-K113</f>
        <v>25849432.7346087</v>
      </c>
      <c r="J113" s="125" t="n">
        <v>4827734.82238223</v>
      </c>
      <c r="K113" s="125" t="n">
        <v>4682902.77771076</v>
      </c>
      <c r="L113" s="42" t="n">
        <f aca="false">H113-I113</f>
        <v>1238537.22112853</v>
      </c>
      <c r="M113" s="42" t="n">
        <f aca="false">J113-K113</f>
        <v>144832.04467147</v>
      </c>
      <c r="N113" s="125" t="n">
        <v>2160957.69516771</v>
      </c>
      <c r="Q113" s="42" t="n">
        <f aca="false">I113*5.5017049523</f>
        <v>142215952.090143</v>
      </c>
      <c r="R113" s="42"/>
      <c r="S113" s="42"/>
      <c r="V113" s="42" t="n">
        <f aca="false">K113*5.5017049523</f>
        <v>25763949.4032707</v>
      </c>
      <c r="W113" s="42" t="n">
        <f aca="false">M113*5.5017049523</f>
        <v>796823.177420763</v>
      </c>
      <c r="X113" s="42" t="n">
        <f aca="false">N113*5.1890047538+L113*5.5017049523</f>
        <v>18027286.1160767</v>
      </c>
      <c r="Y113" s="42" t="n">
        <f aca="false">N113*5.1890047538</f>
        <v>11213219.752986</v>
      </c>
      <c r="Z113" s="42" t="n">
        <f aca="false">L113*5.5017049523</f>
        <v>6814066.36309072</v>
      </c>
      <c r="AA113" s="42"/>
      <c r="AB113" s="42"/>
      <c r="AC113" s="42"/>
      <c r="AD113" s="42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32031518.0124692</v>
      </c>
      <c r="G114" s="123" t="n">
        <v>30642183.1687517</v>
      </c>
      <c r="H114" s="8" t="n">
        <f aca="false">F114-J114</f>
        <v>27200633.6126261</v>
      </c>
      <c r="I114" s="8" t="n">
        <f aca="false">G114-K114</f>
        <v>25956225.3009039</v>
      </c>
      <c r="J114" s="123" t="n">
        <v>4830884.3998431</v>
      </c>
      <c r="K114" s="123" t="n">
        <v>4685957.8678478</v>
      </c>
      <c r="L114" s="8" t="n">
        <f aca="false">H114-I114</f>
        <v>1244408.3117222</v>
      </c>
      <c r="M114" s="8" t="n">
        <f aca="false">J114-K114</f>
        <v>144926.5319953</v>
      </c>
      <c r="N114" s="123" t="n">
        <v>2666565.07423066</v>
      </c>
      <c r="O114" s="5"/>
      <c r="P114" s="5"/>
      <c r="Q114" s="8" t="n">
        <f aca="false">I114*5.5017049523</f>
        <v>142803493.280998</v>
      </c>
      <c r="R114" s="8"/>
      <c r="S114" s="8"/>
      <c r="T114" s="5"/>
      <c r="U114" s="5"/>
      <c r="V114" s="8" t="n">
        <f aca="false">K114*5.5017049523</f>
        <v>25780757.6078074</v>
      </c>
      <c r="W114" s="8" t="n">
        <f aca="false">M114*5.5017049523</f>
        <v>797343.018798208</v>
      </c>
      <c r="X114" s="8" t="n">
        <f aca="false">N114*5.1890047538+L114*5.5017049523</f>
        <v>20683186.2177852</v>
      </c>
      <c r="Y114" s="8" t="n">
        <f aca="false">N114*5.1890047538</f>
        <v>13836818.8464999</v>
      </c>
      <c r="Z114" s="8" t="n">
        <f aca="false">L114*5.5017049523</f>
        <v>6846367.37128529</v>
      </c>
      <c r="AA114" s="8"/>
      <c r="AB114" s="8"/>
      <c r="AC114" s="8"/>
      <c r="AD114" s="8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32222801.8727391</v>
      </c>
      <c r="G115" s="125" t="n">
        <v>30824379.5219807</v>
      </c>
      <c r="H115" s="42" t="n">
        <f aca="false">F115-J115</f>
        <v>27325867.560764</v>
      </c>
      <c r="I115" s="42" t="n">
        <f aca="false">G115-K115</f>
        <v>26074353.2393648</v>
      </c>
      <c r="J115" s="125" t="n">
        <v>4896934.31197514</v>
      </c>
      <c r="K115" s="125" t="n">
        <v>4750026.28261589</v>
      </c>
      <c r="L115" s="42" t="n">
        <f aca="false">H115-I115</f>
        <v>1251514.32139915</v>
      </c>
      <c r="M115" s="42" t="n">
        <f aca="false">J115-K115</f>
        <v>146908.02935925</v>
      </c>
      <c r="N115" s="125" t="n">
        <v>2143025.93237548</v>
      </c>
      <c r="O115" s="7"/>
      <c r="P115" s="7"/>
      <c r="Q115" s="42" t="n">
        <f aca="false">I115*5.5017049523</f>
        <v>143453398.345033</v>
      </c>
      <c r="R115" s="42"/>
      <c r="S115" s="42"/>
      <c r="T115" s="7"/>
      <c r="U115" s="7"/>
      <c r="V115" s="42" t="n">
        <f aca="false">K115*5.5017049523</f>
        <v>26133243.122623</v>
      </c>
      <c r="W115" s="42" t="n">
        <f aca="false">M115*5.5017049523</f>
        <v>808244.632658421</v>
      </c>
      <c r="X115" s="42" t="n">
        <f aca="false">N115*5.1890047538+L115*5.5017049523</f>
        <v>18005634.2905291</v>
      </c>
      <c r="Y115" s="42" t="n">
        <f aca="false">N115*5.1890047538</f>
        <v>11120171.750613</v>
      </c>
      <c r="Z115" s="42" t="n">
        <f aca="false">L115*5.5017049523</f>
        <v>6885462.53991607</v>
      </c>
      <c r="AA115" s="42"/>
      <c r="AB115" s="42"/>
      <c r="AC115" s="42"/>
      <c r="AD115" s="42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32394296.7605221</v>
      </c>
      <c r="G116" s="125" t="n">
        <v>30988034.8773595</v>
      </c>
      <c r="H116" s="42" t="n">
        <f aca="false">F116-J116</f>
        <v>27418214.0479739</v>
      </c>
      <c r="I116" s="42" t="n">
        <f aca="false">G116-K116</f>
        <v>26161234.6461878</v>
      </c>
      <c r="J116" s="125" t="n">
        <v>4976082.71254818</v>
      </c>
      <c r="K116" s="125" t="n">
        <v>4826800.23117173</v>
      </c>
      <c r="L116" s="42" t="n">
        <f aca="false">H116-I116</f>
        <v>1256979.40178616</v>
      </c>
      <c r="M116" s="42" t="n">
        <f aca="false">J116-K116</f>
        <v>149282.48137645</v>
      </c>
      <c r="N116" s="125" t="n">
        <v>2106804.64450555</v>
      </c>
      <c r="O116" s="7"/>
      <c r="P116" s="7"/>
      <c r="Q116" s="42" t="n">
        <f aca="false">I116*5.5017049523</f>
        <v>143931394.211214</v>
      </c>
      <c r="R116" s="42"/>
      <c r="S116" s="42"/>
      <c r="T116" s="7"/>
      <c r="U116" s="7"/>
      <c r="V116" s="42" t="n">
        <f aca="false">K116*5.5017049523</f>
        <v>26555630.7356003</v>
      </c>
      <c r="W116" s="42" t="n">
        <f aca="false">M116*5.5017049523</f>
        <v>821308.167080445</v>
      </c>
      <c r="X116" s="42" t="n">
        <f aca="false">N116*5.1890047538+L116*5.5017049523</f>
        <v>17847749.1154132</v>
      </c>
      <c r="Y116" s="42" t="n">
        <f aca="false">N116*5.1890047538</f>
        <v>10932219.3156672</v>
      </c>
      <c r="Z116" s="42" t="n">
        <f aca="false">L116*5.5017049523</f>
        <v>6915529.79974599</v>
      </c>
      <c r="AA116" s="42"/>
      <c r="AB116" s="42"/>
      <c r="AC116" s="42"/>
      <c r="AD116" s="42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32684242.7116098</v>
      </c>
      <c r="G117" s="125" t="n">
        <v>31263362.7716402</v>
      </c>
      <c r="H117" s="42" t="n">
        <f aca="false">F117-J117</f>
        <v>27609937.8054047</v>
      </c>
      <c r="I117" s="42" t="n">
        <f aca="false">G117-K117</f>
        <v>26341287.0126213</v>
      </c>
      <c r="J117" s="125" t="n">
        <v>5074304.90620506</v>
      </c>
      <c r="K117" s="125" t="n">
        <v>4922075.75901891</v>
      </c>
      <c r="L117" s="42" t="n">
        <f aca="false">H117-I117</f>
        <v>1268650.79278345</v>
      </c>
      <c r="M117" s="42" t="n">
        <f aca="false">J117-K117</f>
        <v>152229.14718615</v>
      </c>
      <c r="N117" s="125" t="n">
        <v>2033151.90097209</v>
      </c>
      <c r="O117" s="7"/>
      <c r="P117" s="7"/>
      <c r="Q117" s="42" t="n">
        <f aca="false">I117*5.5017049523</f>
        <v>144921989.207294</v>
      </c>
      <c r="R117" s="42"/>
      <c r="S117" s="42"/>
      <c r="T117" s="7"/>
      <c r="U117" s="7"/>
      <c r="V117" s="42" t="n">
        <f aca="false">K117*5.5017049523</f>
        <v>27079808.5789901</v>
      </c>
      <c r="W117" s="42" t="n">
        <f aca="false">M117*5.5017049523</f>
        <v>837519.852958446</v>
      </c>
      <c r="X117" s="42" t="n">
        <f aca="false">N117*5.1890047538+L117*5.5017049523</f>
        <v>17529777.2287377</v>
      </c>
      <c r="Y117" s="42" t="n">
        <f aca="false">N117*5.1890047538</f>
        <v>10550034.8793417</v>
      </c>
      <c r="Z117" s="42" t="n">
        <f aca="false">L117*5.5017049523</f>
        <v>6979742.34939601</v>
      </c>
      <c r="AA117" s="42"/>
      <c r="AB117" s="42"/>
      <c r="AC117" s="42"/>
      <c r="AD117" s="42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0" customFormat="false" ht="12.8" hidden="false" customHeight="false" outlineLevel="0" collapsed="false">
      <c r="F120" s="33" t="s">
        <v>147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87" colorId="64" zoomScale="75" zoomScaleNormal="75" zoomScalePageLayoutView="100" workbookViewId="0">
      <selection pane="topLeft" activeCell="F107" activeCellId="0" sqref="F107"/>
    </sheetView>
  </sheetViews>
  <sheetFormatPr defaultColWidth="9.00390625" defaultRowHeight="12.8" zeroHeight="false" outlineLevelRow="0" outlineLevelCol="0"/>
  <cols>
    <col collapsed="false" customWidth="true" hidden="false" outlineLevel="0" max="6" min="5" style="33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7"/>
      <c r="B9" s="135" t="n">
        <v>2015</v>
      </c>
      <c r="C9" s="7" t="n">
        <v>1</v>
      </c>
      <c r="D9" s="135" t="n">
        <v>161</v>
      </c>
      <c r="E9" s="125" t="n">
        <v>18004034.2271816</v>
      </c>
      <c r="F9" s="125" t="n">
        <v>135449.214417351</v>
      </c>
      <c r="G9" s="42" t="n">
        <f aca="false">E9-F9*0.7</f>
        <v>17909219.7770895</v>
      </c>
      <c r="H9" s="9"/>
      <c r="I9" s="136"/>
      <c r="J9" s="42" t="n">
        <f aca="false">G9*3.8235866717</f>
        <v>68477454.0402253</v>
      </c>
      <c r="K9" s="9"/>
      <c r="L9" s="136"/>
      <c r="M9" s="42" t="n">
        <f aca="false">F9*2.511711692</f>
        <v>340209.375524274</v>
      </c>
      <c r="N9" s="7"/>
      <c r="O9" s="7"/>
      <c r="P9" s="7"/>
      <c r="Q9" s="42"/>
      <c r="R9" s="42"/>
      <c r="S9" s="42"/>
      <c r="T9" s="7"/>
      <c r="U9" s="7"/>
      <c r="V9" s="7"/>
      <c r="W9" s="7"/>
      <c r="X9" s="42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35" t="n">
        <v>2015</v>
      </c>
      <c r="C10" s="7" t="n">
        <v>2</v>
      </c>
      <c r="D10" s="135" t="n">
        <v>162</v>
      </c>
      <c r="E10" s="125" t="n">
        <v>22160667.129279</v>
      </c>
      <c r="F10" s="125" t="n">
        <v>151084.142402353</v>
      </c>
      <c r="G10" s="42" t="n">
        <f aca="false">E10-F10*0.7</f>
        <v>22054908.2295973</v>
      </c>
      <c r="H10" s="9" t="s">
        <v>162</v>
      </c>
      <c r="I10" s="136" t="n">
        <f aca="false">AVERAGE(I3:I8)</f>
        <v>3.82358667172555</v>
      </c>
      <c r="J10" s="42" t="n">
        <f aca="false">G10*3.8235866717</f>
        <v>84328853.1522549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7"/>
      <c r="O10" s="7"/>
      <c r="P10" s="7"/>
      <c r="Q10" s="42"/>
      <c r="R10" s="42"/>
      <c r="S10" s="42"/>
      <c r="T10" s="7"/>
      <c r="U10" s="7"/>
      <c r="V10" s="7"/>
      <c r="W10" s="7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35" t="n">
        <v>2015</v>
      </c>
      <c r="C11" s="7" t="n">
        <v>3</v>
      </c>
      <c r="D11" s="135" t="n">
        <v>163</v>
      </c>
      <c r="E11" s="125" t="n">
        <v>20241474.6608547</v>
      </c>
      <c r="F11" s="125" t="n">
        <v>149343.027816335</v>
      </c>
      <c r="G11" s="42" t="n">
        <f aca="false">E11-F11*0.7</f>
        <v>20136934.5413833</v>
      </c>
      <c r="H11" s="9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Q11" s="42"/>
      <c r="R11" s="42"/>
      <c r="S11" s="42"/>
      <c r="X11" s="42"/>
    </row>
    <row r="12" customFormat="false" ht="12.8" hidden="false" customHeight="false" outlineLevel="0" collapsed="false">
      <c r="A12" s="7"/>
      <c r="B12" s="135" t="n">
        <v>2015</v>
      </c>
      <c r="C12" s="7" t="n">
        <v>4</v>
      </c>
      <c r="D12" s="135" t="n">
        <v>164</v>
      </c>
      <c r="E12" s="125" t="n">
        <v>23722644.8086565</v>
      </c>
      <c r="F12" s="125" t="n">
        <v>146563.952510206</v>
      </c>
      <c r="G12" s="42" t="n">
        <f aca="false">E12-F12*0.7</f>
        <v>23620050.0418994</v>
      </c>
      <c r="H12" s="9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Q12" s="42"/>
      <c r="R12" s="42"/>
      <c r="S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v>19331318.9269655</v>
      </c>
      <c r="F13" s="123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22042352.8766765</v>
      </c>
      <c r="F14" s="125" t="n"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19234129.6394673</v>
      </c>
      <c r="F15" s="125" t="n"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22573512.1008919</v>
      </c>
      <c r="F16" s="125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19517575.3041269</v>
      </c>
      <c r="F17" s="123" t="n"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23345722.4547066</v>
      </c>
      <c r="F18" s="125" t="n"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20685758.7576831</v>
      </c>
      <c r="F19" s="125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24447912.8962081</v>
      </c>
      <c r="F20" s="125" t="n"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19576875.4819577</v>
      </c>
      <c r="F21" s="123" t="n"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22220331.7878667</v>
      </c>
      <c r="F22" s="125" t="n"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18301844.9884928</v>
      </c>
      <c r="F23" s="125" t="n">
        <v>112657.52315571</v>
      </c>
      <c r="G23" s="42" t="n">
        <f aca="false">E23-F23*0.7</f>
        <v>18222984.7222838</v>
      </c>
      <c r="H23" s="42"/>
      <c r="I23" s="42"/>
      <c r="J23" s="42" t="n">
        <f aca="false">G23*3.8235866717</f>
        <v>69677161.5027172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19945772.1285218</v>
      </c>
      <c r="F24" s="125" t="n">
        <v>111977.056282442</v>
      </c>
      <c r="G24" s="42" t="n">
        <f aca="false">E24-F24*0.7</f>
        <v>19867388.1891241</v>
      </c>
      <c r="H24" s="42"/>
      <c r="I24" s="42"/>
      <c r="J24" s="42" t="n">
        <f aca="false">G24*3.8235866717</f>
        <v>75964680.681425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15748980.9767565</v>
      </c>
      <c r="F25" s="123" t="n">
        <v>112983.375310289</v>
      </c>
      <c r="G25" s="8" t="n">
        <f aca="false">E25-F25*0.7</f>
        <v>15669892.6140393</v>
      </c>
      <c r="H25" s="8"/>
      <c r="I25" s="8"/>
      <c r="J25" s="8" t="n">
        <f aca="false">G25*3.8235866717</f>
        <v>59915192.5460109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18646926.2542344</v>
      </c>
      <c r="F26" s="125" t="n">
        <v>111109.744064318</v>
      </c>
      <c r="G26" s="42" t="n">
        <f aca="false">E26-F26*0.7</f>
        <v>18569149.4333894</v>
      </c>
      <c r="H26" s="42" t="n">
        <v>1000</v>
      </c>
      <c r="I26" s="42"/>
      <c r="J26" s="42" t="n">
        <f aca="false">G26*3.8235866717</f>
        <v>71000752.2783131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15997402.2056668</v>
      </c>
      <c r="F27" s="125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18669097.0259458</v>
      </c>
      <c r="F28" s="125" t="n">
        <v>110993.20327168</v>
      </c>
      <c r="G28" s="42" t="n">
        <f aca="false">E28-F28*0.7</f>
        <v>18591401.7836556</v>
      </c>
      <c r="H28" s="42"/>
      <c r="I28" s="42"/>
      <c r="J28" s="42" t="n">
        <f aca="false">G28*3.8235866717</f>
        <v>71085836.0682051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16485589.3449535</v>
      </c>
      <c r="F29" s="123" t="n">
        <v>113354.394990381</v>
      </c>
      <c r="G29" s="8" t="n">
        <f aca="false">E29-F29*0.7</f>
        <v>16406241.2684602</v>
      </c>
      <c r="H29" s="8"/>
      <c r="I29" s="8"/>
      <c r="J29" s="8" t="n">
        <f aca="false">G29*3.8235866717</f>
        <v>62730685.4467789</v>
      </c>
      <c r="K29" s="6"/>
      <c r="L29" s="8"/>
      <c r="M29" s="8" t="n">
        <f aca="false">F29*2.511711692</f>
        <v>284713.559236925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19464072.5359528</v>
      </c>
      <c r="F30" s="125" t="n">
        <v>114714.574752468</v>
      </c>
      <c r="G30" s="42" t="n">
        <f aca="false">E30-F30*0.7</f>
        <v>19383772.3336261</v>
      </c>
      <c r="H30" s="42"/>
      <c r="I30" s="42"/>
      <c r="J30" s="42" t="n">
        <f aca="false">G30*3.8235866717</f>
        <v>74115533.54212</v>
      </c>
      <c r="K30" s="9"/>
      <c r="L30" s="42"/>
      <c r="M30" s="42" t="n">
        <f aca="false">F30*2.511711692</f>
        <v>288129.938648581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17107770.8665354</v>
      </c>
      <c r="F31" s="125" t="n">
        <v>115536.075994737</v>
      </c>
      <c r="G31" s="42" t="n">
        <f aca="false">E31-F31*0.7</f>
        <v>17026895.6133391</v>
      </c>
      <c r="H31" s="42"/>
      <c r="I31" s="42"/>
      <c r="J31" s="42" t="n">
        <f aca="false">G31*3.8235866717</f>
        <v>65103811.1275907</v>
      </c>
      <c r="K31" s="9"/>
      <c r="L31" s="42"/>
      <c r="M31" s="42" t="n">
        <f aca="false">F31*2.511711692</f>
        <v>290193.312923782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20010892.6371009</v>
      </c>
      <c r="F32" s="125" t="n">
        <v>119620.674074767</v>
      </c>
      <c r="G32" s="42" t="n">
        <f aca="false">E32-F32*0.7</f>
        <v>19927158.1652486</v>
      </c>
      <c r="H32" s="42"/>
      <c r="I32" s="42"/>
      <c r="J32" s="42" t="n">
        <f aca="false">G32*3.8235866717</f>
        <v>76193216.3655024</v>
      </c>
      <c r="K32" s="9"/>
      <c r="L32" s="42"/>
      <c r="M32" s="42" t="n">
        <f aca="false">F32*2.511711692</f>
        <v>300452.645678513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17766729.2446277</v>
      </c>
      <c r="F33" s="123" t="n">
        <v>121224.164502983</v>
      </c>
      <c r="G33" s="8" t="n">
        <f aca="false">E33-F33*0.7</f>
        <v>17681872.3294756</v>
      </c>
      <c r="H33" s="8"/>
      <c r="I33" s="8"/>
      <c r="J33" s="8" t="n">
        <f aca="false">G33*3.8235866717</f>
        <v>67608171.3696838</v>
      </c>
      <c r="K33" s="6"/>
      <c r="L33" s="8"/>
      <c r="M33" s="8" t="n">
        <f aca="false">F33*2.511711692</f>
        <v>304480.151335074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20730829.625602</v>
      </c>
      <c r="F34" s="125" t="n">
        <v>118732.691914753</v>
      </c>
      <c r="G34" s="42" t="n">
        <f aca="false">E34-F34*0.7</f>
        <v>20647716.7412617</v>
      </c>
      <c r="H34" s="42"/>
      <c r="I34" s="42"/>
      <c r="J34" s="42" t="n">
        <f aca="false">G34*3.8235866717</f>
        <v>78948334.5329252</v>
      </c>
      <c r="K34" s="9"/>
      <c r="L34" s="42"/>
      <c r="M34" s="42" t="n">
        <f aca="false">F34*2.511711692</f>
        <v>298222.290504918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18433225.3854305</v>
      </c>
      <c r="F35" s="125" t="n">
        <v>114906.591842127</v>
      </c>
      <c r="G35" s="42" t="n">
        <f aca="false">E35-F35*0.7</f>
        <v>18352790.771141</v>
      </c>
      <c r="H35" s="42"/>
      <c r="I35" s="42"/>
      <c r="J35" s="42" t="n">
        <f aca="false">G35*3.8235866717</f>
        <v>70173486.1810334</v>
      </c>
      <c r="K35" s="9"/>
      <c r="L35" s="42"/>
      <c r="M35" s="42" t="n">
        <f aca="false">F35*2.511711692</f>
        <v>288612.230217743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21821303.1237789</v>
      </c>
      <c r="F36" s="125" t="n">
        <v>110842.210785615</v>
      </c>
      <c r="G36" s="42" t="n">
        <f aca="false">E36-F36*0.7</f>
        <v>21743713.5762289</v>
      </c>
      <c r="H36" s="42"/>
      <c r="I36" s="42"/>
      <c r="J36" s="42" t="n">
        <f aca="false">G36*3.8235866717</f>
        <v>83138973.4233313</v>
      </c>
      <c r="K36" s="9"/>
      <c r="L36" s="42"/>
      <c r="M36" s="42" t="n">
        <f aca="false">F36*2.511711692</f>
        <v>278403.676797357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19031286.9865786</v>
      </c>
      <c r="F37" s="123" t="n">
        <v>114700.076288004</v>
      </c>
      <c r="G37" s="8" t="n">
        <f aca="false">E37-F37*0.7</f>
        <v>18950996.933177</v>
      </c>
      <c r="H37" s="8"/>
      <c r="I37" s="8"/>
      <c r="J37" s="8" t="n">
        <f aca="false">G37*3.8235866717</f>
        <v>72460779.2891232</v>
      </c>
      <c r="K37" s="6"/>
      <c r="L37" s="8"/>
      <c r="M37" s="8" t="n">
        <f aca="false">F37*2.511711692</f>
        <v>288093.522685871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22125459.6898254</v>
      </c>
      <c r="F38" s="125" t="n">
        <v>116110.32647157</v>
      </c>
      <c r="G38" s="42" t="n">
        <f aca="false">E38-F38*0.7</f>
        <v>22044182.4612953</v>
      </c>
      <c r="H38" s="42"/>
      <c r="I38" s="42"/>
      <c r="J38" s="42" t="n">
        <f aca="false">G38*3.8235866717</f>
        <v>84287842.2475318</v>
      </c>
      <c r="K38" s="9"/>
      <c r="L38" s="42"/>
      <c r="M38" s="42" t="n">
        <f aca="false">F38*2.511711692</f>
        <v>291635.664560581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19566523.8139179</v>
      </c>
      <c r="F39" s="125" t="n">
        <v>117114.010021663</v>
      </c>
      <c r="G39" s="42" t="n">
        <f aca="false">E39-F39*0.7</f>
        <v>19484544.0069028</v>
      </c>
      <c r="H39" s="42"/>
      <c r="I39" s="42"/>
      <c r="J39" s="42" t="n">
        <f aca="false">G39*3.8235866717</f>
        <v>74500842.7689455</v>
      </c>
      <c r="K39" s="9"/>
      <c r="L39" s="42"/>
      <c r="M39" s="42" t="n">
        <f aca="false">F39*2.511711692</f>
        <v>294156.628268417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22662810.7118366</v>
      </c>
      <c r="F40" s="125" t="n">
        <v>122828.894648012</v>
      </c>
      <c r="G40" s="42" t="n">
        <f aca="false">E40-F40*0.7</f>
        <v>22576830.485583</v>
      </c>
      <c r="H40" s="42"/>
      <c r="I40" s="42"/>
      <c r="J40" s="42" t="n">
        <f aca="false">G40*3.8235866717</f>
        <v>86324468.1339054</v>
      </c>
      <c r="K40" s="9"/>
      <c r="L40" s="42"/>
      <c r="M40" s="42" t="n">
        <f aca="false">F40*2.511711692</f>
        <v>308510.770802847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20005484.7747332</v>
      </c>
      <c r="F41" s="123" t="n">
        <v>123469.884842612</v>
      </c>
      <c r="G41" s="8" t="n">
        <f aca="false">E41-F41*0.7</f>
        <v>19919055.8553434</v>
      </c>
      <c r="H41" s="8"/>
      <c r="I41" s="8"/>
      <c r="J41" s="8" t="n">
        <f aca="false">G41*3.8235866717</f>
        <v>76162236.4813389</v>
      </c>
      <c r="K41" s="6"/>
      <c r="L41" s="8"/>
      <c r="M41" s="8" t="n">
        <f aca="false">F41*2.511711692</f>
        <v>310120.753369083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23209235.0144856</v>
      </c>
      <c r="F42" s="125" t="n">
        <v>128363.548655745</v>
      </c>
      <c r="G42" s="42" t="n">
        <f aca="false">E42-F42*0.7</f>
        <v>23119380.5304266</v>
      </c>
      <c r="H42" s="42"/>
      <c r="I42" s="42"/>
      <c r="J42" s="42" t="n">
        <f aca="false">G42*3.8235866717</f>
        <v>88398955.2540995</v>
      </c>
      <c r="K42" s="9"/>
      <c r="L42" s="42"/>
      <c r="M42" s="42" t="n">
        <f aca="false">F42*2.511711692</f>
        <v>322412.225985246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20558982.1490463</v>
      </c>
      <c r="F43" s="125" t="n">
        <v>131716.657398731</v>
      </c>
      <c r="G43" s="42" t="n">
        <f aca="false">E43-F43*0.7</f>
        <v>20466780.4888672</v>
      </c>
      <c r="H43" s="42"/>
      <c r="I43" s="42"/>
      <c r="J43" s="42" t="n">
        <f aca="false">G43*3.8235866717</f>
        <v>78256509.0898424</v>
      </c>
      <c r="K43" s="9"/>
      <c r="L43" s="42"/>
      <c r="M43" s="42" t="n">
        <f aca="false">F43*2.511711692</f>
        <v>330834.268419552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24276970.6865869</v>
      </c>
      <c r="F44" s="125" t="n">
        <v>123911.834715887</v>
      </c>
      <c r="G44" s="42" t="n">
        <f aca="false">E44-F44*0.7</f>
        <v>24190232.4022858</v>
      </c>
      <c r="H44" s="42"/>
      <c r="I44" s="42"/>
      <c r="J44" s="42" t="n">
        <f aca="false">G44*3.8235866717</f>
        <v>92493450.1987053</v>
      </c>
      <c r="K44" s="9"/>
      <c r="L44" s="42"/>
      <c r="M44" s="42" t="n">
        <f aca="false">F44*2.511711692</f>
        <v>311230.804033065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21460042.5576322</v>
      </c>
      <c r="F45" s="123" t="n">
        <v>126031.724186494</v>
      </c>
      <c r="G45" s="8" t="n">
        <f aca="false">E45-F45*0.7</f>
        <v>21371820.3507017</v>
      </c>
      <c r="H45" s="8"/>
      <c r="I45" s="8"/>
      <c r="J45" s="8" t="n">
        <f aca="false">G45*3.8235866717</f>
        <v>81717007.4429098</v>
      </c>
      <c r="K45" s="6"/>
      <c r="L45" s="8"/>
      <c r="M45" s="8" t="n">
        <f aca="false">F45*2.511711692</f>
        <v>316555.355202136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24644799.8459725</v>
      </c>
      <c r="F46" s="125" t="n">
        <v>132249.017068676</v>
      </c>
      <c r="G46" s="42" t="n">
        <f aca="false">E46-F46*0.7</f>
        <v>24552225.5340245</v>
      </c>
      <c r="H46" s="42"/>
      <c r="I46" s="42"/>
      <c r="J46" s="42" t="n">
        <f aca="false">G46*3.8235866717</f>
        <v>93877562.3124684</v>
      </c>
      <c r="K46" s="9"/>
      <c r="L46" s="42"/>
      <c r="M46" s="42" t="n">
        <f aca="false">F46*2.511711692</f>
        <v>332171.402426901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21549782.4137721</v>
      </c>
      <c r="F47" s="125" t="n">
        <v>136410.976063059</v>
      </c>
      <c r="G47" s="42" t="n">
        <f aca="false">E47-F47*0.7</f>
        <v>21454294.730528</v>
      </c>
      <c r="H47" s="42"/>
      <c r="I47" s="42"/>
      <c r="J47" s="42" t="n">
        <f aca="false">G47*3.8235866717</f>
        <v>82032355.3823704</v>
      </c>
      <c r="K47" s="9"/>
      <c r="L47" s="42"/>
      <c r="M47" s="42" t="n">
        <f aca="false">F47*2.511711692</f>
        <v>342625.043494718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25015042.4565854</v>
      </c>
      <c r="F48" s="125" t="n">
        <v>134666.063005173</v>
      </c>
      <c r="G48" s="42" t="n">
        <f aca="false">E48-F48*0.7</f>
        <v>24920776.2124817</v>
      </c>
      <c r="H48" s="42"/>
      <c r="I48" s="42"/>
      <c r="J48" s="42" t="n">
        <f aca="false">G48*3.8235866717</f>
        <v>95286747.7744636</v>
      </c>
      <c r="K48" s="9"/>
      <c r="L48" s="42"/>
      <c r="M48" s="42" t="n">
        <f aca="false">F48*2.511711692</f>
        <v>338242.324965702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21922334.022271</v>
      </c>
      <c r="F49" s="123" t="n">
        <v>133668.68910997</v>
      </c>
      <c r="G49" s="8" t="n">
        <f aca="false">E49-F49*0.7</f>
        <v>21828765.939894</v>
      </c>
      <c r="H49" s="8"/>
      <c r="I49" s="8"/>
      <c r="J49" s="8" t="n">
        <f aca="false">G49*3.8235866717</f>
        <v>83464178.5074377</v>
      </c>
      <c r="K49" s="6"/>
      <c r="L49" s="8"/>
      <c r="M49" s="8" t="n">
        <f aca="false">F49*2.511711692</f>
        <v>335737.209291824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25445741.2844692</v>
      </c>
      <c r="F50" s="125" t="n">
        <v>135461.288217548</v>
      </c>
      <c r="G50" s="42" t="n">
        <f aca="false">E50-F50*0.7</f>
        <v>25350918.3827169</v>
      </c>
      <c r="H50" s="42"/>
      <c r="I50" s="42"/>
      <c r="J50" s="42" t="n">
        <f aca="false">G50*3.8235866717</f>
        <v>96931433.6435109</v>
      </c>
      <c r="K50" s="9"/>
      <c r="L50" s="42"/>
      <c r="M50" s="42" t="n">
        <f aca="false">F50*2.511711692</f>
        <v>340239.701429397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22365768.5653822</v>
      </c>
      <c r="F51" s="125" t="n">
        <v>138046.293864614</v>
      </c>
      <c r="G51" s="42" t="n">
        <f aca="false">E51-F51*0.7</f>
        <v>22269136.159677</v>
      </c>
      <c r="H51" s="42"/>
      <c r="I51" s="42"/>
      <c r="J51" s="42" t="n">
        <f aca="false">G51*3.8235866717</f>
        <v>85147972.2104134</v>
      </c>
      <c r="K51" s="9"/>
      <c r="L51" s="42"/>
      <c r="M51" s="42" t="n">
        <f aca="false">F51*2.511711692</f>
        <v>346732.490337019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26188395.7531778</v>
      </c>
      <c r="F52" s="125" t="n">
        <v>131359.436167404</v>
      </c>
      <c r="G52" s="42" t="n">
        <f aca="false">E52-F52*0.7</f>
        <v>26096444.1478606</v>
      </c>
      <c r="H52" s="42"/>
      <c r="I52" s="42"/>
      <c r="J52" s="42" t="n">
        <f aca="false">G52*3.8235866717</f>
        <v>99782016.0225234</v>
      </c>
      <c r="K52" s="9"/>
      <c r="L52" s="42"/>
      <c r="M52" s="42" t="n">
        <f aca="false">F52*2.511711692</f>
        <v>329937.031676196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22886190.9557195</v>
      </c>
      <c r="F53" s="123" t="n">
        <v>137909.253716846</v>
      </c>
      <c r="G53" s="8" t="n">
        <f aca="false">E53-F53*0.7</f>
        <v>22789654.4781177</v>
      </c>
      <c r="H53" s="8"/>
      <c r="I53" s="8"/>
      <c r="J53" s="8" t="n">
        <f aca="false">G53*3.8235866717</f>
        <v>87138219.1151792</v>
      </c>
      <c r="K53" s="6"/>
      <c r="L53" s="8"/>
      <c r="M53" s="8" t="n">
        <f aca="false">F53*2.511711692</f>
        <v>346388.284995597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26591356.0510613</v>
      </c>
      <c r="F54" s="125" t="n">
        <v>140521.582673039</v>
      </c>
      <c r="G54" s="42" t="n">
        <f aca="false">E54-F54*0.7</f>
        <v>26492990.9431902</v>
      </c>
      <c r="H54" s="42"/>
      <c r="I54" s="42"/>
      <c r="J54" s="42" t="n">
        <f aca="false">G54*3.8235866717</f>
        <v>101298247.063851</v>
      </c>
      <c r="K54" s="9"/>
      <c r="L54" s="42"/>
      <c r="M54" s="42" t="n">
        <f aca="false">F54*2.511711692</f>
        <v>352949.702178217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23340248.0110285</v>
      </c>
      <c r="F55" s="125" t="n">
        <v>141952.917148635</v>
      </c>
      <c r="G55" s="42" t="n">
        <f aca="false">E55-F55*0.7</f>
        <v>23240880.9690245</v>
      </c>
      <c r="H55" s="42"/>
      <c r="I55" s="42"/>
      <c r="J55" s="42" t="n">
        <f aca="false">G55*3.8235866717</f>
        <v>88863522.7117282</v>
      </c>
      <c r="K55" s="9"/>
      <c r="L55" s="42"/>
      <c r="M55" s="42" t="n">
        <f aca="false">F55*2.511711692</f>
        <v>356544.801715733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26951272.4622116</v>
      </c>
      <c r="F56" s="125" t="n">
        <v>144060.853193646</v>
      </c>
      <c r="G56" s="42" t="n">
        <f aca="false">E56-F56*0.7</f>
        <v>26850429.864976</v>
      </c>
      <c r="H56" s="42"/>
      <c r="I56" s="42"/>
      <c r="J56" s="42" t="n">
        <f aca="false">G56*3.8235866717</f>
        <v>102664945.761138</v>
      </c>
      <c r="K56" s="9"/>
      <c r="L56" s="42"/>
      <c r="M56" s="42" t="n">
        <f aca="false">F56*2.511711692</f>
        <v>361839.329325976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23731159.9238201</v>
      </c>
      <c r="F57" s="123" t="n">
        <v>145723.770207909</v>
      </c>
      <c r="G57" s="8" t="n">
        <f aca="false">E57-F57*0.7</f>
        <v>23629153.2846746</v>
      </c>
      <c r="H57" s="8"/>
      <c r="I57" s="8"/>
      <c r="J57" s="8" t="n">
        <f aca="false">G57*3.8235866717</f>
        <v>90348115.5628381</v>
      </c>
      <c r="K57" s="6"/>
      <c r="L57" s="8"/>
      <c r="M57" s="8" t="n">
        <f aca="false">F57*2.511711692</f>
        <v>366016.097433525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27495423.7936891</v>
      </c>
      <c r="F58" s="125" t="n">
        <v>145745.177683557</v>
      </c>
      <c r="G58" s="42" t="n">
        <f aca="false">E58-F58*0.7</f>
        <v>27393402.1693106</v>
      </c>
      <c r="H58" s="42"/>
      <c r="I58" s="42"/>
      <c r="J58" s="42" t="n">
        <f aca="false">G58*3.8235866717</f>
        <v>104741047.427094</v>
      </c>
      <c r="K58" s="9"/>
      <c r="L58" s="42"/>
      <c r="M58" s="42" t="n">
        <f aca="false">F58*2.511711692</f>
        <v>366069.866840407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24051835.1453934</v>
      </c>
      <c r="F59" s="125" t="n">
        <v>148641.870476704</v>
      </c>
      <c r="G59" s="42" t="n">
        <f aca="false">E59-F59*0.7</f>
        <v>23947785.8360597</v>
      </c>
      <c r="H59" s="42"/>
      <c r="I59" s="42"/>
      <c r="J59" s="42" t="n">
        <f aca="false">G59*3.8235866717</f>
        <v>91566434.7394839</v>
      </c>
      <c r="K59" s="9"/>
      <c r="L59" s="42"/>
      <c r="M59" s="42" t="n">
        <f aca="false">F59*2.511711692</f>
        <v>373345.523997087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27919890.7265109</v>
      </c>
      <c r="F60" s="125" t="n">
        <v>148848.994601097</v>
      </c>
      <c r="G60" s="42" t="n">
        <f aca="false">E60-F60*0.7</f>
        <v>27815696.4302902</v>
      </c>
      <c r="H60" s="42"/>
      <c r="I60" s="42"/>
      <c r="J60" s="42" t="n">
        <f aca="false">G60*3.8235866717</f>
        <v>106355726.134911</v>
      </c>
      <c r="K60" s="9"/>
      <c r="L60" s="42"/>
      <c r="M60" s="42" t="n">
        <f aca="false">F60*2.511711692</f>
        <v>373865.76008202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24708793.3751522</v>
      </c>
      <c r="F61" s="123" t="n">
        <v>149018.224512584</v>
      </c>
      <c r="G61" s="8" t="n">
        <f aca="false">E61-F61*0.7</f>
        <v>24604480.6179934</v>
      </c>
      <c r="H61" s="8"/>
      <c r="I61" s="8"/>
      <c r="J61" s="8" t="n">
        <f aca="false">G61*3.8235866717</f>
        <v>94077364.1550606</v>
      </c>
      <c r="K61" s="6"/>
      <c r="L61" s="8"/>
      <c r="M61" s="8" t="n">
        <f aca="false">F61*2.511711692</f>
        <v>374290.816829338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28314034.0291045</v>
      </c>
      <c r="F62" s="125" t="n">
        <v>153747.486726559</v>
      </c>
      <c r="G62" s="42" t="n">
        <f aca="false">E62-F62*0.7</f>
        <v>28206410.7883959</v>
      </c>
      <c r="H62" s="42"/>
      <c r="I62" s="42"/>
      <c r="J62" s="42" t="n">
        <f aca="false">G62*3.8235866717</f>
        <v>107849656.347006</v>
      </c>
      <c r="K62" s="9"/>
      <c r="L62" s="42"/>
      <c r="M62" s="42" t="n">
        <f aca="false">F62*2.511711692</f>
        <v>386169.360026713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24948130.5376648</v>
      </c>
      <c r="F63" s="125" t="n">
        <v>153213.829847658</v>
      </c>
      <c r="G63" s="42" t="n">
        <f aca="false">E63-F63*0.7</f>
        <v>24840880.8567714</v>
      </c>
      <c r="H63" s="42"/>
      <c r="I63" s="42"/>
      <c r="J63" s="42" t="n">
        <f aca="false">G63*3.8235866717</f>
        <v>94981260.9572389</v>
      </c>
      <c r="K63" s="9"/>
      <c r="L63" s="42"/>
      <c r="M63" s="42" t="n">
        <f aca="false">F63*2.511711692</f>
        <v>384828.96780446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29050295.2308207</v>
      </c>
      <c r="F64" s="125" t="n">
        <v>153491.948512064</v>
      </c>
      <c r="G64" s="42" t="n">
        <f aca="false">E64-F64*0.7</f>
        <v>28942850.8668622</v>
      </c>
      <c r="H64" s="42"/>
      <c r="I64" s="42"/>
      <c r="J64" s="42" t="n">
        <f aca="false">G64*3.8235866717</f>
        <v>110665498.815535</v>
      </c>
      <c r="K64" s="9"/>
      <c r="L64" s="42"/>
      <c r="M64" s="42" t="n">
        <f aca="false">F64*2.511711692</f>
        <v>385527.521705613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25664510.61239</v>
      </c>
      <c r="F65" s="123" t="n">
        <v>149247.323744645</v>
      </c>
      <c r="G65" s="8" t="n">
        <f aca="false">E65-F65*0.7</f>
        <v>25560037.4857688</v>
      </c>
      <c r="H65" s="8"/>
      <c r="I65" s="8"/>
      <c r="J65" s="8" t="n">
        <f aca="false">G65*3.8235866717</f>
        <v>97731018.6587378</v>
      </c>
      <c r="K65" s="6"/>
      <c r="L65" s="8"/>
      <c r="M65" s="8" t="n">
        <f aca="false">F65*2.511711692</f>
        <v>374866.248049133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29597877.7274584</v>
      </c>
      <c r="F66" s="125" t="n">
        <v>151819.726189782</v>
      </c>
      <c r="G66" s="42" t="n">
        <f aca="false">E66-F66*0.7</f>
        <v>29491603.9191256</v>
      </c>
      <c r="H66" s="42"/>
      <c r="I66" s="42"/>
      <c r="J66" s="42" t="n">
        <f aca="false">G66*3.8235866717</f>
        <v>112763703.672224</v>
      </c>
      <c r="K66" s="9"/>
      <c r="L66" s="42"/>
      <c r="M66" s="42" t="n">
        <f aca="false">F66*2.511711692</f>
        <v>381327.381347113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26109033.9099758</v>
      </c>
      <c r="F67" s="125" t="n">
        <v>154047.010089438</v>
      </c>
      <c r="G67" s="42" t="n">
        <f aca="false">E67-F67*0.7</f>
        <v>26001201.0029132</v>
      </c>
      <c r="H67" s="42"/>
      <c r="I67" s="42"/>
      <c r="J67" s="42" t="n">
        <f aca="false">G67*3.8235866717</f>
        <v>99417845.6029317</v>
      </c>
      <c r="K67" s="9"/>
      <c r="L67" s="42"/>
      <c r="M67" s="42" t="n">
        <f aca="false">F67*2.511711692</f>
        <v>386921.676359284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30206918.60338</v>
      </c>
      <c r="F68" s="125" t="n">
        <v>154590.098764526</v>
      </c>
      <c r="G68" s="42" t="n">
        <f aca="false">E68-F68*0.7</f>
        <v>30098705.5342449</v>
      </c>
      <c r="H68" s="42"/>
      <c r="I68" s="42"/>
      <c r="J68" s="42" t="n">
        <f aca="false">G68*3.8235866717</f>
        <v>115085009.316162</v>
      </c>
      <c r="K68" s="9"/>
      <c r="L68" s="42"/>
      <c r="M68" s="42" t="n">
        <f aca="false">F68*2.511711692</f>
        <v>388285.758534293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26598112.1046094</v>
      </c>
      <c r="F69" s="123" t="n">
        <v>156985.35884132</v>
      </c>
      <c r="G69" s="8" t="n">
        <f aca="false">E69-F69*0.7</f>
        <v>26488222.3534205</v>
      </c>
      <c r="H69" s="8"/>
      <c r="I69" s="8"/>
      <c r="J69" s="8" t="n">
        <f aca="false">G69*3.8235866717</f>
        <v>101280013.947565</v>
      </c>
      <c r="K69" s="6"/>
      <c r="L69" s="8"/>
      <c r="M69" s="8" t="n">
        <f aca="false">F69*2.511711692</f>
        <v>394301.961274559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30519864.6858102</v>
      </c>
      <c r="F70" s="125" t="n">
        <v>157650.974013996</v>
      </c>
      <c r="G70" s="42" t="n">
        <f aca="false">E70-F70*0.7</f>
        <v>30409509.0040004</v>
      </c>
      <c r="H70" s="42"/>
      <c r="I70" s="42"/>
      <c r="J70" s="42" t="n">
        <f aca="false">G70*3.8235866717</f>
        <v>116273393.320637</v>
      </c>
      <c r="K70" s="9"/>
      <c r="L70" s="42"/>
      <c r="M70" s="42" t="n">
        <f aca="false">F70*2.511711692</f>
        <v>395973.794686141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26807160.6263892</v>
      </c>
      <c r="F71" s="125" t="n">
        <v>158373.110175029</v>
      </c>
      <c r="G71" s="42" t="n">
        <f aca="false">E71-F71*0.7</f>
        <v>26696299.4492667</v>
      </c>
      <c r="H71" s="42"/>
      <c r="I71" s="42"/>
      <c r="J71" s="42" t="n">
        <f aca="false">G71*3.8235866717</f>
        <v>102075614.757928</v>
      </c>
      <c r="K71" s="9"/>
      <c r="L71" s="42"/>
      <c r="M71" s="42" t="n">
        <f aca="false">F71*2.511711692</f>
        <v>397787.592525023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31032022.5082812</v>
      </c>
      <c r="F72" s="125" t="n">
        <v>163585.186124455</v>
      </c>
      <c r="G72" s="42" t="n">
        <f aca="false">E72-F72*0.7</f>
        <v>30917512.8779941</v>
      </c>
      <c r="H72" s="42"/>
      <c r="I72" s="42"/>
      <c r="J72" s="42" t="n">
        <f aca="false">G72*3.8235866717</f>
        <v>118215790.162411</v>
      </c>
      <c r="K72" s="9"/>
      <c r="L72" s="42"/>
      <c r="M72" s="42" t="n">
        <f aca="false">F72*2.511711692</f>
        <v>410878.82462679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27359122.660666</v>
      </c>
      <c r="F73" s="123" t="n">
        <v>155046.237171984</v>
      </c>
      <c r="G73" s="8" t="n">
        <f aca="false">E73-F73*0.7</f>
        <v>27250590.2946457</v>
      </c>
      <c r="H73" s="8"/>
      <c r="I73" s="8"/>
      <c r="J73" s="8" t="n">
        <f aca="false">G73*3.8235866717</f>
        <v>104194993.846565</v>
      </c>
      <c r="K73" s="6"/>
      <c r="L73" s="8"/>
      <c r="M73" s="8" t="n">
        <f aca="false">F73*2.511711692</f>
        <v>389431.446705477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31607313.2184664</v>
      </c>
      <c r="F74" s="125" t="n">
        <v>157896.119422674</v>
      </c>
      <c r="G74" s="42" t="n">
        <f aca="false">E74-F74*0.7</f>
        <v>31496785.9348705</v>
      </c>
      <c r="H74" s="42"/>
      <c r="I74" s="42"/>
      <c r="J74" s="42" t="n">
        <f aca="false">G74*3.8235866717</f>
        <v>120430690.901959</v>
      </c>
      <c r="K74" s="9"/>
      <c r="L74" s="42"/>
      <c r="M74" s="42" t="n">
        <f aca="false">F74*2.511711692</f>
        <v>396589.529275358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27600101.7950555</v>
      </c>
      <c r="F75" s="125" t="n">
        <v>162907.133384427</v>
      </c>
      <c r="G75" s="42" t="n">
        <f aca="false">E75-F75*0.7</f>
        <v>27486066.8016864</v>
      </c>
      <c r="H75" s="42"/>
      <c r="I75" s="42"/>
      <c r="J75" s="42" t="n">
        <f aca="false">G75*3.8235866717</f>
        <v>105095358.680384</v>
      </c>
      <c r="K75" s="9"/>
      <c r="L75" s="42"/>
      <c r="M75" s="42" t="n">
        <f aca="false">F75*2.511711692</f>
        <v>409175.75163187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31766711.2017721</v>
      </c>
      <c r="F76" s="125" t="n">
        <v>172629.124177097</v>
      </c>
      <c r="G76" s="42" t="n">
        <f aca="false">E76-F76*0.7</f>
        <v>31645870.8148482</v>
      </c>
      <c r="H76" s="42"/>
      <c r="I76" s="42"/>
      <c r="J76" s="42" t="n">
        <f aca="false">G76*3.8235866717</f>
        <v>121000729.861994</v>
      </c>
      <c r="K76" s="9"/>
      <c r="L76" s="42"/>
      <c r="M76" s="42" t="n">
        <f aca="false">F76*2.511711692</f>
        <v>433594.589575333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27958211.1047914</v>
      </c>
      <c r="F77" s="123" t="n">
        <v>166625.904389231</v>
      </c>
      <c r="G77" s="8" t="n">
        <f aca="false">E77-F77*0.7</f>
        <v>27841572.971719</v>
      </c>
      <c r="H77" s="8"/>
      <c r="I77" s="8"/>
      <c r="J77" s="8" t="n">
        <f aca="false">G77*3.8235866717</f>
        <v>106454667.333828</v>
      </c>
      <c r="K77" s="6"/>
      <c r="L77" s="8"/>
      <c r="M77" s="8" t="n">
        <f aca="false">F77*2.511711692</f>
        <v>418516.232244505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32328186.0569376</v>
      </c>
      <c r="F78" s="125" t="n">
        <v>170232.274479426</v>
      </c>
      <c r="G78" s="42" t="n">
        <f aca="false">E78-F78*0.7</f>
        <v>32209023.464802</v>
      </c>
      <c r="H78" s="42"/>
      <c r="I78" s="42"/>
      <c r="J78" s="42" t="n">
        <f aca="false">G78*3.8235866717</f>
        <v>123153992.828489</v>
      </c>
      <c r="K78" s="9"/>
      <c r="L78" s="42"/>
      <c r="M78" s="42" t="n">
        <f aca="false">F78*2.511711692</f>
        <v>427574.394165727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28476064.8387236</v>
      </c>
      <c r="F79" s="125" t="n">
        <v>168803.403226876</v>
      </c>
      <c r="G79" s="42" t="n">
        <f aca="false">E79-F79*0.7</f>
        <v>28357902.4564648</v>
      </c>
      <c r="H79" s="42"/>
      <c r="I79" s="42"/>
      <c r="J79" s="42" t="n">
        <f aca="false">G79*3.8235866717</f>
        <v>108428897.869908</v>
      </c>
      <c r="K79" s="9"/>
      <c r="L79" s="42"/>
      <c r="M79" s="42" t="n">
        <f aca="false">F79*2.511711692</f>
        <v>423985.481534336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32816033.5824135</v>
      </c>
      <c r="F80" s="125" t="n">
        <v>174536.276362334</v>
      </c>
      <c r="G80" s="42" t="n">
        <f aca="false">E80-F80*0.7</f>
        <v>32693858.1889599</v>
      </c>
      <c r="H80" s="42"/>
      <c r="I80" s="42"/>
      <c r="J80" s="42" t="n">
        <f aca="false">G80*3.8235866717</f>
        <v>125007800.417757</v>
      </c>
      <c r="K80" s="9"/>
      <c r="L80" s="42"/>
      <c r="M80" s="42" t="n">
        <f aca="false">F80*2.511711692</f>
        <v>438384.806017419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28933348.6437016</v>
      </c>
      <c r="F81" s="123" t="n">
        <v>169772.747004138</v>
      </c>
      <c r="G81" s="8" t="n">
        <f aca="false">E81-F81*0.7</f>
        <v>28814507.7207988</v>
      </c>
      <c r="H81" s="8"/>
      <c r="I81" s="8"/>
      <c r="J81" s="8" t="n">
        <f aca="false">G81*3.8235866717</f>
        <v>110174767.672843</v>
      </c>
      <c r="K81" s="6"/>
      <c r="L81" s="8"/>
      <c r="M81" s="8" t="n">
        <f aca="false">F81*2.511711692</f>
        <v>426420.193633251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33406103.0510929</v>
      </c>
      <c r="F82" s="125" t="n">
        <v>164552.143561908</v>
      </c>
      <c r="G82" s="42" t="n">
        <f aca="false">E82-F82*0.7</f>
        <v>33290916.5505996</v>
      </c>
      <c r="H82" s="42"/>
      <c r="I82" s="42"/>
      <c r="J82" s="42" t="n">
        <f aca="false">G82*3.8235866717</f>
        <v>127290704.81155</v>
      </c>
      <c r="K82" s="9"/>
      <c r="L82" s="42"/>
      <c r="M82" s="42" t="n">
        <f aca="false">F82*2.511711692</f>
        <v>413307.542928108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29382697.8136934</v>
      </c>
      <c r="F83" s="125" t="n">
        <v>168355.208353254</v>
      </c>
      <c r="G83" s="42" t="n">
        <f aca="false">E83-F83*0.7</f>
        <v>29264849.1678461</v>
      </c>
      <c r="H83" s="42"/>
      <c r="I83" s="42"/>
      <c r="J83" s="42" t="n">
        <f aca="false">G83*3.8235866717</f>
        <v>111896687.227487</v>
      </c>
      <c r="K83" s="9"/>
      <c r="L83" s="42"/>
      <c r="M83" s="42" t="n">
        <f aca="false">F83*2.511711692</f>
        <v>422859.745229965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33943707.1857954</v>
      </c>
      <c r="F84" s="125" t="n">
        <v>170065.038350208</v>
      </c>
      <c r="G84" s="42" t="n">
        <f aca="false">E84-F84*0.7</f>
        <v>33824661.6589503</v>
      </c>
      <c r="H84" s="42"/>
      <c r="I84" s="42"/>
      <c r="J84" s="42" t="n">
        <f aca="false">G84*3.8235866717</f>
        <v>129331525.493924</v>
      </c>
      <c r="K84" s="9"/>
      <c r="L84" s="42"/>
      <c r="M84" s="42" t="n">
        <f aca="false">F84*2.511711692</f>
        <v>427154.345224647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29602299.5255289</v>
      </c>
      <c r="F85" s="123" t="n">
        <v>175823.173867945</v>
      </c>
      <c r="G85" s="8" t="n">
        <f aca="false">E85-F85*0.7</f>
        <v>29479223.3038214</v>
      </c>
      <c r="H85" s="8"/>
      <c r="I85" s="8"/>
      <c r="J85" s="8" t="n">
        <f aca="false">G85*3.8235866717</f>
        <v>112716365.31656</v>
      </c>
      <c r="K85" s="6"/>
      <c r="L85" s="8"/>
      <c r="M85" s="8" t="n">
        <f aca="false">F85*2.511711692</f>
        <v>441617.121528665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34241449.1139572</v>
      </c>
      <c r="F86" s="125" t="n">
        <v>178359.875249221</v>
      </c>
      <c r="G86" s="42" t="n">
        <f aca="false">E86-F86*0.7</f>
        <v>34116597.2012827</v>
      </c>
      <c r="H86" s="42"/>
      <c r="I86" s="42"/>
      <c r="J86" s="42" t="n">
        <f aca="false">G86*3.8235866717</f>
        <v>130447766.342582</v>
      </c>
      <c r="K86" s="9"/>
      <c r="L86" s="42"/>
      <c r="M86" s="42" t="n">
        <f aca="false">F86*2.511711692</f>
        <v>447988.58404713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29673231.5475484</v>
      </c>
      <c r="F87" s="125" t="n">
        <v>177867.904407478</v>
      </c>
      <c r="G87" s="42" t="n">
        <f aca="false">E87-F87*0.7</f>
        <v>29548724.0144632</v>
      </c>
      <c r="H87" s="42"/>
      <c r="I87" s="42"/>
      <c r="J87" s="42" t="n">
        <f aca="false">G87*3.8235866717</f>
        <v>112982107.307443</v>
      </c>
      <c r="K87" s="9"/>
      <c r="L87" s="42"/>
      <c r="M87" s="42" t="n">
        <f aca="false">F87*2.511711692</f>
        <v>446752.8951318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34304884.8014935</v>
      </c>
      <c r="F88" s="125" t="n">
        <v>188107.014881236</v>
      </c>
      <c r="G88" s="42" t="n">
        <f aca="false">E88-F88*0.7</f>
        <v>34173209.8910766</v>
      </c>
      <c r="H88" s="42"/>
      <c r="I88" s="42"/>
      <c r="J88" s="42" t="n">
        <f aca="false">G88*3.8235866717</f>
        <v>130664229.868727</v>
      </c>
      <c r="K88" s="9"/>
      <c r="L88" s="42"/>
      <c r="M88" s="42" t="n">
        <f aca="false">F88*2.511711692</f>
        <v>472470.588624417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30061488.706898</v>
      </c>
      <c r="F89" s="123" t="n">
        <v>187820.284102464</v>
      </c>
      <c r="G89" s="8" t="n">
        <f aca="false">E89-F89*0.7</f>
        <v>29930014.5080263</v>
      </c>
      <c r="H89" s="8"/>
      <c r="I89" s="8"/>
      <c r="J89" s="8" t="n">
        <f aca="false">G89*3.8235866717</f>
        <v>114440004.556677</v>
      </c>
      <c r="K89" s="6"/>
      <c r="L89" s="8"/>
      <c r="M89" s="8" t="n">
        <f aca="false">F89*2.511711692</f>
        <v>471750.403574921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34970288.3196743</v>
      </c>
      <c r="F90" s="125" t="n">
        <v>187338.924098263</v>
      </c>
      <c r="G90" s="42" t="n">
        <f aca="false">E90-F90*0.7</f>
        <v>34839151.0728055</v>
      </c>
      <c r="H90" s="42"/>
      <c r="I90" s="42"/>
      <c r="J90" s="42" t="n">
        <f aca="false">G90*3.8235866717</f>
        <v>133210513.695322</v>
      </c>
      <c r="K90" s="9"/>
      <c r="L90" s="42"/>
      <c r="M90" s="42" t="n">
        <f aca="false">F90*2.511711692</f>
        <v>470541.366024307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30513517.5797847</v>
      </c>
      <c r="F91" s="125" t="n">
        <v>193457.075310167</v>
      </c>
      <c r="G91" s="42" t="n">
        <f aca="false">E91-F91*0.7</f>
        <v>30378097.6270676</v>
      </c>
      <c r="H91" s="42"/>
      <c r="I91" s="42"/>
      <c r="J91" s="42" t="n">
        <f aca="false">G91*3.8235866717</f>
        <v>116153289.198457</v>
      </c>
      <c r="K91" s="9"/>
      <c r="L91" s="42"/>
      <c r="M91" s="42" t="n">
        <f aca="false">F91*2.511711692</f>
        <v>485908.397956672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35294637.4462233</v>
      </c>
      <c r="F92" s="125" t="n">
        <v>191006.668539223</v>
      </c>
      <c r="G92" s="42" t="n">
        <f aca="false">E92-F92*0.7</f>
        <v>35160932.7782458</v>
      </c>
      <c r="H92" s="42"/>
      <c r="I92" s="42"/>
      <c r="J92" s="42" t="n">
        <f aca="false">G92*3.8235866717</f>
        <v>134440873.93544</v>
      </c>
      <c r="K92" s="9"/>
      <c r="L92" s="42"/>
      <c r="M92" s="42" t="n">
        <f aca="false">F92*2.511711692</f>
        <v>479753.682619936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30970992.7874354</v>
      </c>
      <c r="F93" s="123" t="n">
        <v>189991.503916966</v>
      </c>
      <c r="G93" s="8" t="n">
        <f aca="false">E93-F93*0.7</f>
        <v>30837998.7346936</v>
      </c>
      <c r="H93" s="8"/>
      <c r="I93" s="8"/>
      <c r="J93" s="8" t="n">
        <f aca="false">G93*3.8235866717</f>
        <v>117911760.943876</v>
      </c>
      <c r="K93" s="6"/>
      <c r="L93" s="8"/>
      <c r="M93" s="8" t="n">
        <f aca="false">F93*2.511711692</f>
        <v>477203.881768908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35968473.5543849</v>
      </c>
      <c r="F94" s="125" t="n">
        <v>193387.247966704</v>
      </c>
      <c r="G94" s="42" t="n">
        <f aca="false">E94-F94*0.7</f>
        <v>35833102.4808082</v>
      </c>
      <c r="H94" s="42"/>
      <c r="I94" s="42"/>
      <c r="J94" s="42" t="n">
        <f aca="false">G94*3.8235866717</f>
        <v>137010973.051278</v>
      </c>
      <c r="K94" s="9"/>
      <c r="L94" s="42"/>
      <c r="M94" s="42" t="n">
        <f aca="false">F94*2.511711692</f>
        <v>485733.011801675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31630335.1359737</v>
      </c>
      <c r="F95" s="125" t="n">
        <v>189671.456182387</v>
      </c>
      <c r="G95" s="42" t="n">
        <f aca="false">E95-F95*0.7</f>
        <v>31497565.1166461</v>
      </c>
      <c r="H95" s="42"/>
      <c r="I95" s="42"/>
      <c r="J95" s="42" t="n">
        <f aca="false">G95*3.8235866717</f>
        <v>120433670.171011</v>
      </c>
      <c r="K95" s="9"/>
      <c r="L95" s="42"/>
      <c r="M95" s="42" t="n">
        <f aca="false">F95*2.511711692</f>
        <v>476400.014131967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36606702.2237477</v>
      </c>
      <c r="F96" s="125" t="n">
        <v>184495.65473146</v>
      </c>
      <c r="G96" s="42" t="n">
        <f aca="false">E96-F96*0.7</f>
        <v>36477555.2654357</v>
      </c>
      <c r="H96" s="42"/>
      <c r="I96" s="42"/>
      <c r="J96" s="42" t="n">
        <f aca="false">G96*3.8235866717</f>
        <v>139475094.12912</v>
      </c>
      <c r="K96" s="9"/>
      <c r="L96" s="42"/>
      <c r="M96" s="42" t="n">
        <f aca="false">F96*2.511711692</f>
        <v>463399.893112204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32105423.3755773</v>
      </c>
      <c r="F97" s="123" t="n">
        <v>185718.475769729</v>
      </c>
      <c r="G97" s="8" t="n">
        <f aca="false">E97-F97*0.7</f>
        <v>31975420.4425385</v>
      </c>
      <c r="H97" s="8"/>
      <c r="I97" s="8"/>
      <c r="J97" s="8" t="n">
        <f aca="false">G97*3.8235866717</f>
        <v>122260791.426094</v>
      </c>
      <c r="K97" s="6"/>
      <c r="L97" s="8"/>
      <c r="M97" s="8" t="n">
        <f aca="false">F97*2.511711692</f>
        <v>466471.267011246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36818992.4745234</v>
      </c>
      <c r="F98" s="125" t="n">
        <v>185924.754368179</v>
      </c>
      <c r="G98" s="42" t="n">
        <f aca="false">E98-F98*0.7</f>
        <v>36688845.1464656</v>
      </c>
      <c r="H98" s="42"/>
      <c r="I98" s="42"/>
      <c r="J98" s="42" t="n">
        <f aca="false">G98*3.8235866717</f>
        <v>140282979.302091</v>
      </c>
      <c r="K98" s="9"/>
      <c r="L98" s="42"/>
      <c r="M98" s="42" t="n">
        <f aca="false">F98*2.511711692</f>
        <v>466989.379378784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32415721.6907506</v>
      </c>
      <c r="F99" s="125" t="n">
        <v>187517.329106092</v>
      </c>
      <c r="G99" s="42" t="n">
        <f aca="false">E99-F99*0.7</f>
        <v>32284459.5603764</v>
      </c>
      <c r="H99" s="42"/>
      <c r="I99" s="42"/>
      <c r="J99" s="42" t="n">
        <f aca="false">G99*3.8235866717</f>
        <v>123442429.278093</v>
      </c>
      <c r="K99" s="9"/>
      <c r="L99" s="42"/>
      <c r="M99" s="42" t="n">
        <f aca="false">F99*2.511711692</f>
        <v>470989.467968384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37453903.3825637</v>
      </c>
      <c r="F100" s="125" t="n">
        <v>189873.413452993</v>
      </c>
      <c r="G100" s="42" t="n">
        <f aca="false">E100-F100*0.7</f>
        <v>37320991.9931466</v>
      </c>
      <c r="H100" s="42"/>
      <c r="I100" s="42"/>
      <c r="J100" s="42" t="n">
        <f aca="false">G100*3.8235866717</f>
        <v>142700047.559618</v>
      </c>
      <c r="K100" s="9"/>
      <c r="L100" s="42"/>
      <c r="M100" s="42" t="n">
        <f aca="false">F100*2.511711692</f>
        <v>476907.272569832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33007403.0675718</v>
      </c>
      <c r="F101" s="123" t="n">
        <v>184231.805545065</v>
      </c>
      <c r="G101" s="8" t="n">
        <f aca="false">E101-F101*0.7</f>
        <v>32878440.8036903</v>
      </c>
      <c r="H101" s="8"/>
      <c r="I101" s="8"/>
      <c r="J101" s="8" t="n">
        <f aca="false">G101*3.8235866717</f>
        <v>125713568.043268</v>
      </c>
      <c r="K101" s="6"/>
      <c r="L101" s="8"/>
      <c r="M101" s="8" t="n">
        <f aca="false">F101*2.511711692</f>
        <v>462737.18002581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38001896.042474</v>
      </c>
      <c r="F102" s="125" t="n">
        <v>188970.232683855</v>
      </c>
      <c r="G102" s="42" t="n">
        <f aca="false">E102-F102*0.7</f>
        <v>37869616.8795953</v>
      </c>
      <c r="H102" s="42"/>
      <c r="I102" s="42"/>
      <c r="J102" s="42" t="n">
        <f aca="false">G102*3.8235866717</f>
        <v>144797762.363206</v>
      </c>
      <c r="K102" s="9"/>
      <c r="L102" s="42"/>
      <c r="M102" s="42" t="n">
        <f aca="false">F102*2.511711692</f>
        <v>474638.742872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33345068.6241966</v>
      </c>
      <c r="F103" s="125" t="n">
        <v>189807.432953429</v>
      </c>
      <c r="G103" s="42" t="n">
        <f aca="false">E103-F103*0.7</f>
        <v>33212203.4211292</v>
      </c>
      <c r="H103" s="42"/>
      <c r="I103" s="42"/>
      <c r="J103" s="42" t="n">
        <f aca="false">G103*3.8235866717</f>
        <v>126989738.338819</v>
      </c>
      <c r="K103" s="9"/>
      <c r="L103" s="42"/>
      <c r="M103" s="42" t="n">
        <f aca="false">F103*2.511711692</f>
        <v>476741.548577634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38723154.7171148</v>
      </c>
      <c r="F104" s="125" t="n">
        <v>187505.728223121</v>
      </c>
      <c r="G104" s="42" t="n">
        <f aca="false">E104-F104*0.7</f>
        <v>38591900.7073586</v>
      </c>
      <c r="H104" s="42"/>
      <c r="I104" s="42"/>
      <c r="J104" s="42" t="n">
        <f aca="false">G104*3.8235866717</f>
        <v>147559477.180226</v>
      </c>
      <c r="K104" s="9"/>
      <c r="L104" s="42"/>
      <c r="M104" s="42" t="n">
        <f aca="false">F104*2.511711692</f>
        <v>470960.329894987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33720191.5116982</v>
      </c>
      <c r="F105" s="123" t="n">
        <v>196520.929129384</v>
      </c>
      <c r="G105" s="8" t="n">
        <f aca="false">E105-F105*0.7</f>
        <v>33582626.8613076</v>
      </c>
      <c r="H105" s="8"/>
      <c r="I105" s="8"/>
      <c r="J105" s="8" t="n">
        <f aca="false">G105*3.8235866717</f>
        <v>128406084.46757</v>
      </c>
      <c r="K105" s="6"/>
      <c r="L105" s="8"/>
      <c r="M105" s="8" t="n">
        <f aca="false">F105*2.511711692</f>
        <v>493603.915416976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38787434.059127</v>
      </c>
      <c r="F106" s="125" t="n">
        <v>189873.253402908</v>
      </c>
      <c r="G106" s="42" t="n">
        <f aca="false">E106-F106*0.7</f>
        <v>38654522.781745</v>
      </c>
      <c r="H106" s="42"/>
      <c r="I106" s="42"/>
      <c r="J106" s="42" t="n">
        <f aca="false">G106*3.8235866717</f>
        <v>147798918.109204</v>
      </c>
      <c r="K106" s="9"/>
      <c r="L106" s="42"/>
      <c r="M106" s="42" t="n">
        <f aca="false">F106*2.511711692</f>
        <v>476906.870570163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33782234.1481336</v>
      </c>
      <c r="F107" s="125" t="n">
        <v>195620.34174184</v>
      </c>
      <c r="G107" s="42" t="n">
        <f aca="false">E107-F107*0.7</f>
        <v>33645299.9089143</v>
      </c>
      <c r="H107" s="42"/>
      <c r="I107" s="42"/>
      <c r="J107" s="42" t="n">
        <f aca="false">G107*3.8235866717</f>
        <v>128645720.297074</v>
      </c>
      <c r="K107" s="9"/>
      <c r="L107" s="42"/>
      <c r="M107" s="42" t="n">
        <f aca="false">F107*2.511711692</f>
        <v>491341.899546015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38715801.4863075</v>
      </c>
      <c r="F108" s="125" t="n">
        <v>198566.063326129</v>
      </c>
      <c r="G108" s="42" t="n">
        <f aca="false">E108-F108*0.7</f>
        <v>38576805.2419792</v>
      </c>
      <c r="H108" s="42"/>
      <c r="I108" s="42"/>
      <c r="J108" s="42" t="n">
        <f aca="false">G108*3.8235866717</f>
        <v>147501758.359998</v>
      </c>
      <c r="K108" s="9"/>
      <c r="L108" s="42"/>
      <c r="M108" s="42" t="n">
        <f aca="false">F108*2.511711692</f>
        <v>498740.702890651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33695167.6326534</v>
      </c>
      <c r="F109" s="123" t="n">
        <v>199553.986172503</v>
      </c>
      <c r="G109" s="8" t="n">
        <f aca="false">E109-F109*0.7</f>
        <v>33555479.8423327</v>
      </c>
      <c r="H109" s="8"/>
      <c r="I109" s="8"/>
      <c r="J109" s="8" t="n">
        <f aca="false">G109*3.8235866717</f>
        <v>128302285.487641</v>
      </c>
      <c r="K109" s="6"/>
      <c r="L109" s="8"/>
      <c r="M109" s="8" t="n">
        <f aca="false">F109*2.511711692</f>
        <v>501222.080254682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38856006.2935298</v>
      </c>
      <c r="F110" s="125" t="n">
        <v>202072.455629947</v>
      </c>
      <c r="G110" s="42" t="n">
        <f aca="false">E110-F110*0.7</f>
        <v>38714555.5745888</v>
      </c>
      <c r="H110" s="42"/>
      <c r="I110" s="42"/>
      <c r="J110" s="42" t="n">
        <f aca="false">G110*3.8235866717</f>
        <v>148028458.695787</v>
      </c>
      <c r="K110" s="9"/>
      <c r="L110" s="42"/>
      <c r="M110" s="42" t="n">
        <f aca="false">F110*2.511711692</f>
        <v>507547.749436889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34089170.3125477</v>
      </c>
      <c r="F111" s="125" t="n">
        <v>202947.982236768</v>
      </c>
      <c r="G111" s="42" t="n">
        <f aca="false">E111-F111*0.7</f>
        <v>33947106.724982</v>
      </c>
      <c r="H111" s="42"/>
      <c r="I111" s="42"/>
      <c r="J111" s="42" t="n">
        <f aca="false">G111*3.8235866717</f>
        <v>129799704.816419</v>
      </c>
      <c r="K111" s="9"/>
      <c r="L111" s="42"/>
      <c r="M111" s="42" t="n">
        <f aca="false">F111*2.511711692</f>
        <v>509746.819851898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39481695.0519098</v>
      </c>
      <c r="F112" s="125" t="n">
        <v>202450.038998598</v>
      </c>
      <c r="G112" s="42" t="n">
        <f aca="false">E112-F112*0.7</f>
        <v>39339980.0246108</v>
      </c>
      <c r="H112" s="42"/>
      <c r="I112" s="42"/>
      <c r="J112" s="42" t="n">
        <f aca="false">G112*3.8235866717</f>
        <v>150419823.287046</v>
      </c>
      <c r="K112" s="9"/>
      <c r="L112" s="42"/>
      <c r="M112" s="42" t="n">
        <f aca="false">F112*2.511711692</f>
        <v>508496.129998633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F1" colorId="64" zoomScale="75" zoomScaleNormal="75" zoomScalePageLayoutView="100" workbookViewId="0">
      <selection pane="topLeft" activeCell="P9" activeCellId="0" sqref="P9"/>
    </sheetView>
  </sheetViews>
  <sheetFormatPr defaultColWidth="9.00390625" defaultRowHeight="12.8" zeroHeight="false" outlineLevelRow="0" outlineLevelCol="0"/>
  <cols>
    <col collapsed="false" customWidth="true" hidden="false" outlineLevel="0" max="5" min="5" style="33" width="20.48"/>
    <col collapsed="false" customWidth="true" hidden="false" outlineLevel="0" max="6" min="6" style="33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31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2"/>
      <c r="BB1" s="132"/>
      <c r="BC1" s="132"/>
      <c r="BD1" s="132"/>
      <c r="BE1" s="132"/>
      <c r="BF1" s="132"/>
      <c r="BG1" s="132"/>
      <c r="BH1" s="132"/>
      <c r="BI1" s="132"/>
      <c r="BJ1" s="132"/>
      <c r="BK1" s="132"/>
      <c r="BL1" s="132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18004066.583314</v>
      </c>
      <c r="F9" s="123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25" t="n">
        <v>22160667.1304052</v>
      </c>
      <c r="F10" s="125" t="n"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25" t="n">
        <v>20241475.1026517</v>
      </c>
      <c r="F11" s="125" t="n">
        <v>149343.027816335</v>
      </c>
      <c r="G11" s="42" t="n">
        <f aca="false">E11-F11*0.7</f>
        <v>20136934.9831803</v>
      </c>
      <c r="H11" s="42" t="n">
        <v>76520057</v>
      </c>
      <c r="I11" s="42"/>
      <c r="J11" s="42" t="n">
        <f aca="false">G11*3.8235866717</f>
        <v>76995316.2105777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25" t="n">
        <v>23722454.9768764</v>
      </c>
      <c r="F12" s="125" t="n">
        <v>146563.952510206</v>
      </c>
      <c r="G12" s="42" t="n">
        <f aca="false">E12-F12*0.7</f>
        <v>23619860.2101192</v>
      </c>
      <c r="H12" s="42" t="n">
        <v>81658874</v>
      </c>
      <c r="I12" s="42"/>
      <c r="J12" s="42" t="n">
        <f aca="false">G12*3.8235866717</f>
        <v>90312582.6868291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v>19331296.5999875</v>
      </c>
      <c r="F13" s="123" t="n">
        <v>140377.525227439</v>
      </c>
      <c r="G13" s="8" t="n">
        <f aca="false">E13-F13*0.7</f>
        <v>19233032.3323283</v>
      </c>
      <c r="H13" s="8" t="n">
        <v>71384639</v>
      </c>
      <c r="I13" s="8"/>
      <c r="J13" s="8" t="n">
        <f aca="false">G13*3.8235866717</f>
        <v>73539166.0822657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22042294.2695248</v>
      </c>
      <c r="F14" s="125" t="n">
        <v>141764.810127232</v>
      </c>
      <c r="G14" s="42" t="n">
        <f aca="false">E14-F14*0.7</f>
        <v>21943058.9024358</v>
      </c>
      <c r="H14" s="42" t="n">
        <v>78650764</v>
      </c>
      <c r="I14" s="42"/>
      <c r="J14" s="42" t="n">
        <f aca="false">G14*3.8235866717</f>
        <v>83901187.5556814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19232590.5323115</v>
      </c>
      <c r="F15" s="125" t="n">
        <v>144189.0349691</v>
      </c>
      <c r="G15" s="42" t="n">
        <f aca="false">E15-F15*0.7</f>
        <v>19131658.2078331</v>
      </c>
      <c r="H15" s="42" t="n">
        <v>72210474</v>
      </c>
      <c r="I15" s="42"/>
      <c r="J15" s="42" t="n">
        <f aca="false">G15*3.8235866717</f>
        <v>73151553.3309906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22573431.3103478</v>
      </c>
      <c r="F16" s="125" t="n">
        <v>151268.17202623</v>
      </c>
      <c r="G16" s="42" t="n">
        <f aca="false">E16-F16*0.7</f>
        <v>22467543.5899294</v>
      </c>
      <c r="H16" s="42" t="n">
        <v>79983678</v>
      </c>
      <c r="I16" s="42"/>
      <c r="J16" s="42" t="n">
        <f aca="false">G16*3.8235866717</f>
        <v>85906600.216293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19517489.3136732</v>
      </c>
      <c r="F17" s="123" t="n">
        <v>123378.287154311</v>
      </c>
      <c r="G17" s="8" t="n">
        <f aca="false">E17-F17*0.7</f>
        <v>19431124.5126652</v>
      </c>
      <c r="H17" s="8" t="n">
        <v>74434596</v>
      </c>
      <c r="I17" s="8"/>
      <c r="J17" s="8" t="n">
        <f aca="false">G17*3.8235866717</f>
        <v>74296588.7027699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23345636.0092435</v>
      </c>
      <c r="F18" s="125" t="n">
        <v>131002.673091904</v>
      </c>
      <c r="G18" s="42" t="n">
        <f aca="false">E18-F18*0.7</f>
        <v>23253934.1380792</v>
      </c>
      <c r="H18" s="42" t="n">
        <v>80479757</v>
      </c>
      <c r="I18" s="42"/>
      <c r="J18" s="42" t="n">
        <f aca="false">G18*3.8235866717</f>
        <v>88913432.6349492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20685682.2682735</v>
      </c>
      <c r="F19" s="125" t="n">
        <v>137459.026655012</v>
      </c>
      <c r="G19" s="42" t="n">
        <f aca="false">E19-F19*0.7</f>
        <v>20589460.949615</v>
      </c>
      <c r="H19" s="42" t="n">
        <v>73976782</v>
      </c>
      <c r="I19" s="42"/>
      <c r="J19" s="42" t="n">
        <f aca="false">G19*3.8235866717</f>
        <v>78725588.4644356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24447811.7042151</v>
      </c>
      <c r="F20" s="125" t="n">
        <v>143698.094559182</v>
      </c>
      <c r="G20" s="42" t="n">
        <f aca="false">E20-F20*0.7</f>
        <v>24347223.0380237</v>
      </c>
      <c r="H20" s="42" t="n">
        <v>82408987.5633976</v>
      </c>
      <c r="I20" s="42"/>
      <c r="J20" s="42" t="n">
        <f aca="false">G20*3.8235866717</f>
        <v>93093717.5010947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19576770.9795357</v>
      </c>
      <c r="F21" s="123" t="n">
        <v>129450.461885458</v>
      </c>
      <c r="G21" s="8" t="n">
        <f aca="false">E21-F21*0.7</f>
        <v>19486155.6562159</v>
      </c>
      <c r="H21" s="8"/>
      <c r="I21" s="8"/>
      <c r="J21" s="8" t="n">
        <f aca="false">G21*3.8235866717</f>
        <v>74507005.0497785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22220215.5173139</v>
      </c>
      <c r="F22" s="125" t="n">
        <v>124241.716375217</v>
      </c>
      <c r="G22" s="42" t="n">
        <f aca="false">E22-F22*0.7</f>
        <v>22133246.3158513</v>
      </c>
      <c r="H22" s="42"/>
      <c r="I22" s="42"/>
      <c r="J22" s="42" t="n">
        <f aca="false">G22*3.8235866717</f>
        <v>84628385.6147421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18315951.7891644</v>
      </c>
      <c r="F23" s="125" t="n">
        <v>112657.52315571</v>
      </c>
      <c r="G23" s="42" t="n">
        <f aca="false">E23-F23*0.7</f>
        <v>18237091.5229554</v>
      </c>
      <c r="H23" s="42"/>
      <c r="I23" s="42"/>
      <c r="J23" s="42" t="n">
        <f aca="false">G23*3.8235866717</f>
        <v>69731100.0777453</v>
      </c>
      <c r="K23" s="9"/>
      <c r="L23" s="42"/>
      <c r="M23" s="42" t="n">
        <f aca="false">F23*2.511711692</f>
        <v>282963.218101957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19986579.5361517</v>
      </c>
      <c r="F24" s="125" t="n">
        <v>111977.056282442</v>
      </c>
      <c r="G24" s="42" t="n">
        <f aca="false">E24-F24*0.7</f>
        <v>19908195.596754</v>
      </c>
      <c r="H24" s="42"/>
      <c r="I24" s="42"/>
      <c r="J24" s="42" t="n">
        <f aca="false">G24*3.8235866717</f>
        <v>76120711.3413451</v>
      </c>
      <c r="K24" s="9"/>
      <c r="L24" s="42"/>
      <c r="M24" s="42" t="n">
        <f aca="false">F24*2.511711692</f>
        <v>281254.081500352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15765474.155274</v>
      </c>
      <c r="F25" s="123" t="n">
        <v>112983.375310289</v>
      </c>
      <c r="G25" s="8" t="n">
        <f aca="false">E25-F25*0.7</f>
        <v>15686385.7925568</v>
      </c>
      <c r="H25" s="8"/>
      <c r="I25" s="8"/>
      <c r="J25" s="8" t="n">
        <f aca="false">G25*3.8235866717</f>
        <v>59978255.6435645</v>
      </c>
      <c r="K25" s="6"/>
      <c r="L25" s="8"/>
      <c r="M25" s="8" t="n">
        <f aca="false">F25*2.511711692</f>
        <v>283781.664768478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18657793.5185827</v>
      </c>
      <c r="F26" s="125" t="n">
        <v>111109.744064318</v>
      </c>
      <c r="G26" s="42" t="n">
        <f aca="false">E26-F26*0.7</f>
        <v>18580016.6977376</v>
      </c>
      <c r="H26" s="42" t="n">
        <v>1000</v>
      </c>
      <c r="I26" s="42"/>
      <c r="J26" s="42" t="n">
        <f aca="false">G26*3.8235866717</f>
        <v>71042304.2054331</v>
      </c>
      <c r="K26" s="9"/>
      <c r="L26" s="42"/>
      <c r="M26" s="42" t="n">
        <f aca="false">F26*2.511711692</f>
        <v>279075.643261474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15997402.2056668</v>
      </c>
      <c r="F27" s="125" t="n">
        <v>109390.258252687</v>
      </c>
      <c r="G27" s="42" t="n">
        <f aca="false">E27-F27*0.7</f>
        <v>15920829.0248899</v>
      </c>
      <c r="H27" s="42"/>
      <c r="I27" s="42"/>
      <c r="J27" s="42" t="n">
        <f aca="false">G27*3.8235866717</f>
        <v>60874669.6619836</v>
      </c>
      <c r="K27" s="9"/>
      <c r="L27" s="42"/>
      <c r="M27" s="42" t="n">
        <f aca="false">F27*2.511711692</f>
        <v>274756.790644172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18669097.0259458</v>
      </c>
      <c r="F28" s="125" t="n">
        <v>110993.20327168</v>
      </c>
      <c r="G28" s="42" t="n">
        <f aca="false">E28-F28*0.7</f>
        <v>18591401.7836556</v>
      </c>
      <c r="H28" s="42"/>
      <c r="I28" s="42"/>
      <c r="J28" s="42" t="n">
        <f aca="false">G28*3.8235866717</f>
        <v>71085836.0682051</v>
      </c>
      <c r="K28" s="9"/>
      <c r="L28" s="42"/>
      <c r="M28" s="42" t="n">
        <f aca="false">F28*2.511711692</f>
        <v>278782.926390011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16442364.8624925</v>
      </c>
      <c r="F29" s="123" t="n">
        <v>113225.116735996</v>
      </c>
      <c r="G29" s="8" t="n">
        <f aca="false">E29-F29*0.7</f>
        <v>16363107.2807773</v>
      </c>
      <c r="H29" s="8"/>
      <c r="I29" s="8"/>
      <c r="J29" s="8" t="n">
        <f aca="false">G29*3.8235866717</f>
        <v>62565758.9063775</v>
      </c>
      <c r="K29" s="6"/>
      <c r="L29" s="8"/>
      <c r="M29" s="8" t="n">
        <f aca="false">F29*2.511711692</f>
        <v>284388.849533865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19341812.1290648</v>
      </c>
      <c r="F30" s="125" t="n">
        <v>113803.842547546</v>
      </c>
      <c r="G30" s="42" t="n">
        <f aca="false">E30-F30*0.7</f>
        <v>19262149.4392815</v>
      </c>
      <c r="H30" s="42"/>
      <c r="I30" s="42"/>
      <c r="J30" s="42" t="n">
        <f aca="false">G30*3.8235866717</f>
        <v>73650497.8643305</v>
      </c>
      <c r="K30" s="9"/>
      <c r="L30" s="42"/>
      <c r="M30" s="42" t="n">
        <f aca="false">F30*2.511711692</f>
        <v>285842.441921198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16863516.2415896</v>
      </c>
      <c r="F31" s="125" t="n">
        <v>114520.976282864</v>
      </c>
      <c r="G31" s="42" t="n">
        <f aca="false">E31-F31*0.7</f>
        <v>16783351.5581916</v>
      </c>
      <c r="H31" s="42"/>
      <c r="I31" s="42"/>
      <c r="J31" s="42" t="n">
        <f aca="false">G31*3.8235866717</f>
        <v>64172599.3243568</v>
      </c>
      <c r="K31" s="9"/>
      <c r="L31" s="42"/>
      <c r="M31" s="42" t="n">
        <f aca="false">F31*2.511711692</f>
        <v>287643.675108924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19709878.0654343</v>
      </c>
      <c r="F32" s="125" t="n">
        <v>117974.347921033</v>
      </c>
      <c r="G32" s="42" t="n">
        <f aca="false">E32-F32*0.7</f>
        <v>19627296.0218896</v>
      </c>
      <c r="H32" s="42"/>
      <c r="I32" s="42"/>
      <c r="J32" s="42" t="n">
        <f aca="false">G32*3.8235866717</f>
        <v>75046667.4708074</v>
      </c>
      <c r="K32" s="9"/>
      <c r="L32" s="42"/>
      <c r="M32" s="42" t="n">
        <f aca="false">F32*2.511711692</f>
        <v>296317.549029334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17371548.7326361</v>
      </c>
      <c r="F33" s="123" t="n">
        <v>118319.251695063</v>
      </c>
      <c r="G33" s="8" t="n">
        <f aca="false">E33-F33*0.7</f>
        <v>17288725.2564496</v>
      </c>
      <c r="H33" s="8"/>
      <c r="I33" s="8"/>
      <c r="J33" s="8" t="n">
        <f aca="false">G33*3.8235866717</f>
        <v>66104939.4612437</v>
      </c>
      <c r="K33" s="6"/>
      <c r="L33" s="8"/>
      <c r="M33" s="8" t="n">
        <f aca="false">F33*2.511711692</f>
        <v>297183.84787118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20163829.0058889</v>
      </c>
      <c r="F34" s="125" t="n">
        <v>115613.078398217</v>
      </c>
      <c r="G34" s="42" t="n">
        <f aca="false">E34-F34*0.7</f>
        <v>20082899.8510102</v>
      </c>
      <c r="H34" s="42"/>
      <c r="I34" s="42"/>
      <c r="J34" s="42" t="n">
        <f aca="false">G34*3.8235866717</f>
        <v>76788708.1994084</v>
      </c>
      <c r="K34" s="9"/>
      <c r="L34" s="42"/>
      <c r="M34" s="42" t="n">
        <f aca="false">F34*2.511711692</f>
        <v>290386.720760914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17629398.5969405</v>
      </c>
      <c r="F35" s="125" t="n">
        <v>120556.663511628</v>
      </c>
      <c r="G35" s="42" t="n">
        <f aca="false">E35-F35*0.7</f>
        <v>17545008.9324823</v>
      </c>
      <c r="H35" s="42"/>
      <c r="I35" s="42"/>
      <c r="J35" s="42" t="n">
        <f aca="false">G35*3.8235866717</f>
        <v>67084862.3090969</v>
      </c>
      <c r="K35" s="9"/>
      <c r="L35" s="42"/>
      <c r="M35" s="42" t="n">
        <f aca="false">F35*2.511711692</f>
        <v>302803.581290666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20596035.428917</v>
      </c>
      <c r="F36" s="125" t="n">
        <v>115535.437511298</v>
      </c>
      <c r="G36" s="42" t="n">
        <f aca="false">E36-F36*0.7</f>
        <v>20515160.6226591</v>
      </c>
      <c r="H36" s="42"/>
      <c r="I36" s="42"/>
      <c r="J36" s="42" t="n">
        <f aca="false">G36*3.8235866717</f>
        <v>78441494.7245839</v>
      </c>
      <c r="K36" s="9"/>
      <c r="L36" s="42"/>
      <c r="M36" s="42" t="n">
        <f aca="false">F36*2.511711692</f>
        <v>290191.709237463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18030695.4933553</v>
      </c>
      <c r="F37" s="123" t="n">
        <v>118184.239361365</v>
      </c>
      <c r="G37" s="8" t="n">
        <f aca="false">E37-F37*0.7</f>
        <v>17947966.5258023</v>
      </c>
      <c r="H37" s="8"/>
      <c r="I37" s="8"/>
      <c r="J37" s="8" t="n">
        <f aca="false">G37*3.8235866717</f>
        <v>68625605.5921755</v>
      </c>
      <c r="K37" s="6"/>
      <c r="L37" s="8"/>
      <c r="M37" s="8" t="n">
        <f aca="false">F37*2.511711692</f>
        <v>296844.735814067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20905680.9021831</v>
      </c>
      <c r="F38" s="125" t="n">
        <v>120572.885715428</v>
      </c>
      <c r="G38" s="42" t="n">
        <f aca="false">E38-F38*0.7</f>
        <v>20821279.8821823</v>
      </c>
      <c r="H38" s="42"/>
      <c r="I38" s="42"/>
      <c r="J38" s="42" t="n">
        <f aca="false">G38*3.8235866717</f>
        <v>79611968.2452476</v>
      </c>
      <c r="K38" s="9"/>
      <c r="L38" s="42"/>
      <c r="M38" s="42" t="n">
        <f aca="false">F38*2.511711692</f>
        <v>302844.326789621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18434910.0638125</v>
      </c>
      <c r="F39" s="125" t="n">
        <v>121626.018212787</v>
      </c>
      <c r="G39" s="42" t="n">
        <f aca="false">E39-F39*0.7</f>
        <v>18349771.8510636</v>
      </c>
      <c r="H39" s="42"/>
      <c r="I39" s="42"/>
      <c r="J39" s="42" t="n">
        <f aca="false">G39*3.8235866717</f>
        <v>70161943.0784626</v>
      </c>
      <c r="K39" s="9"/>
      <c r="L39" s="42"/>
      <c r="M39" s="42" t="n">
        <f aca="false">F39*2.511711692</f>
        <v>305489.491996463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21366851.6313344</v>
      </c>
      <c r="F40" s="125" t="n">
        <v>116462.151359635</v>
      </c>
      <c r="G40" s="42" t="n">
        <f aca="false">E40-F40*0.7</f>
        <v>21285328.1253826</v>
      </c>
      <c r="H40" s="42"/>
      <c r="I40" s="42"/>
      <c r="J40" s="42" t="n">
        <f aca="false">G40*3.8235866717</f>
        <v>81386296.9229741</v>
      </c>
      <c r="K40" s="9"/>
      <c r="L40" s="42"/>
      <c r="M40" s="42" t="n">
        <f aca="false">F40*2.511711692</f>
        <v>292519.34724547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18646704.6034824</v>
      </c>
      <c r="F41" s="123" t="n">
        <v>121778.631580217</v>
      </c>
      <c r="G41" s="8" t="n">
        <f aca="false">E41-F41*0.7</f>
        <v>18561459.5613763</v>
      </c>
      <c r="H41" s="8"/>
      <c r="I41" s="8"/>
      <c r="J41" s="8" t="n">
        <f aca="false">G41*3.8235866717</f>
        <v>70971349.3861769</v>
      </c>
      <c r="K41" s="6"/>
      <c r="L41" s="8"/>
      <c r="M41" s="8" t="n">
        <f aca="false">F41*2.511711692</f>
        <v>305872.812775791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21368092.2654063</v>
      </c>
      <c r="F42" s="125" t="n">
        <v>123410.587617776</v>
      </c>
      <c r="G42" s="42" t="n">
        <f aca="false">E42-F42*0.7</f>
        <v>21281704.8540738</v>
      </c>
      <c r="H42" s="42"/>
      <c r="I42" s="42"/>
      <c r="J42" s="42" t="n">
        <f aca="false">G42*3.8235866717</f>
        <v>81372443.03109</v>
      </c>
      <c r="K42" s="9"/>
      <c r="L42" s="42"/>
      <c r="M42" s="42" t="n">
        <f aca="false">F42*2.511711692</f>
        <v>309971.815836159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18987623.0632644</v>
      </c>
      <c r="F43" s="125" t="n">
        <v>125204.614211142</v>
      </c>
      <c r="G43" s="42" t="n">
        <f aca="false">E43-F43*0.7</f>
        <v>18899979.8333166</v>
      </c>
      <c r="H43" s="42"/>
      <c r="I43" s="42"/>
      <c r="J43" s="42" t="n">
        <f aca="false">G43*3.8235866717</f>
        <v>72265710.9860681</v>
      </c>
      <c r="K43" s="9"/>
      <c r="L43" s="42"/>
      <c r="M43" s="42" t="n">
        <f aca="false">F43*2.511711692</f>
        <v>314477.893406476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21941993.5274901</v>
      </c>
      <c r="F44" s="125" t="n">
        <v>124616.132025967</v>
      </c>
      <c r="G44" s="42" t="n">
        <f aca="false">E44-F44*0.7</f>
        <v>21854762.2350719</v>
      </c>
      <c r="H44" s="42"/>
      <c r="I44" s="42"/>
      <c r="J44" s="42" t="n">
        <f aca="false">G44*3.8235866717</f>
        <v>83563577.5951935</v>
      </c>
      <c r="K44" s="9"/>
      <c r="L44" s="42"/>
      <c r="M44" s="42" t="n">
        <f aca="false">F44*2.511711692</f>
        <v>312999.795821437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19367571.9387996</v>
      </c>
      <c r="F45" s="123" t="n">
        <v>120653.690381675</v>
      </c>
      <c r="G45" s="8" t="n">
        <f aca="false">E45-F45*0.7</f>
        <v>19283114.3555324</v>
      </c>
      <c r="H45" s="8"/>
      <c r="I45" s="8"/>
      <c r="J45" s="8" t="n">
        <f aca="false">G45*3.8235866717</f>
        <v>73730659.0386806</v>
      </c>
      <c r="K45" s="6"/>
      <c r="L45" s="8"/>
      <c r="M45" s="8" t="n">
        <f aca="false">F45*2.511711692</f>
        <v>303047.284814601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22233355.3279959</v>
      </c>
      <c r="F46" s="125" t="n">
        <v>124756.188838798</v>
      </c>
      <c r="G46" s="42" t="n">
        <f aca="false">E46-F46*0.7</f>
        <v>22146025.9958088</v>
      </c>
      <c r="H46" s="42"/>
      <c r="I46" s="42"/>
      <c r="J46" s="42" t="n">
        <f aca="false">G46*3.8235866717</f>
        <v>84677249.8286962</v>
      </c>
      <c r="K46" s="9"/>
      <c r="L46" s="42"/>
      <c r="M46" s="42" t="n">
        <f aca="false">F46*2.511711692</f>
        <v>313351.578155768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19594052.2238325</v>
      </c>
      <c r="F47" s="125" t="n">
        <v>125003.480247347</v>
      </c>
      <c r="G47" s="42" t="n">
        <f aca="false">E47-F47*0.7</f>
        <v>19506549.7876594</v>
      </c>
      <c r="H47" s="42"/>
      <c r="I47" s="42"/>
      <c r="J47" s="42" t="n">
        <f aca="false">G47*3.8235866717</f>
        <v>74584983.7789468</v>
      </c>
      <c r="K47" s="9"/>
      <c r="L47" s="42"/>
      <c r="M47" s="42" t="n">
        <f aca="false">F47*2.511711692</f>
        <v>313972.702877953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22614827.5306176</v>
      </c>
      <c r="F48" s="125" t="n">
        <v>128302.777485403</v>
      </c>
      <c r="G48" s="42" t="n">
        <f aca="false">E48-F48*0.7</f>
        <v>22525015.5863778</v>
      </c>
      <c r="H48" s="42"/>
      <c r="I48" s="42"/>
      <c r="J48" s="42" t="n">
        <f aca="false">G48*3.8235866717</f>
        <v>86126349.375909</v>
      </c>
      <c r="K48" s="9"/>
      <c r="L48" s="42"/>
      <c r="M48" s="42" t="n">
        <f aca="false">F48*2.511711692</f>
        <v>322259.586326161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19859151.3317189</v>
      </c>
      <c r="F49" s="123" t="n">
        <v>124697.663026958</v>
      </c>
      <c r="G49" s="8" t="n">
        <f aca="false">E49-F49*0.7</f>
        <v>19771862.9676</v>
      </c>
      <c r="H49" s="8"/>
      <c r="I49" s="8"/>
      <c r="J49" s="8" t="n">
        <f aca="false">G49*3.8235866717</f>
        <v>75599431.7175942</v>
      </c>
      <c r="K49" s="6"/>
      <c r="L49" s="8"/>
      <c r="M49" s="8" t="n">
        <f aca="false">F49*2.511711692</f>
        <v>313204.578189885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22978695.4499642</v>
      </c>
      <c r="F50" s="125" t="n">
        <v>122689.502603926</v>
      </c>
      <c r="G50" s="42" t="n">
        <f aca="false">E50-F50*0.7</f>
        <v>22892812.7981415</v>
      </c>
      <c r="H50" s="42"/>
      <c r="I50" s="42"/>
      <c r="J50" s="42" t="n">
        <f aca="false">G50*3.8235866717</f>
        <v>87532653.8926969</v>
      </c>
      <c r="K50" s="9"/>
      <c r="L50" s="42"/>
      <c r="M50" s="42" t="n">
        <f aca="false">F50*2.511711692</f>
        <v>308160.658175946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20225297.2365062</v>
      </c>
      <c r="F51" s="125" t="n">
        <v>122463.526730746</v>
      </c>
      <c r="G51" s="42" t="n">
        <f aca="false">E51-F51*0.7</f>
        <v>20139572.7677946</v>
      </c>
      <c r="H51" s="42"/>
      <c r="I51" s="42"/>
      <c r="J51" s="42" t="n">
        <f aca="false">G51*3.8235866717</f>
        <v>77005402.0086719</v>
      </c>
      <c r="K51" s="9"/>
      <c r="L51" s="42"/>
      <c r="M51" s="42" t="n">
        <f aca="false">F51*2.511711692</f>
        <v>307593.07193317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23399444.997402</v>
      </c>
      <c r="F52" s="125" t="n">
        <v>131139.866528591</v>
      </c>
      <c r="G52" s="42" t="n">
        <f aca="false">E52-F52*0.7</f>
        <v>23307647.090832</v>
      </c>
      <c r="H52" s="42"/>
      <c r="I52" s="42"/>
      <c r="J52" s="42" t="n">
        <f aca="false">G52*3.8235866717</f>
        <v>89118808.7651926</v>
      </c>
      <c r="K52" s="9"/>
      <c r="L52" s="42"/>
      <c r="M52" s="42" t="n">
        <f aca="false">F52*2.511711692</f>
        <v>329385.536047181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20656818.212825</v>
      </c>
      <c r="F53" s="123" t="n">
        <v>131903.62793037</v>
      </c>
      <c r="G53" s="8" t="n">
        <f aca="false">E53-F53*0.7</f>
        <v>20564485.6732737</v>
      </c>
      <c r="H53" s="8"/>
      <c r="I53" s="8"/>
      <c r="J53" s="8" t="n">
        <f aca="false">G53*3.8235866717</f>
        <v>78630093.3306949</v>
      </c>
      <c r="K53" s="6"/>
      <c r="L53" s="8"/>
      <c r="M53" s="8" t="n">
        <f aca="false">F53*2.511711692</f>
        <v>331303.884489928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23904120.3108293</v>
      </c>
      <c r="F54" s="125" t="n">
        <v>128974.63821673</v>
      </c>
      <c r="G54" s="42" t="n">
        <f aca="false">E54-F54*0.7</f>
        <v>23813838.0640776</v>
      </c>
      <c r="H54" s="42"/>
      <c r="I54" s="42"/>
      <c r="J54" s="42" t="n">
        <f aca="false">G54*3.8235866717</f>
        <v>91054273.8238293</v>
      </c>
      <c r="K54" s="9"/>
      <c r="L54" s="42"/>
      <c r="M54" s="42" t="n">
        <f aca="false">F54*2.511711692</f>
        <v>323947.106780431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21075707.5461084</v>
      </c>
      <c r="F55" s="125" t="n">
        <v>130269.512040265</v>
      </c>
      <c r="G55" s="42" t="n">
        <f aca="false">E55-F55*0.7</f>
        <v>20984518.8876803</v>
      </c>
      <c r="H55" s="42"/>
      <c r="I55" s="42"/>
      <c r="J55" s="42" t="n">
        <f aca="false">G55*3.8235866717</f>
        <v>80236126.7309712</v>
      </c>
      <c r="K55" s="9"/>
      <c r="L55" s="42"/>
      <c r="M55" s="42" t="n">
        <f aca="false">F55*2.511711692</f>
        <v>327199.456502668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24169600.8073874</v>
      </c>
      <c r="F56" s="125" t="n">
        <v>134024.652251051</v>
      </c>
      <c r="G56" s="42" t="n">
        <f aca="false">E56-F56*0.7</f>
        <v>24075783.5508116</v>
      </c>
      <c r="H56" s="42"/>
      <c r="I56" s="42"/>
      <c r="J56" s="42" t="n">
        <f aca="false">G56*3.8235866717</f>
        <v>92055845.0956175</v>
      </c>
      <c r="K56" s="9"/>
      <c r="L56" s="42"/>
      <c r="M56" s="42" t="n">
        <f aca="false">F56*2.511711692</f>
        <v>336631.286075198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21022737.0039652</v>
      </c>
      <c r="F57" s="123" t="n">
        <v>137605.900404574</v>
      </c>
      <c r="G57" s="8" t="n">
        <f aca="false">E57-F57*0.7</f>
        <v>20926412.873682</v>
      </c>
      <c r="H57" s="8"/>
      <c r="I57" s="8"/>
      <c r="J57" s="8" t="n">
        <f aca="false">G57*3.8235866717</f>
        <v>80013953.3503017</v>
      </c>
      <c r="K57" s="6"/>
      <c r="L57" s="8"/>
      <c r="M57" s="8" t="n">
        <f aca="false">F57*2.511711692</f>
        <v>345626.348934356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24254540.7965082</v>
      </c>
      <c r="F58" s="125" t="n">
        <v>136462.603429091</v>
      </c>
      <c r="G58" s="42" t="n">
        <f aca="false">E58-F58*0.7</f>
        <v>24159016.9741078</v>
      </c>
      <c r="H58" s="42"/>
      <c r="I58" s="42"/>
      <c r="J58" s="42" t="n">
        <f aca="false">G58*3.8235866717</f>
        <v>92374095.3035727</v>
      </c>
      <c r="K58" s="9"/>
      <c r="L58" s="42"/>
      <c r="M58" s="42" t="n">
        <f aca="false">F58*2.511711692</f>
        <v>342754.716553608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21271511.1335629</v>
      </c>
      <c r="F59" s="125" t="n">
        <v>139026.76894725</v>
      </c>
      <c r="G59" s="42" t="n">
        <f aca="false">E59-F59*0.7</f>
        <v>21174192.3952998</v>
      </c>
      <c r="H59" s="42"/>
      <c r="I59" s="42"/>
      <c r="J59" s="42" t="n">
        <f aca="false">G59*3.8235866717</f>
        <v>80961359.82668</v>
      </c>
      <c r="K59" s="9"/>
      <c r="L59" s="42"/>
      <c r="M59" s="42" t="n">
        <f aca="false">F59*2.511711692</f>
        <v>349195.16106579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24370249.7858117</v>
      </c>
      <c r="F60" s="125" t="n">
        <v>142135.423900255</v>
      </c>
      <c r="G60" s="42" t="n">
        <f aca="false">E60-F60*0.7</f>
        <v>24270754.9890815</v>
      </c>
      <c r="H60" s="42"/>
      <c r="I60" s="42"/>
      <c r="J60" s="42" t="n">
        <f aca="false">G60*3.8235866717</f>
        <v>92801335.2883485</v>
      </c>
      <c r="K60" s="9"/>
      <c r="L60" s="42"/>
      <c r="M60" s="42" t="n">
        <f aca="false">F60*2.511711692</f>
        <v>357003.206057646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21357783.511588</v>
      </c>
      <c r="F61" s="123" t="n">
        <v>140695.784214418</v>
      </c>
      <c r="G61" s="8" t="n">
        <f aca="false">E61-F61*0.7</f>
        <v>21259296.4626379</v>
      </c>
      <c r="H61" s="8"/>
      <c r="I61" s="8"/>
      <c r="J61" s="8" t="n">
        <f aca="false">G61*3.8235866717</f>
        <v>81286762.6042613</v>
      </c>
      <c r="K61" s="6"/>
      <c r="L61" s="8"/>
      <c r="M61" s="8" t="n">
        <f aca="false">F61*2.511711692</f>
        <v>353387.246226464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24821494.4244732</v>
      </c>
      <c r="F62" s="125" t="n">
        <v>139270.589950395</v>
      </c>
      <c r="G62" s="42" t="n">
        <f aca="false">E62-F62*0.7</f>
        <v>24724005.0115079</v>
      </c>
      <c r="H62" s="42"/>
      <c r="I62" s="42"/>
      <c r="J62" s="42" t="n">
        <f aca="false">G62*3.8235866717</f>
        <v>94534376.0330457</v>
      </c>
      <c r="K62" s="9"/>
      <c r="L62" s="42"/>
      <c r="M62" s="42" t="n">
        <f aca="false">F62*2.511711692</f>
        <v>349807.569130144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21806730.5465959</v>
      </c>
      <c r="F63" s="125" t="n">
        <v>143220.221654683</v>
      </c>
      <c r="G63" s="42" t="n">
        <f aca="false">E63-F63*0.7</f>
        <v>21706476.3914376</v>
      </c>
      <c r="H63" s="42"/>
      <c r="I63" s="42"/>
      <c r="J63" s="42" t="n">
        <f aca="false">G63*3.8235866717</f>
        <v>82996593.8198715</v>
      </c>
      <c r="K63" s="9"/>
      <c r="L63" s="42"/>
      <c r="M63" s="42" t="n">
        <f aca="false">F63*2.511711692</f>
        <v>359727.905260899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25202279.1690732</v>
      </c>
      <c r="F64" s="125" t="n">
        <v>142362.916298047</v>
      </c>
      <c r="G64" s="42" t="n">
        <f aca="false">E64-F64*0.7</f>
        <v>25102625.1276646</v>
      </c>
      <c r="H64" s="42"/>
      <c r="I64" s="42"/>
      <c r="J64" s="42" t="n">
        <f aca="false">G64*3.8235866717</f>
        <v>95982062.8628199</v>
      </c>
      <c r="K64" s="9"/>
      <c r="L64" s="42"/>
      <c r="M64" s="42" t="n">
        <f aca="false">F64*2.511711692</f>
        <v>357574.601373022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21926198.9079465</v>
      </c>
      <c r="F65" s="123" t="n">
        <v>144950.260670723</v>
      </c>
      <c r="G65" s="8" t="n">
        <f aca="false">E65-F65*0.7</f>
        <v>21824733.725477</v>
      </c>
      <c r="H65" s="8"/>
      <c r="I65" s="8"/>
      <c r="J65" s="8" t="n">
        <f aca="false">G65*3.8235866717</f>
        <v>83448760.9861353</v>
      </c>
      <c r="K65" s="6"/>
      <c r="L65" s="8"/>
      <c r="M65" s="8" t="n">
        <f aca="false">F65*2.511711692</f>
        <v>364073.264485102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25144485.6111276</v>
      </c>
      <c r="F66" s="125" t="n">
        <v>151094.041028492</v>
      </c>
      <c r="G66" s="42" t="n">
        <f aca="false">E66-F66*0.7</f>
        <v>25038719.7824077</v>
      </c>
      <c r="H66" s="42"/>
      <c r="I66" s="42"/>
      <c r="J66" s="42" t="n">
        <f aca="false">G66*3.8235866717</f>
        <v>95737715.2364451</v>
      </c>
      <c r="K66" s="9"/>
      <c r="L66" s="42"/>
      <c r="M66" s="42" t="n">
        <f aca="false">F66*2.511711692</f>
        <v>379504.669442792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22013199.4637342</v>
      </c>
      <c r="F67" s="125" t="n">
        <v>147491.251945268</v>
      </c>
      <c r="G67" s="42" t="n">
        <f aca="false">E67-F67*0.7</f>
        <v>21909955.5873725</v>
      </c>
      <c r="H67" s="42"/>
      <c r="I67" s="42"/>
      <c r="J67" s="42" t="n">
        <f aca="false">G67*3.8235866717</f>
        <v>83774614.1614165</v>
      </c>
      <c r="K67" s="9"/>
      <c r="L67" s="42"/>
      <c r="M67" s="42" t="n">
        <f aca="false">F67*2.511711692</f>
        <v>370455.501978647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25561985.966474</v>
      </c>
      <c r="F68" s="125" t="n">
        <v>147874.094741076</v>
      </c>
      <c r="G68" s="42" t="n">
        <f aca="false">E68-F68*0.7</f>
        <v>25458474.1001553</v>
      </c>
      <c r="H68" s="42"/>
      <c r="I68" s="42"/>
      <c r="J68" s="42" t="n">
        <f aca="false">G68*3.8235866717</f>
        <v>97342682.2511734</v>
      </c>
      <c r="K68" s="9"/>
      <c r="L68" s="42"/>
      <c r="M68" s="42" t="n">
        <f aca="false">F68*2.511711692</f>
        <v>371417.092705075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22488270.2588037</v>
      </c>
      <c r="F69" s="123" t="n">
        <v>152502.261649633</v>
      </c>
      <c r="G69" s="8" t="n">
        <f aca="false">E69-F69*0.7</f>
        <v>22381518.675649</v>
      </c>
      <c r="H69" s="8"/>
      <c r="I69" s="8"/>
      <c r="J69" s="8" t="n">
        <f aca="false">G69*3.8235866717</f>
        <v>85577676.500616</v>
      </c>
      <c r="K69" s="6"/>
      <c r="L69" s="8"/>
      <c r="M69" s="8" t="n">
        <f aca="false">F69*2.511711692</f>
        <v>383041.713641826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25966331.403356</v>
      </c>
      <c r="F70" s="125" t="n">
        <v>151387.914321955</v>
      </c>
      <c r="G70" s="42" t="n">
        <f aca="false">E70-F70*0.7</f>
        <v>25860359.8633307</v>
      </c>
      <c r="H70" s="42"/>
      <c r="I70" s="42"/>
      <c r="J70" s="42" t="n">
        <f aca="false">G70*3.8235866717</f>
        <v>98879327.2987968</v>
      </c>
      <c r="K70" s="9"/>
      <c r="L70" s="42"/>
      <c r="M70" s="42" t="n">
        <f aca="false">F70*2.511711692</f>
        <v>380242.794429948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22650321.2077354</v>
      </c>
      <c r="F71" s="125" t="n">
        <v>147920.701265005</v>
      </c>
      <c r="G71" s="42" t="n">
        <f aca="false">E71-F71*0.7</f>
        <v>22546776.7168499</v>
      </c>
      <c r="H71" s="42"/>
      <c r="I71" s="42"/>
      <c r="J71" s="42" t="n">
        <f aca="false">G71*3.8235866717</f>
        <v>86209554.9443431</v>
      </c>
      <c r="K71" s="9"/>
      <c r="L71" s="42"/>
      <c r="M71" s="42" t="n">
        <f aca="false">F71*2.511711692</f>
        <v>371534.154856151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26461993.677008</v>
      </c>
      <c r="F72" s="125" t="n">
        <v>145244.957960396</v>
      </c>
      <c r="G72" s="42" t="n">
        <f aca="false">E72-F72*0.7</f>
        <v>26360322.2064358</v>
      </c>
      <c r="H72" s="42"/>
      <c r="I72" s="42"/>
      <c r="J72" s="42" t="n">
        <f aca="false">G72*3.8235866717</f>
        <v>100790976.650245</v>
      </c>
      <c r="K72" s="9"/>
      <c r="L72" s="42"/>
      <c r="M72" s="42" t="n">
        <f aca="false">F72*2.511711692</f>
        <v>364813.459113174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23179053.2542903</v>
      </c>
      <c r="F73" s="123" t="n">
        <v>147760.356117815</v>
      </c>
      <c r="G73" s="8" t="n">
        <f aca="false">E73-F73*0.7</f>
        <v>23075621.0050078</v>
      </c>
      <c r="H73" s="8"/>
      <c r="I73" s="8"/>
      <c r="J73" s="8" t="n">
        <f aca="false">G73*3.8235866717</f>
        <v>88231636.9159485</v>
      </c>
      <c r="K73" s="6"/>
      <c r="L73" s="8"/>
      <c r="M73" s="8" t="n">
        <f aca="false">F73*2.511711692</f>
        <v>371131.4140752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26518178.1385886</v>
      </c>
      <c r="F74" s="125" t="n">
        <v>148375.12414699</v>
      </c>
      <c r="G74" s="42" t="n">
        <f aca="false">E74-F74*0.7</f>
        <v>26414315.5516857</v>
      </c>
      <c r="H74" s="42"/>
      <c r="I74" s="42"/>
      <c r="J74" s="42" t="n">
        <f aca="false">G74*3.8235866717</f>
        <v>100997424.885504</v>
      </c>
      <c r="K74" s="9"/>
      <c r="L74" s="42"/>
      <c r="M74" s="42" t="n">
        <f aca="false">F74*2.511711692</f>
        <v>372675.534121946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23185006.8585846</v>
      </c>
      <c r="F75" s="125" t="n">
        <v>146126.011907011</v>
      </c>
      <c r="G75" s="42" t="n">
        <f aca="false">E75-F75*0.7</f>
        <v>23082718.6502497</v>
      </c>
      <c r="H75" s="42"/>
      <c r="I75" s="42"/>
      <c r="J75" s="42" t="n">
        <f aca="false">G75*3.8235866717</f>
        <v>88258775.3776957</v>
      </c>
      <c r="K75" s="9"/>
      <c r="L75" s="42"/>
      <c r="M75" s="42" t="n">
        <f aca="false">F75*2.511711692</f>
        <v>367026.412612171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26825516.7516233</v>
      </c>
      <c r="F76" s="125" t="n">
        <v>145458.930152863</v>
      </c>
      <c r="G76" s="42" t="n">
        <f aca="false">E76-F76*0.7</f>
        <v>26723695.5005163</v>
      </c>
      <c r="H76" s="42"/>
      <c r="I76" s="42"/>
      <c r="J76" s="42" t="n">
        <f aca="false">G76*3.8235866717</f>
        <v>102180365.934344</v>
      </c>
      <c r="K76" s="9"/>
      <c r="L76" s="42"/>
      <c r="M76" s="42" t="n">
        <f aca="false">F76*2.511711692</f>
        <v>365350.895570757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23373188.6352172</v>
      </c>
      <c r="F77" s="123" t="n">
        <v>149203.621345139</v>
      </c>
      <c r="G77" s="8" t="n">
        <f aca="false">E77-F77*0.7</f>
        <v>23268746.1002756</v>
      </c>
      <c r="H77" s="8"/>
      <c r="I77" s="8"/>
      <c r="J77" s="8" t="n">
        <f aca="false">G77*3.8235866717</f>
        <v>88970067.4561853</v>
      </c>
      <c r="K77" s="6"/>
      <c r="L77" s="8"/>
      <c r="M77" s="8" t="n">
        <f aca="false">F77*2.511711692</f>
        <v>374756.480221328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26921916.6256309</v>
      </c>
      <c r="F78" s="125" t="n">
        <v>149105.998092453</v>
      </c>
      <c r="G78" s="42" t="n">
        <f aca="false">E78-F78*0.7</f>
        <v>26817542.4269662</v>
      </c>
      <c r="H78" s="42"/>
      <c r="I78" s="42"/>
      <c r="J78" s="42" t="n">
        <f aca="false">G78*3.8235866717</f>
        <v>102539197.791497</v>
      </c>
      <c r="K78" s="9"/>
      <c r="L78" s="42"/>
      <c r="M78" s="42" t="n">
        <f aca="false">F78*2.511711692</f>
        <v>374511.278756144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23267123.628552</v>
      </c>
      <c r="F79" s="125" t="n">
        <v>153054.431201674</v>
      </c>
      <c r="G79" s="42" t="n">
        <f aca="false">E79-F79*0.7</f>
        <v>23159985.5267108</v>
      </c>
      <c r="H79" s="42"/>
      <c r="I79" s="42"/>
      <c r="J79" s="42" t="n">
        <f aca="false">G79*3.8235866717</f>
        <v>88554211.9766963</v>
      </c>
      <c r="K79" s="9"/>
      <c r="L79" s="42"/>
      <c r="M79" s="42" t="n">
        <f aca="false">F79*2.511711692</f>
        <v>384428.604361653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26950681.6088588</v>
      </c>
      <c r="F80" s="125" t="n">
        <v>156523.843199387</v>
      </c>
      <c r="G80" s="42" t="n">
        <f aca="false">E80-F80*0.7</f>
        <v>26841114.9186192</v>
      </c>
      <c r="H80" s="42"/>
      <c r="I80" s="42"/>
      <c r="J80" s="42" t="n">
        <f aca="false">G80*3.8235866717</f>
        <v>102629329.256401</v>
      </c>
      <c r="K80" s="9"/>
      <c r="L80" s="42"/>
      <c r="M80" s="42" t="n">
        <f aca="false">F80*2.511711692</f>
        <v>393142.767040676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23472732.6520351</v>
      </c>
      <c r="F81" s="123" t="n">
        <v>155737.483065003</v>
      </c>
      <c r="G81" s="8" t="n">
        <f aca="false">E81-F81*0.7</f>
        <v>23363716.4138896</v>
      </c>
      <c r="H81" s="8"/>
      <c r="I81" s="8"/>
      <c r="J81" s="8" t="n">
        <f aca="false">G81*3.8235866717</f>
        <v>89333194.6815268</v>
      </c>
      <c r="K81" s="6"/>
      <c r="L81" s="8"/>
      <c r="M81" s="8" t="n">
        <f aca="false">F81*2.511711692</f>
        <v>391167.657097019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26930047.5638555</v>
      </c>
      <c r="F82" s="125" t="n">
        <v>158152.171600035</v>
      </c>
      <c r="G82" s="42" t="n">
        <f aca="false">E82-F82*0.7</f>
        <v>26819341.0437355</v>
      </c>
      <c r="H82" s="42"/>
      <c r="I82" s="42"/>
      <c r="J82" s="42" t="n">
        <f aca="false">G82*3.8235866717</f>
        <v>102546074.958604</v>
      </c>
      <c r="K82" s="9"/>
      <c r="L82" s="42"/>
      <c r="M82" s="42" t="n">
        <f aca="false">F82*2.511711692</f>
        <v>397232.658522998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23545511.5757874</v>
      </c>
      <c r="F83" s="125" t="n">
        <v>160172.695009584</v>
      </c>
      <c r="G83" s="42" t="n">
        <f aca="false">E83-F83*0.7</f>
        <v>23433390.6892806</v>
      </c>
      <c r="H83" s="42"/>
      <c r="I83" s="42"/>
      <c r="J83" s="42" t="n">
        <f aca="false">G83*3.8235866717</f>
        <v>89599600.3122724</v>
      </c>
      <c r="K83" s="9"/>
      <c r="L83" s="42"/>
      <c r="M83" s="42" t="n">
        <f aca="false">F83*2.511711692</f>
        <v>402307.630794723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26883649.4005323</v>
      </c>
      <c r="F84" s="125" t="n">
        <v>160222.052514536</v>
      </c>
      <c r="G84" s="42" t="n">
        <f aca="false">E84-F84*0.7</f>
        <v>26771493.9637721</v>
      </c>
      <c r="H84" s="42"/>
      <c r="I84" s="42"/>
      <c r="J84" s="42" t="n">
        <f aca="false">G84*3.8235866717</f>
        <v>102363127.501376</v>
      </c>
      <c r="K84" s="9"/>
      <c r="L84" s="42"/>
      <c r="M84" s="42" t="n">
        <f aca="false">F84*2.511711692</f>
        <v>402431.602616997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23414101.7263794</v>
      </c>
      <c r="F85" s="123" t="n">
        <v>158890.777263639</v>
      </c>
      <c r="G85" s="8" t="n">
        <f aca="false">E85-F85*0.7</f>
        <v>23302878.1822948</v>
      </c>
      <c r="H85" s="8"/>
      <c r="I85" s="8"/>
      <c r="J85" s="8" t="n">
        <f aca="false">G85*3.8235866717</f>
        <v>89100574.4300713</v>
      </c>
      <c r="K85" s="6"/>
      <c r="L85" s="8"/>
      <c r="M85" s="8" t="n">
        <f aca="false">F85*2.511711692</f>
        <v>399087.823004049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27074333.2703666</v>
      </c>
      <c r="F86" s="125" t="n">
        <v>156526.270227672</v>
      </c>
      <c r="G86" s="42" t="n">
        <f aca="false">E86-F86*0.7</f>
        <v>26964764.8812073</v>
      </c>
      <c r="H86" s="42"/>
      <c r="I86" s="42"/>
      <c r="J86" s="42" t="n">
        <f aca="false">G86*3.8235866717</f>
        <v>103102115.605308</v>
      </c>
      <c r="K86" s="9"/>
      <c r="L86" s="42"/>
      <c r="M86" s="42" t="n">
        <f aca="false">F86*2.511711692</f>
        <v>393148.863035996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23759395.2338708</v>
      </c>
      <c r="F87" s="125" t="n">
        <v>158060.930350745</v>
      </c>
      <c r="G87" s="42" t="n">
        <f aca="false">E87-F87*0.7</f>
        <v>23648752.5826253</v>
      </c>
      <c r="H87" s="42"/>
      <c r="I87" s="42"/>
      <c r="J87" s="42" t="n">
        <f aca="false">G87*3.8235866717</f>
        <v>90423055.1772572</v>
      </c>
      <c r="K87" s="9"/>
      <c r="L87" s="42"/>
      <c r="M87" s="42" t="n">
        <f aca="false">F87*2.511711692</f>
        <v>397003.486810364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27176307.7936324</v>
      </c>
      <c r="F88" s="125" t="n">
        <v>159768.798409873</v>
      </c>
      <c r="G88" s="42" t="n">
        <f aca="false">E88-F88*0.7</f>
        <v>27064469.6347455</v>
      </c>
      <c r="H88" s="42"/>
      <c r="I88" s="42"/>
      <c r="J88" s="42" t="n">
        <f aca="false">G88*3.8235866717</f>
        <v>103483345.372042</v>
      </c>
      <c r="K88" s="9"/>
      <c r="L88" s="42"/>
      <c r="M88" s="42" t="n">
        <f aca="false">F88*2.511711692</f>
        <v>401293.158982868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23780366.5019536</v>
      </c>
      <c r="F89" s="123" t="n">
        <v>164218.29615369</v>
      </c>
      <c r="G89" s="8" t="n">
        <f aca="false">E89-F89*0.7</f>
        <v>23665413.694646</v>
      </c>
      <c r="H89" s="8"/>
      <c r="I89" s="8"/>
      <c r="J89" s="8" t="n">
        <f aca="false">G89*3.8235866717</f>
        <v>90486760.383115</v>
      </c>
      <c r="K89" s="6"/>
      <c r="L89" s="8"/>
      <c r="M89" s="8" t="n">
        <f aca="false">F89*2.511711692</f>
        <v>412469.014489542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27534351.1346355</v>
      </c>
      <c r="F90" s="125" t="n">
        <v>162489.118378786</v>
      </c>
      <c r="G90" s="42" t="n">
        <f aca="false">E90-F90*0.7</f>
        <v>27420608.7517703</v>
      </c>
      <c r="H90" s="42"/>
      <c r="I90" s="42"/>
      <c r="J90" s="42" t="n">
        <f aca="false">G90*3.8235866717</f>
        <v>104845074.153169</v>
      </c>
      <c r="K90" s="9"/>
      <c r="L90" s="42"/>
      <c r="M90" s="42" t="n">
        <f aca="false">F90*2.511711692</f>
        <v>408125.818454769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23890545.7548494</v>
      </c>
      <c r="F91" s="125" t="n">
        <v>164552.447994489</v>
      </c>
      <c r="G91" s="42" t="n">
        <f aca="false">E91-F91*0.7</f>
        <v>23775359.0412533</v>
      </c>
      <c r="H91" s="42"/>
      <c r="I91" s="42"/>
      <c r="J91" s="42" t="n">
        <f aca="false">G91*3.8235866717</f>
        <v>90907145.9450181</v>
      </c>
      <c r="K91" s="9"/>
      <c r="L91" s="42"/>
      <c r="M91" s="42" t="n">
        <f aca="false">F91*2.511711692</f>
        <v>413308.307574981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27927162.3279553</v>
      </c>
      <c r="F92" s="125" t="n">
        <v>158664.215651715</v>
      </c>
      <c r="G92" s="42" t="n">
        <f aca="false">E92-F92*0.7</f>
        <v>27816097.3769991</v>
      </c>
      <c r="H92" s="42"/>
      <c r="I92" s="42"/>
      <c r="J92" s="42" t="n">
        <f aca="false">G92*3.8235866717</f>
        <v>106357259.189403</v>
      </c>
      <c r="K92" s="9"/>
      <c r="L92" s="42"/>
      <c r="M92" s="42" t="n">
        <f aca="false">F92*2.511711692</f>
        <v>398518.765554422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24336776.1728706</v>
      </c>
      <c r="F93" s="123" t="n">
        <v>160531.769966738</v>
      </c>
      <c r="G93" s="8" t="n">
        <f aca="false">E93-F93*0.7</f>
        <v>24224403.9338939</v>
      </c>
      <c r="H93" s="8"/>
      <c r="I93" s="8"/>
      <c r="J93" s="8" t="n">
        <f aca="false">G93*3.8235866717</f>
        <v>92624108.0115137</v>
      </c>
      <c r="K93" s="6"/>
      <c r="L93" s="8"/>
      <c r="M93" s="8" t="n">
        <f aca="false">F93*2.511711692</f>
        <v>403209.52356291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28104262.5725619</v>
      </c>
      <c r="F94" s="125" t="n">
        <v>167780.778306551</v>
      </c>
      <c r="G94" s="42" t="n">
        <f aca="false">E94-F94*0.7</f>
        <v>27986816.0277473</v>
      </c>
      <c r="H94" s="42"/>
      <c r="I94" s="42"/>
      <c r="J94" s="42" t="n">
        <f aca="false">G94*3.8235866717</f>
        <v>107010016.747015</v>
      </c>
      <c r="K94" s="9"/>
      <c r="L94" s="42"/>
      <c r="M94" s="42" t="n">
        <f aca="false">F94*2.511711692</f>
        <v>421416.942565424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24618653.5643534</v>
      </c>
      <c r="F95" s="125" t="n">
        <v>168969.676774205</v>
      </c>
      <c r="G95" s="42" t="n">
        <f aca="false">E95-F95*0.7</f>
        <v>24500374.7906114</v>
      </c>
      <c r="H95" s="42"/>
      <c r="I95" s="42"/>
      <c r="J95" s="42" t="n">
        <f aca="false">G95*3.8235866717</f>
        <v>93679306.5010366</v>
      </c>
      <c r="K95" s="9"/>
      <c r="L95" s="42"/>
      <c r="M95" s="42" t="n">
        <f aca="false">F95*2.511711692</f>
        <v>424403.112747233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28215172.7293057</v>
      </c>
      <c r="F96" s="125" t="n">
        <v>166153.362492413</v>
      </c>
      <c r="G96" s="42" t="n">
        <f aca="false">E96-F96*0.7</f>
        <v>28098865.375561</v>
      </c>
      <c r="H96" s="42"/>
      <c r="I96" s="42"/>
      <c r="J96" s="42" t="n">
        <f aca="false">G96*3.8235866717</f>
        <v>107438447.139888</v>
      </c>
      <c r="K96" s="9"/>
      <c r="L96" s="42"/>
      <c r="M96" s="42" t="n">
        <f aca="false">F96*2.511711692</f>
        <v>417329.343237308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24806081.5147388</v>
      </c>
      <c r="F97" s="123" t="n">
        <v>164112.049460248</v>
      </c>
      <c r="G97" s="8" t="n">
        <f aca="false">E97-F97*0.7</f>
        <v>24691203.0801166</v>
      </c>
      <c r="H97" s="8"/>
      <c r="I97" s="8"/>
      <c r="J97" s="8" t="n">
        <f aca="false">G97*3.8235866717</f>
        <v>94408955.0053719</v>
      </c>
      <c r="K97" s="6"/>
      <c r="L97" s="8"/>
      <c r="M97" s="8" t="n">
        <f aca="false">F97*2.511711692</f>
        <v>412202.153427387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28395525.49168</v>
      </c>
      <c r="F98" s="125" t="n">
        <v>161951.393676355</v>
      </c>
      <c r="G98" s="42" t="n">
        <f aca="false">E98-F98*0.7</f>
        <v>28282159.5161065</v>
      </c>
      <c r="H98" s="42"/>
      <c r="I98" s="42"/>
      <c r="J98" s="42" t="n">
        <f aca="false">G98*3.8235866717</f>
        <v>108139288.172678</v>
      </c>
      <c r="K98" s="9"/>
      <c r="L98" s="42"/>
      <c r="M98" s="42" t="n">
        <f aca="false">F98*2.511711692</f>
        <v>406775.209032595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24977938.3567783</v>
      </c>
      <c r="F99" s="125" t="n">
        <v>162921.430264712</v>
      </c>
      <c r="G99" s="42" t="n">
        <f aca="false">E99-F99*0.7</f>
        <v>24863893.355593</v>
      </c>
      <c r="H99" s="42"/>
      <c r="I99" s="42"/>
      <c r="J99" s="42" t="n">
        <f aca="false">G99*3.8235866717</f>
        <v>95069251.2410155</v>
      </c>
      <c r="K99" s="9"/>
      <c r="L99" s="42"/>
      <c r="M99" s="42" t="n">
        <f aca="false">F99*2.511711692</f>
        <v>409211.661273239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28681064.2415771</v>
      </c>
      <c r="F100" s="125" t="n">
        <v>165734.83046096</v>
      </c>
      <c r="G100" s="42" t="n">
        <f aca="false">E100-F100*0.7</f>
        <v>28565049.8602544</v>
      </c>
      <c r="H100" s="42"/>
      <c r="I100" s="42"/>
      <c r="J100" s="42" t="n">
        <f aca="false">G100*3.8235866717</f>
        <v>109220943.922115</v>
      </c>
      <c r="K100" s="9"/>
      <c r="L100" s="42"/>
      <c r="M100" s="42" t="n">
        <f aca="false">F100*2.511711692</f>
        <v>416278.111440431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25271704.0737823</v>
      </c>
      <c r="F101" s="123" t="n">
        <v>168407.68947292</v>
      </c>
      <c r="G101" s="8" t="n">
        <f aca="false">E101-F101*0.7</f>
        <v>25153818.6911512</v>
      </c>
      <c r="H101" s="8"/>
      <c r="I101" s="8"/>
      <c r="J101" s="8" t="n">
        <f aca="false">G101*3.8235866717</f>
        <v>96177805.8898443</v>
      </c>
      <c r="K101" s="6"/>
      <c r="L101" s="8"/>
      <c r="M101" s="8" t="n">
        <f aca="false">F101*2.511711692</f>
        <v>422991.562671839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28946892.2304759</v>
      </c>
      <c r="F102" s="125" t="n">
        <v>175751.18678806</v>
      </c>
      <c r="G102" s="42" t="n">
        <f aca="false">E102-F102*0.7</f>
        <v>28823866.3997243</v>
      </c>
      <c r="H102" s="42"/>
      <c r="I102" s="42"/>
      <c r="J102" s="42" t="n">
        <f aca="false">G102*3.8235866717</f>
        <v>110210551.392847</v>
      </c>
      <c r="K102" s="9"/>
      <c r="L102" s="42"/>
      <c r="M102" s="42" t="n">
        <f aca="false">F102*2.511711692</f>
        <v>441436.310738446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25150605.4427518</v>
      </c>
      <c r="F103" s="125" t="n">
        <v>172331.998385874</v>
      </c>
      <c r="G103" s="42" t="n">
        <f aca="false">E103-F103*0.7</f>
        <v>25029973.0438817</v>
      </c>
      <c r="H103" s="42"/>
      <c r="I103" s="42"/>
      <c r="J103" s="42" t="n">
        <f aca="false">G103*3.8235866717</f>
        <v>95704271.3235965</v>
      </c>
      <c r="K103" s="9"/>
      <c r="L103" s="42"/>
      <c r="M103" s="42" t="n">
        <f aca="false">F103*2.511711692</f>
        <v>432848.295251524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29136506.424335</v>
      </c>
      <c r="F104" s="125" t="n">
        <v>166269.840865551</v>
      </c>
      <c r="G104" s="42" t="n">
        <f aca="false">E104-F104*0.7</f>
        <v>29020117.5357291</v>
      </c>
      <c r="H104" s="42"/>
      <c r="I104" s="42"/>
      <c r="J104" s="42" t="n">
        <f aca="false">G104*3.8235866717</f>
        <v>110960934.620781</v>
      </c>
      <c r="K104" s="9"/>
      <c r="L104" s="42"/>
      <c r="M104" s="42" t="n">
        <f aca="false">F104*2.511711692</f>
        <v>417621.903328985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25552706.8613841</v>
      </c>
      <c r="F105" s="123" t="n">
        <v>168569.03225571</v>
      </c>
      <c r="G105" s="8" t="n">
        <f aca="false">E105-F105*0.7</f>
        <v>25434708.5388051</v>
      </c>
      <c r="H105" s="8"/>
      <c r="I105" s="8"/>
      <c r="J105" s="8" t="n">
        <f aca="false">G105*3.8235866717</f>
        <v>97251812.5675494</v>
      </c>
      <c r="K105" s="6"/>
      <c r="L105" s="8"/>
      <c r="M105" s="8" t="n">
        <f aca="false">F105*2.511711692</f>
        <v>423396.809225793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29284839.7893884</v>
      </c>
      <c r="F106" s="125" t="n">
        <v>173649.419490611</v>
      </c>
      <c r="G106" s="42" t="n">
        <f aca="false">E106-F106*0.7</f>
        <v>29163285.195745</v>
      </c>
      <c r="H106" s="42"/>
      <c r="I106" s="42"/>
      <c r="J106" s="42" t="n">
        <f aca="false">G106*3.8235866717</f>
        <v>111508348.577437</v>
      </c>
      <c r="K106" s="9"/>
      <c r="L106" s="42"/>
      <c r="M106" s="42" t="n">
        <f aca="false">F106*2.511711692</f>
        <v>436157.27724358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25459140.4268596</v>
      </c>
      <c r="F107" s="125" t="n">
        <v>166195.257996946</v>
      </c>
      <c r="G107" s="42" t="n">
        <f aca="false">E107-F107*0.7</f>
        <v>25342803.7462618</v>
      </c>
      <c r="H107" s="42"/>
      <c r="I107" s="42"/>
      <c r="J107" s="42" t="n">
        <f aca="false">G107*3.8235866717</f>
        <v>96900406.6277153</v>
      </c>
      <c r="K107" s="9"/>
      <c r="L107" s="42"/>
      <c r="M107" s="42" t="n">
        <f aca="false">F107*2.511711692</f>
        <v>417434.572665887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28970362.9214011</v>
      </c>
      <c r="F108" s="125" t="n">
        <v>175747.061474089</v>
      </c>
      <c r="G108" s="42" t="n">
        <f aca="false">E108-F108*0.7</f>
        <v>28847339.9783692</v>
      </c>
      <c r="H108" s="42"/>
      <c r="I108" s="42"/>
      <c r="J108" s="42" t="n">
        <f aca="false">G108*3.8235866717</f>
        <v>110300304.655291</v>
      </c>
      <c r="K108" s="9"/>
      <c r="L108" s="42"/>
      <c r="M108" s="42" t="n">
        <f aca="false">F108*2.511711692</f>
        <v>441425.949139113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25340432.2644297</v>
      </c>
      <c r="F109" s="123" t="n">
        <v>177216.22802077</v>
      </c>
      <c r="G109" s="8" t="n">
        <f aca="false">E109-F109*0.7</f>
        <v>25216380.9048152</v>
      </c>
      <c r="H109" s="8"/>
      <c r="I109" s="8"/>
      <c r="J109" s="8" t="n">
        <f aca="false">G109*3.8235866717</f>
        <v>96417017.9361617</v>
      </c>
      <c r="K109" s="6"/>
      <c r="L109" s="8"/>
      <c r="M109" s="8" t="n">
        <f aca="false">F109*2.511711692</f>
        <v>445116.071931905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29289420.0261031</v>
      </c>
      <c r="F110" s="125" t="n">
        <v>172757.468742453</v>
      </c>
      <c r="G110" s="42" t="n">
        <f aca="false">E110-F110*0.7</f>
        <v>29168489.7979834</v>
      </c>
      <c r="H110" s="42"/>
      <c r="I110" s="42"/>
      <c r="J110" s="42" t="n">
        <f aca="false">G110*3.8235866717</f>
        <v>111528248.825187</v>
      </c>
      <c r="K110" s="9"/>
      <c r="L110" s="42"/>
      <c r="M110" s="42" t="n">
        <f aca="false">F110*2.511711692</f>
        <v>433916.954120744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25513386.0489602</v>
      </c>
      <c r="F111" s="125" t="n">
        <v>172030.765720512</v>
      </c>
      <c r="G111" s="42" t="n">
        <f aca="false">E111-F111*0.7</f>
        <v>25392964.5129559</v>
      </c>
      <c r="H111" s="42"/>
      <c r="I111" s="42"/>
      <c r="J111" s="42" t="n">
        <f aca="false">G111*3.8235866717</f>
        <v>97092200.6666891</v>
      </c>
      <c r="K111" s="9"/>
      <c r="L111" s="42"/>
      <c r="M111" s="42" t="n">
        <f aca="false">F111*2.511711692</f>
        <v>432091.685643924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29186900.5466979</v>
      </c>
      <c r="F112" s="125" t="n">
        <v>178527.227006969</v>
      </c>
      <c r="G112" s="42" t="n">
        <f aca="false">E112-F112*0.7</f>
        <v>29061931.487793</v>
      </c>
      <c r="H112" s="42"/>
      <c r="I112" s="42"/>
      <c r="J112" s="42" t="n">
        <f aca="false">G112*3.8235866717</f>
        <v>111120813.890584</v>
      </c>
      <c r="K112" s="9"/>
      <c r="L112" s="42"/>
      <c r="M112" s="42" t="n">
        <f aca="false">F112*2.511711692</f>
        <v>448408.923413741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23" customFormat="false" ht="12.8" hidden="false" customHeight="false" outlineLevel="0" collapsed="false">
      <c r="E123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H1" colorId="64" zoomScale="75" zoomScaleNormal="75" zoomScalePageLayoutView="100" workbookViewId="0">
      <selection pane="topLeft" activeCell="S41" activeCellId="0" sqref="S41"/>
    </sheetView>
  </sheetViews>
  <sheetFormatPr defaultColWidth="9.00390625" defaultRowHeight="12.8" zeroHeight="false" outlineLevelRow="0" outlineLevelCol="0"/>
  <cols>
    <col collapsed="false" customWidth="true" hidden="false" outlineLevel="0" max="5" min="5" style="33" width="19.62"/>
    <col collapsed="false" customWidth="true" hidden="false" outlineLevel="0" max="6" min="6" style="33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29"/>
      <c r="B1" s="129"/>
      <c r="C1" s="129"/>
      <c r="D1" s="129"/>
      <c r="E1" s="130" t="s">
        <v>148</v>
      </c>
      <c r="F1" s="130" t="s">
        <v>149</v>
      </c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</row>
    <row r="2" customFormat="false" ht="50.25" hidden="false" customHeight="true" outlineLevel="0" collapsed="false">
      <c r="A2" s="110" t="s">
        <v>150</v>
      </c>
      <c r="B2" s="110" t="s">
        <v>120</v>
      </c>
      <c r="C2" s="110" t="s">
        <v>121</v>
      </c>
      <c r="D2" s="110" t="s">
        <v>151</v>
      </c>
      <c r="E2" s="112" t="s">
        <v>152</v>
      </c>
      <c r="F2" s="112" t="s">
        <v>153</v>
      </c>
      <c r="G2" s="110" t="s">
        <v>154</v>
      </c>
      <c r="H2" s="110" t="s">
        <v>155</v>
      </c>
      <c r="I2" s="110" t="s">
        <v>156</v>
      </c>
      <c r="J2" s="110" t="s">
        <v>157</v>
      </c>
      <c r="K2" s="110" t="s">
        <v>158</v>
      </c>
      <c r="L2" s="110" t="s">
        <v>159</v>
      </c>
      <c r="M2" s="113" t="s">
        <v>160</v>
      </c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12.8" hidden="false" customHeight="false" outlineLevel="0" collapsed="false">
      <c r="A3" s="115" t="s">
        <v>161</v>
      </c>
      <c r="B3" s="115" t="n">
        <v>2014</v>
      </c>
      <c r="C3" s="116" t="n">
        <v>1</v>
      </c>
      <c r="D3" s="115" t="n">
        <v>45</v>
      </c>
      <c r="E3" s="117" t="n">
        <v>16336703</v>
      </c>
      <c r="F3" s="117" t="n">
        <v>147746</v>
      </c>
      <c r="G3" s="118" t="n">
        <v>16188957</v>
      </c>
      <c r="H3" s="133" t="n">
        <v>59323985</v>
      </c>
      <c r="I3" s="134" t="n">
        <f aca="false">H3/G3</f>
        <v>3.66447233135526</v>
      </c>
      <c r="J3" s="118" t="n">
        <f aca="false">G3*I10</f>
        <v>61899880.2143381</v>
      </c>
      <c r="K3" s="133" t="n">
        <v>354218</v>
      </c>
      <c r="L3" s="134" t="n">
        <f aca="false">K3/F3</f>
        <v>2.39747945798871</v>
      </c>
      <c r="M3" s="118" t="n">
        <f aca="false">F3*2.511711692</f>
        <v>371095.355646232</v>
      </c>
      <c r="N3" s="133"/>
      <c r="O3" s="115"/>
      <c r="P3" s="115"/>
      <c r="Q3" s="118"/>
      <c r="R3" s="118"/>
      <c r="S3" s="118"/>
      <c r="T3" s="115"/>
      <c r="U3" s="115"/>
      <c r="V3" s="116"/>
      <c r="W3" s="116"/>
      <c r="X3" s="118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</row>
    <row r="4" customFormat="false" ht="12.8" hidden="false" customHeight="false" outlineLevel="0" collapsed="false">
      <c r="B4" s="115" t="n">
        <v>2014</v>
      </c>
      <c r="C4" s="116" t="n">
        <v>2</v>
      </c>
      <c r="D4" s="115" t="n">
        <v>46</v>
      </c>
      <c r="E4" s="117" t="n">
        <v>19039169</v>
      </c>
      <c r="F4" s="117" t="n">
        <v>150094</v>
      </c>
      <c r="G4" s="118" t="n">
        <v>18889075</v>
      </c>
      <c r="H4" s="133" t="n">
        <v>70642775</v>
      </c>
      <c r="I4" s="134" t="n">
        <f aca="false">H4/G4</f>
        <v>3.73987476888095</v>
      </c>
      <c r="J4" s="118" t="n">
        <f aca="false">G4*3.8235866717</f>
        <v>72224015.4107417</v>
      </c>
      <c r="K4" s="133" t="n">
        <v>375893</v>
      </c>
      <c r="L4" s="134" t="n">
        <f aca="false">K4/F4</f>
        <v>2.5043839194105</v>
      </c>
      <c r="M4" s="118" t="n">
        <f aca="false">F4*2.511711692</f>
        <v>376992.854699048</v>
      </c>
      <c r="N4" s="133"/>
      <c r="Q4" s="118"/>
      <c r="R4" s="118"/>
      <c r="S4" s="118"/>
      <c r="V4" s="116"/>
      <c r="W4" s="116"/>
      <c r="X4" s="118"/>
    </row>
    <row r="5" customFormat="false" ht="12.8" hidden="false" customHeight="false" outlineLevel="0" collapsed="false">
      <c r="B5" s="115" t="n">
        <v>2014</v>
      </c>
      <c r="C5" s="116" t="n">
        <v>3</v>
      </c>
      <c r="D5" s="115" t="n">
        <v>47</v>
      </c>
      <c r="E5" s="117" t="n">
        <v>16811748</v>
      </c>
      <c r="F5" s="117" t="n">
        <v>145661</v>
      </c>
      <c r="G5" s="118" t="n">
        <v>16666087</v>
      </c>
      <c r="H5" s="133" t="n">
        <v>66453030</v>
      </c>
      <c r="I5" s="134" t="n">
        <f aca="false">H5/G5</f>
        <v>3.98732047900626</v>
      </c>
      <c r="J5" s="118" t="n">
        <f aca="false">G5*3.8235866717</f>
        <v>63724228.1225926</v>
      </c>
      <c r="K5" s="133" t="n">
        <v>387130</v>
      </c>
      <c r="L5" s="134" t="n">
        <f aca="false">K5/F5</f>
        <v>2.65774641118762</v>
      </c>
      <c r="M5" s="118" t="n">
        <f aca="false">F5*2.511711692</f>
        <v>365858.436768412</v>
      </c>
      <c r="N5" s="133"/>
      <c r="Q5" s="118"/>
      <c r="R5" s="118"/>
      <c r="S5" s="118"/>
      <c r="V5" s="116"/>
      <c r="W5" s="116"/>
      <c r="X5" s="118"/>
    </row>
    <row r="6" customFormat="false" ht="12.8" hidden="false" customHeight="false" outlineLevel="0" collapsed="false">
      <c r="B6" s="115" t="n">
        <v>2014</v>
      </c>
      <c r="C6" s="116" t="n">
        <v>4</v>
      </c>
      <c r="D6" s="115" t="n">
        <v>48</v>
      </c>
      <c r="E6" s="117" t="n">
        <v>20743937</v>
      </c>
      <c r="F6" s="117" t="n">
        <v>143630</v>
      </c>
      <c r="G6" s="118" t="n">
        <v>20600306</v>
      </c>
      <c r="H6" s="133" t="n">
        <v>75212989</v>
      </c>
      <c r="I6" s="134" t="n">
        <f aca="false">H6/G6</f>
        <v>3.65106173665576</v>
      </c>
      <c r="J6" s="118" t="n">
        <f aca="false">G6*3.8235866717</f>
        <v>78767055.4545416</v>
      </c>
      <c r="K6" s="133" t="n">
        <v>390504</v>
      </c>
      <c r="L6" s="134" t="n">
        <f aca="false">K6/F6</f>
        <v>2.71881918819188</v>
      </c>
      <c r="M6" s="118" t="n">
        <f aca="false">F6*2.511711692</f>
        <v>360757.15032196</v>
      </c>
      <c r="N6" s="133"/>
      <c r="Q6" s="118"/>
      <c r="R6" s="118"/>
      <c r="S6" s="118"/>
      <c r="V6" s="116"/>
      <c r="W6" s="116"/>
      <c r="X6" s="118"/>
    </row>
    <row r="7" customFormat="false" ht="12.8" hidden="false" customHeight="false" outlineLevel="0" collapsed="false">
      <c r="B7" s="115" t="n">
        <v>2015</v>
      </c>
      <c r="C7" s="116" t="n">
        <v>1</v>
      </c>
      <c r="D7" s="115" t="n">
        <v>49</v>
      </c>
      <c r="E7" s="117" t="n">
        <v>18307160</v>
      </c>
      <c r="F7" s="117" t="n">
        <v>167252</v>
      </c>
      <c r="G7" s="118" t="n">
        <v>18139908</v>
      </c>
      <c r="H7" s="133" t="n">
        <v>71061517</v>
      </c>
      <c r="I7" s="134" t="n">
        <f aca="false">H7/G7</f>
        <v>3.91741330771909</v>
      </c>
      <c r="J7" s="118" t="n">
        <f aca="false">G7*3.8235866717</f>
        <v>69359510.4546642</v>
      </c>
      <c r="K7" s="133" t="n">
        <v>409117</v>
      </c>
      <c r="L7" s="134" t="n">
        <f aca="false">K7/F7</f>
        <v>2.44611125726449</v>
      </c>
      <c r="M7" s="118" t="n">
        <f aca="false">F7*2.511711692</f>
        <v>420088.803910384</v>
      </c>
      <c r="N7" s="133"/>
      <c r="Q7" s="118"/>
      <c r="R7" s="118"/>
      <c r="S7" s="118"/>
      <c r="V7" s="116"/>
      <c r="W7" s="116"/>
      <c r="X7" s="118"/>
    </row>
    <row r="8" customFormat="false" ht="12.8" hidden="false" customHeight="false" outlineLevel="0" collapsed="false">
      <c r="B8" s="115" t="n">
        <v>2015</v>
      </c>
      <c r="C8" s="116" t="n">
        <v>2</v>
      </c>
      <c r="D8" s="115" t="n">
        <v>50</v>
      </c>
      <c r="E8" s="117" t="n">
        <v>21740969</v>
      </c>
      <c r="F8" s="117" t="n">
        <v>188439</v>
      </c>
      <c r="G8" s="118" t="n">
        <v>21552530</v>
      </c>
      <c r="H8" s="133" t="n">
        <v>85808756</v>
      </c>
      <c r="I8" s="134" t="n">
        <f aca="false">H8/G8</f>
        <v>3.98137740673601</v>
      </c>
      <c r="J8" s="118" t="n">
        <f aca="false">G8*3.8235866717</f>
        <v>82407966.4494144</v>
      </c>
      <c r="K8" s="133" t="n">
        <v>442027</v>
      </c>
      <c r="L8" s="134" t="n">
        <f aca="false">K8/F8</f>
        <v>2.34572991790447</v>
      </c>
      <c r="M8" s="118" t="n">
        <f aca="false">F8*2.511711692</f>
        <v>473304.439528788</v>
      </c>
      <c r="N8" s="133"/>
      <c r="Q8" s="118"/>
      <c r="R8" s="118"/>
      <c r="S8" s="118"/>
      <c r="V8" s="116"/>
      <c r="W8" s="116"/>
      <c r="X8" s="118"/>
    </row>
    <row r="9" customFormat="false" ht="12.8" hidden="false" customHeight="false" outlineLevel="0" collapsed="false">
      <c r="A9" s="121"/>
      <c r="B9" s="121" t="n">
        <v>2015</v>
      </c>
      <c r="C9" s="5" t="n">
        <v>1</v>
      </c>
      <c r="D9" s="121" t="n">
        <v>161</v>
      </c>
      <c r="E9" s="123" t="n">
        <v>18004066.583314</v>
      </c>
      <c r="F9" s="123" t="n">
        <v>135449.214417351</v>
      </c>
      <c r="G9" s="8" t="n">
        <f aca="false">E9-F9*0.7</f>
        <v>17909252.1332219</v>
      </c>
      <c r="H9" s="8"/>
      <c r="I9" s="8"/>
      <c r="J9" s="8" t="n">
        <f aca="false">G9*3.8235866717</f>
        <v>68477577.7567021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25" t="n">
        <v>22160667.1304052</v>
      </c>
      <c r="F10" s="125" t="n">
        <v>151084.142402353</v>
      </c>
      <c r="G10" s="42" t="n">
        <f aca="false">E10-F10*0.7</f>
        <v>22054908.2307236</v>
      </c>
      <c r="H10" s="42" t="s">
        <v>162</v>
      </c>
      <c r="I10" s="136" t="n">
        <f aca="false">AVERAGE(I3:I8)</f>
        <v>3.82358667172555</v>
      </c>
      <c r="J10" s="42" t="n">
        <f aca="false">G10*3.8235866717</f>
        <v>84328853.1565614</v>
      </c>
      <c r="K10" s="9" t="s">
        <v>162</v>
      </c>
      <c r="L10" s="136" t="n">
        <f aca="false">AVERAGE(L3:L8)</f>
        <v>2.51171169199128</v>
      </c>
      <c r="M10" s="42" t="n">
        <f aca="false">F10*2.511711692</f>
        <v>379479.806947782</v>
      </c>
      <c r="N10" s="42"/>
      <c r="O10" s="7"/>
      <c r="P10" s="7"/>
      <c r="Q10" s="42"/>
      <c r="R10" s="42"/>
      <c r="S10" s="42"/>
      <c r="T10" s="7"/>
      <c r="U10" s="7"/>
      <c r="V10" s="42"/>
      <c r="W10" s="42"/>
      <c r="X10" s="42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25" t="n">
        <v>20241474.6608547</v>
      </c>
      <c r="F11" s="125" t="n">
        <v>149343.027816335</v>
      </c>
      <c r="G11" s="42" t="n">
        <f aca="false">E11-F11*0.7</f>
        <v>20136934.5413833</v>
      </c>
      <c r="H11" s="42" t="n">
        <v>76520057</v>
      </c>
      <c r="I11" s="42"/>
      <c r="J11" s="42" t="n">
        <f aca="false">G11*3.8235866717</f>
        <v>76995314.5213285</v>
      </c>
      <c r="K11" s="9" t="n">
        <v>445064</v>
      </c>
      <c r="L11" s="42"/>
      <c r="M11" s="42" t="n">
        <f aca="false">F11*2.511711692</f>
        <v>375106.629084969</v>
      </c>
      <c r="N11" s="42"/>
      <c r="Q11" s="42"/>
      <c r="R11" s="42"/>
      <c r="S11" s="42"/>
      <c r="V11" s="42"/>
      <c r="W11" s="42"/>
      <c r="X11" s="42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25" t="n">
        <v>23722644.8086565</v>
      </c>
      <c r="F12" s="125" t="n">
        <v>146563.952510206</v>
      </c>
      <c r="G12" s="42" t="n">
        <f aca="false">E12-F12*0.7</f>
        <v>23620050.0418994</v>
      </c>
      <c r="H12" s="42" t="n">
        <v>81658874</v>
      </c>
      <c r="I12" s="42"/>
      <c r="J12" s="42" t="n">
        <f aca="false">G12*3.8235866717</f>
        <v>90313308.5250934</v>
      </c>
      <c r="K12" s="9" t="n">
        <v>414371</v>
      </c>
      <c r="L12" s="42"/>
      <c r="M12" s="42" t="n">
        <f aca="false">F12*2.511711692</f>
        <v>368126.393145617</v>
      </c>
      <c r="N12" s="42"/>
      <c r="Q12" s="42"/>
      <c r="R12" s="42"/>
      <c r="S12" s="42"/>
      <c r="V12" s="42"/>
      <c r="W12" s="42"/>
      <c r="X12" s="42"/>
    </row>
    <row r="13" customFormat="false" ht="12.8" hidden="false" customHeight="false" outlineLevel="0" collapsed="false">
      <c r="A13" s="121" t="s">
        <v>163</v>
      </c>
      <c r="B13" s="121" t="n">
        <v>2016</v>
      </c>
      <c r="C13" s="5" t="n">
        <v>1</v>
      </c>
      <c r="D13" s="121" t="n">
        <v>165</v>
      </c>
      <c r="E13" s="123" t="n">
        <v>19331318.9269655</v>
      </c>
      <c r="F13" s="123" t="n"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25" t="n">
        <v>22042352.8766765</v>
      </c>
      <c r="F14" s="125" t="n">
        <v>141764.810127232</v>
      </c>
      <c r="G14" s="42" t="n">
        <f aca="false">E14-F14*0.7</f>
        <v>21943117.5095875</v>
      </c>
      <c r="H14" s="42" t="n">
        <v>78650764</v>
      </c>
      <c r="I14" s="42"/>
      <c r="J14" s="42" t="n">
        <f aca="false">G14*3.8235866717</f>
        <v>83901411.6452056</v>
      </c>
      <c r="K14" s="9" t="n">
        <v>377742</v>
      </c>
      <c r="L14" s="42"/>
      <c r="M14" s="42" t="n">
        <f aca="false">F14*2.511711692</f>
        <v>356072.331110729</v>
      </c>
      <c r="N14" s="42"/>
      <c r="O14" s="7"/>
      <c r="P14" s="7"/>
      <c r="Q14" s="42"/>
      <c r="R14" s="42"/>
      <c r="S14" s="42"/>
      <c r="T14" s="7"/>
      <c r="U14" s="7"/>
      <c r="V14" s="42"/>
      <c r="W14" s="42"/>
      <c r="X14" s="42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25" t="n">
        <v>19234129.6394673</v>
      </c>
      <c r="F15" s="125" t="n">
        <v>144189.0349691</v>
      </c>
      <c r="G15" s="42" t="n">
        <f aca="false">E15-F15*0.7</f>
        <v>19133197.314989</v>
      </c>
      <c r="H15" s="42" t="n">
        <v>72210474</v>
      </c>
      <c r="I15" s="42"/>
      <c r="J15" s="42" t="n">
        <f aca="false">G15*3.8235866717</f>
        <v>73157438.240598</v>
      </c>
      <c r="K15" s="9" t="n">
        <v>375488</v>
      </c>
      <c r="L15" s="42"/>
      <c r="M15" s="42" t="n">
        <f aca="false">F15*2.511711692</f>
        <v>362161.284990086</v>
      </c>
      <c r="N15" s="42"/>
      <c r="O15" s="7"/>
      <c r="P15" s="7"/>
      <c r="Q15" s="42"/>
      <c r="R15" s="42"/>
      <c r="S15" s="42"/>
      <c r="T15" s="7"/>
      <c r="U15" s="7"/>
      <c r="V15" s="42"/>
      <c r="W15" s="42"/>
      <c r="X15" s="42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25" t="n">
        <v>22573512.1008919</v>
      </c>
      <c r="F16" s="125" t="n">
        <v>151268.17202623</v>
      </c>
      <c r="G16" s="42" t="n">
        <f aca="false">E16-F16*0.7</f>
        <v>22467624.3804735</v>
      </c>
      <c r="H16" s="42" t="n">
        <v>79983678</v>
      </c>
      <c r="I16" s="42"/>
      <c r="J16" s="42" t="n">
        <f aca="false">G16*3.8235866717</f>
        <v>85906909.1259406</v>
      </c>
      <c r="K16" s="9" t="n">
        <v>355397</v>
      </c>
      <c r="L16" s="42"/>
      <c r="M16" s="42" t="n">
        <f aca="false">F16*2.511711692</f>
        <v>379942.036305749</v>
      </c>
      <c r="N16" s="42"/>
      <c r="O16" s="7"/>
      <c r="P16" s="7"/>
      <c r="Q16" s="42"/>
      <c r="R16" s="42"/>
      <c r="S16" s="42"/>
      <c r="T16" s="7"/>
      <c r="U16" s="7"/>
      <c r="V16" s="42"/>
      <c r="W16" s="42"/>
      <c r="X16" s="42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21"/>
      <c r="B17" s="121" t="n">
        <v>2017</v>
      </c>
      <c r="C17" s="5" t="n">
        <v>1</v>
      </c>
      <c r="D17" s="121" t="n">
        <v>169</v>
      </c>
      <c r="E17" s="123" t="n">
        <v>19517575.3041269</v>
      </c>
      <c r="F17" s="123" t="n"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25" t="n">
        <v>23345722.4547066</v>
      </c>
      <c r="F18" s="125" t="n">
        <v>131002.673091904</v>
      </c>
      <c r="G18" s="42" t="n">
        <f aca="false">E18-F18*0.7</f>
        <v>23254020.5835422</v>
      </c>
      <c r="H18" s="42" t="n">
        <v>80479757</v>
      </c>
      <c r="I18" s="42"/>
      <c r="J18" s="42" t="n">
        <f aca="false">G18*3.8235866717</f>
        <v>88913763.1666696</v>
      </c>
      <c r="K18" s="9" t="n">
        <v>458270</v>
      </c>
      <c r="L18" s="42"/>
      <c r="M18" s="42" t="n">
        <f aca="false">F18*2.511711692</f>
        <v>329040.94568819</v>
      </c>
      <c r="N18" s="42"/>
      <c r="O18" s="7"/>
      <c r="P18" s="7"/>
      <c r="Q18" s="42"/>
      <c r="R18" s="42"/>
      <c r="S18" s="42"/>
      <c r="T18" s="7"/>
      <c r="U18" s="7"/>
      <c r="V18" s="42"/>
      <c r="W18" s="42"/>
      <c r="X18" s="42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25" t="n">
        <v>20685758.7576831</v>
      </c>
      <c r="F19" s="125" t="n">
        <v>137459.026655012</v>
      </c>
      <c r="G19" s="42" t="n">
        <f aca="false">E19-F19*0.7</f>
        <v>20589537.4390246</v>
      </c>
      <c r="H19" s="42" t="n">
        <v>73976782</v>
      </c>
      <c r="I19" s="42"/>
      <c r="J19" s="42" t="n">
        <f aca="false">G19*3.8235866717</f>
        <v>78725880.9283224</v>
      </c>
      <c r="K19" s="9" t="n">
        <v>489074</v>
      </c>
      <c r="L19" s="42"/>
      <c r="M19" s="42" t="n">
        <f aca="false">F19*2.511711692</f>
        <v>345257.444420333</v>
      </c>
      <c r="N19" s="42"/>
      <c r="O19" s="7"/>
      <c r="P19" s="7"/>
      <c r="Q19" s="42"/>
      <c r="R19" s="42"/>
      <c r="S19" s="42"/>
      <c r="T19" s="7"/>
      <c r="U19" s="7"/>
      <c r="V19" s="42"/>
      <c r="W19" s="42"/>
      <c r="X19" s="42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25" t="n">
        <v>24447912.8962081</v>
      </c>
      <c r="F20" s="125" t="n">
        <v>143698.094559182</v>
      </c>
      <c r="G20" s="42" t="n">
        <f aca="false">E20-F20*0.7</f>
        <v>24347324.2300166</v>
      </c>
      <c r="H20" s="42" t="n">
        <v>82408987.5633976</v>
      </c>
      <c r="I20" s="42"/>
      <c r="J20" s="42" t="n">
        <f aca="false">G20*3.8235866717</f>
        <v>93094104.4174501</v>
      </c>
      <c r="K20" s="9"/>
      <c r="L20" s="42"/>
      <c r="M20" s="42" t="n">
        <f aca="false">F20*2.511711692</f>
        <v>360928.184222419</v>
      </c>
      <c r="N20" s="42"/>
      <c r="O20" s="7"/>
      <c r="P20" s="7"/>
      <c r="Q20" s="42"/>
      <c r="R20" s="42"/>
      <c r="S20" s="42"/>
      <c r="T20" s="7"/>
      <c r="U20" s="7"/>
      <c r="V20" s="42"/>
      <c r="W20" s="42"/>
      <c r="X20" s="42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21"/>
      <c r="B21" s="121" t="n">
        <v>2018</v>
      </c>
      <c r="C21" s="5" t="n">
        <v>1</v>
      </c>
      <c r="D21" s="121" t="n">
        <v>173</v>
      </c>
      <c r="E21" s="123" t="n">
        <v>19576875.4819577</v>
      </c>
      <c r="F21" s="123" t="n">
        <v>129450.461885458</v>
      </c>
      <c r="G21" s="8" t="n">
        <f aca="false">E21-F21*0.7</f>
        <v>19486260.1586378</v>
      </c>
      <c r="H21" s="8"/>
      <c r="I21" s="8"/>
      <c r="J21" s="8" t="n">
        <f aca="false">G21*3.8235866717</f>
        <v>74507404.6238464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25" t="n">
        <v>22220331.7878667</v>
      </c>
      <c r="F22" s="125" t="n">
        <v>124241.716375217</v>
      </c>
      <c r="G22" s="42" t="n">
        <f aca="false">E22-F22*0.7</f>
        <v>22133362.5864041</v>
      </c>
      <c r="H22" s="42"/>
      <c r="I22" s="42"/>
      <c r="J22" s="42" t="n">
        <f aca="false">G22*3.8235866717</f>
        <v>84628830.1852782</v>
      </c>
      <c r="K22" s="9"/>
      <c r="L22" s="42"/>
      <c r="M22" s="42" t="n">
        <f aca="false">F22*2.511711692</f>
        <v>312059.371653781</v>
      </c>
      <c r="N22" s="42"/>
      <c r="O22" s="7"/>
      <c r="P22" s="7"/>
      <c r="Q22" s="42"/>
      <c r="R22" s="42"/>
      <c r="S22" s="42"/>
      <c r="T22" s="7"/>
      <c r="U22" s="7"/>
      <c r="V22" s="42"/>
      <c r="W22" s="42"/>
      <c r="X22" s="42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25" t="n">
        <v>18304035.7763677</v>
      </c>
      <c r="F23" s="125" t="n">
        <v>112609.408176984</v>
      </c>
      <c r="G23" s="42" t="n">
        <f aca="false">E23-F23*0.7</f>
        <v>18225209.1906438</v>
      </c>
      <c r="H23" s="42"/>
      <c r="I23" s="42"/>
      <c r="J23" s="42" t="n">
        <f aca="false">G23*3.8235866717</f>
        <v>69685666.9502901</v>
      </c>
      <c r="K23" s="9"/>
      <c r="L23" s="42"/>
      <c r="M23" s="42" t="n">
        <f aca="false">F23*2.511711692</f>
        <v>282842.367147332</v>
      </c>
      <c r="N23" s="42"/>
      <c r="O23" s="7"/>
      <c r="P23" s="7"/>
      <c r="Q23" s="42"/>
      <c r="R23" s="42"/>
      <c r="S23" s="42"/>
      <c r="T23" s="7"/>
      <c r="U23" s="7"/>
      <c r="V23" s="42"/>
      <c r="W23" s="42"/>
      <c r="X23" s="42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25" t="n">
        <v>19978690.5370359</v>
      </c>
      <c r="F24" s="125" t="n">
        <v>111380.981934753</v>
      </c>
      <c r="G24" s="42" t="n">
        <f aca="false">E24-F24*0.7</f>
        <v>19900723.8496816</v>
      </c>
      <c r="H24" s="42"/>
      <c r="I24" s="42"/>
      <c r="J24" s="42" t="n">
        <f aca="false">G24*3.8235866717</f>
        <v>76092142.4688247</v>
      </c>
      <c r="K24" s="9"/>
      <c r="L24" s="42"/>
      <c r="M24" s="42" t="n">
        <f aca="false">F24*2.511711692</f>
        <v>279756.914591961</v>
      </c>
      <c r="N24" s="42"/>
      <c r="O24" s="7"/>
      <c r="P24" s="7"/>
      <c r="Q24" s="42"/>
      <c r="R24" s="42"/>
      <c r="S24" s="42"/>
      <c r="T24" s="7"/>
      <c r="U24" s="7"/>
      <c r="V24" s="42"/>
      <c r="W24" s="42"/>
      <c r="X24" s="42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21"/>
      <c r="B25" s="121" t="n">
        <v>2019</v>
      </c>
      <c r="C25" s="5" t="n">
        <v>1</v>
      </c>
      <c r="D25" s="121" t="n">
        <v>177</v>
      </c>
      <c r="E25" s="123" t="n">
        <v>15756304.8886345</v>
      </c>
      <c r="F25" s="123" t="n">
        <v>112841.24617785</v>
      </c>
      <c r="G25" s="8" t="n">
        <f aca="false">E25-F25*0.7</f>
        <v>15677316.01631</v>
      </c>
      <c r="H25" s="8"/>
      <c r="I25" s="8"/>
      <c r="J25" s="8" t="n">
        <f aca="false">G25*3.8235866717</f>
        <v>59943576.5679919</v>
      </c>
      <c r="K25" s="6"/>
      <c r="L25" s="8"/>
      <c r="M25" s="8" t="n">
        <f aca="false">F25*2.511711692</f>
        <v>283424.677364756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21"/>
      <c r="Z25" s="121"/>
      <c r="AA25" s="121"/>
      <c r="AB25" s="121"/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25" t="n">
        <v>18646832.0810618</v>
      </c>
      <c r="F26" s="125" t="n">
        <v>111367.371902844</v>
      </c>
      <c r="G26" s="42" t="n">
        <f aca="false">E26-F26*0.7</f>
        <v>18568874.9207298</v>
      </c>
      <c r="H26" s="42" t="n">
        <v>1000</v>
      </c>
      <c r="I26" s="42"/>
      <c r="J26" s="42" t="n">
        <f aca="false">G26*3.8235866717</f>
        <v>70999702.6553669</v>
      </c>
      <c r="K26" s="9"/>
      <c r="L26" s="42"/>
      <c r="M26" s="42" t="n">
        <f aca="false">F26*2.511711692</f>
        <v>279722.730115685</v>
      </c>
      <c r="N26" s="42"/>
      <c r="O26" s="7"/>
      <c r="P26" s="7"/>
      <c r="Q26" s="42"/>
      <c r="R26" s="42"/>
      <c r="S26" s="42"/>
      <c r="T26" s="7"/>
      <c r="U26" s="7"/>
      <c r="V26" s="42"/>
      <c r="W26" s="42"/>
      <c r="X26" s="42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25" t="n">
        <v>15995991.3851328</v>
      </c>
      <c r="F27" s="125" t="n">
        <v>110090.445964971</v>
      </c>
      <c r="G27" s="42" t="n">
        <f aca="false">E27-F27*0.7</f>
        <v>15918928.0729573</v>
      </c>
      <c r="H27" s="42"/>
      <c r="I27" s="42"/>
      <c r="J27" s="42" t="n">
        <f aca="false">G27*3.8235866717</f>
        <v>60867401.2075107</v>
      </c>
      <c r="K27" s="9"/>
      <c r="L27" s="42"/>
      <c r="M27" s="42" t="n">
        <f aca="false">F27*2.511711692</f>
        <v>276515.460307712</v>
      </c>
      <c r="N27" s="42"/>
      <c r="O27" s="7"/>
      <c r="P27" s="7"/>
      <c r="Q27" s="42"/>
      <c r="R27" s="42"/>
      <c r="S27" s="42"/>
      <c r="T27" s="7"/>
      <c r="U27" s="7"/>
      <c r="V27" s="42"/>
      <c r="W27" s="42"/>
      <c r="X27" s="42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25" t="n">
        <v>18688431.1291169</v>
      </c>
      <c r="F28" s="125" t="n">
        <v>111440.881301515</v>
      </c>
      <c r="G28" s="42" t="n">
        <f aca="false">E28-F28*0.7</f>
        <v>18610422.5122059</v>
      </c>
      <c r="H28" s="42"/>
      <c r="I28" s="42"/>
      <c r="J28" s="42" t="n">
        <f aca="false">G28*3.8235866717</f>
        <v>71158563.4723761</v>
      </c>
      <c r="K28" s="9"/>
      <c r="L28" s="42"/>
      <c r="M28" s="42" t="n">
        <f aca="false">F28*2.511711692</f>
        <v>279907.3645318</v>
      </c>
      <c r="N28" s="42"/>
      <c r="O28" s="7"/>
      <c r="P28" s="7"/>
      <c r="Q28" s="42"/>
      <c r="R28" s="42"/>
      <c r="S28" s="42"/>
      <c r="T28" s="7"/>
      <c r="U28" s="7"/>
      <c r="V28" s="42"/>
      <c r="W28" s="42"/>
      <c r="X28" s="42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21"/>
      <c r="B29" s="121" t="n">
        <v>2020</v>
      </c>
      <c r="C29" s="5" t="n">
        <v>1</v>
      </c>
      <c r="D29" s="121" t="n">
        <v>181</v>
      </c>
      <c r="E29" s="123" t="n">
        <v>16743005.0358183</v>
      </c>
      <c r="F29" s="123" t="n">
        <v>112569.337053729</v>
      </c>
      <c r="G29" s="8" t="n">
        <f aca="false">E29-F29*0.7</f>
        <v>16664206.4998807</v>
      </c>
      <c r="H29" s="8"/>
      <c r="I29" s="8"/>
      <c r="J29" s="8" t="n">
        <f aca="false">G29*3.8235866717</f>
        <v>63717037.8674002</v>
      </c>
      <c r="K29" s="6"/>
      <c r="L29" s="8"/>
      <c r="M29" s="8" t="n">
        <f aca="false">F29*2.511711692</f>
        <v>282741.72003854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21"/>
      <c r="Z29" s="121"/>
      <c r="AA29" s="121"/>
      <c r="AB29" s="121"/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25" t="n">
        <v>20196495.1994961</v>
      </c>
      <c r="F30" s="125" t="n">
        <v>112364.051234448</v>
      </c>
      <c r="G30" s="42" t="n">
        <f aca="false">E30-F30*0.7</f>
        <v>20117840.363632</v>
      </c>
      <c r="H30" s="42"/>
      <c r="I30" s="42"/>
      <c r="J30" s="42" t="n">
        <f aca="false">G30*3.8235866717</f>
        <v>76922306.2777716</v>
      </c>
      <c r="K30" s="9"/>
      <c r="L30" s="42"/>
      <c r="M30" s="42" t="n">
        <f aca="false">F30*2.511711692</f>
        <v>282226.101246049</v>
      </c>
      <c r="N30" s="42"/>
      <c r="O30" s="7"/>
      <c r="P30" s="7"/>
      <c r="Q30" s="42"/>
      <c r="R30" s="42"/>
      <c r="S30" s="42"/>
      <c r="T30" s="7"/>
      <c r="U30" s="7"/>
      <c r="V30" s="42"/>
      <c r="W30" s="42"/>
      <c r="X30" s="42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25" t="n">
        <v>17922691.2236259</v>
      </c>
      <c r="F31" s="125" t="n">
        <v>119380.780005568</v>
      </c>
      <c r="G31" s="42" t="n">
        <f aca="false">E31-F31*0.7</f>
        <v>17839124.677622</v>
      </c>
      <c r="H31" s="42"/>
      <c r="I31" s="42"/>
      <c r="J31" s="42" t="n">
        <f aca="false">G31*3.8235866717</f>
        <v>68209439.3521501</v>
      </c>
      <c r="K31" s="9"/>
      <c r="L31" s="42"/>
      <c r="M31" s="42" t="n">
        <f aca="false">F31*2.511711692</f>
        <v>299850.100940065</v>
      </c>
      <c r="N31" s="42"/>
      <c r="O31" s="7"/>
      <c r="P31" s="7"/>
      <c r="Q31" s="42"/>
      <c r="R31" s="42"/>
      <c r="S31" s="42"/>
      <c r="T31" s="7"/>
      <c r="U31" s="7"/>
      <c r="V31" s="42"/>
      <c r="W31" s="42"/>
      <c r="X31" s="42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25" t="n">
        <v>21268984.4379393</v>
      </c>
      <c r="F32" s="125" t="n">
        <v>121138.152482425</v>
      </c>
      <c r="G32" s="42" t="n">
        <f aca="false">E32-F32*0.7</f>
        <v>21184187.7312017</v>
      </c>
      <c r="H32" s="42"/>
      <c r="I32" s="42"/>
      <c r="J32" s="42" t="n">
        <f aca="false">G32*3.8235866717</f>
        <v>80999577.8598133</v>
      </c>
      <c r="K32" s="9"/>
      <c r="L32" s="42"/>
      <c r="M32" s="42" t="n">
        <f aca="false">F32*2.511711692</f>
        <v>304264.113937385</v>
      </c>
      <c r="N32" s="42"/>
      <c r="O32" s="7"/>
      <c r="P32" s="7"/>
      <c r="Q32" s="42"/>
      <c r="R32" s="42"/>
      <c r="S32" s="42"/>
      <c r="T32" s="7"/>
      <c r="U32" s="7"/>
      <c r="V32" s="42"/>
      <c r="W32" s="42"/>
      <c r="X32" s="42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21"/>
      <c r="B33" s="121" t="n">
        <v>2021</v>
      </c>
      <c r="C33" s="5" t="n">
        <v>1</v>
      </c>
      <c r="D33" s="121" t="n">
        <v>185</v>
      </c>
      <c r="E33" s="123" t="n">
        <v>19033069.2978799</v>
      </c>
      <c r="F33" s="123" t="n">
        <v>126168.547789358</v>
      </c>
      <c r="G33" s="8" t="n">
        <f aca="false">E33-F33*0.7</f>
        <v>18944751.3144273</v>
      </c>
      <c r="H33" s="8"/>
      <c r="I33" s="8"/>
      <c r="J33" s="8" t="n">
        <f aca="false">G33*3.8235866717</f>
        <v>72436898.6245153</v>
      </c>
      <c r="K33" s="6"/>
      <c r="L33" s="8"/>
      <c r="M33" s="8" t="n">
        <f aca="false">F33*2.511711692</f>
        <v>316899.016645192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25" t="n">
        <v>22555411.5552707</v>
      </c>
      <c r="F34" s="125" t="n">
        <v>123024.266627143</v>
      </c>
      <c r="G34" s="42" t="n">
        <f aca="false">E34-F34*0.7</f>
        <v>22469294.5686317</v>
      </c>
      <c r="H34" s="42"/>
      <c r="I34" s="42"/>
      <c r="J34" s="42" t="n">
        <f aca="false">G34*3.8235866717</f>
        <v>85913295.2351215</v>
      </c>
      <c r="K34" s="9"/>
      <c r="L34" s="42"/>
      <c r="M34" s="42" t="n">
        <f aca="false">F34*2.511711692</f>
        <v>309001.48888712</v>
      </c>
      <c r="N34" s="42"/>
      <c r="O34" s="7"/>
      <c r="P34" s="7"/>
      <c r="Q34" s="42"/>
      <c r="R34" s="42"/>
      <c r="S34" s="42"/>
      <c r="T34" s="7"/>
      <c r="U34" s="7"/>
      <c r="V34" s="42"/>
      <c r="W34" s="42"/>
      <c r="X34" s="42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25" t="n">
        <v>20148723.2118034</v>
      </c>
      <c r="F35" s="125" t="n">
        <v>124211.20241946</v>
      </c>
      <c r="G35" s="42" t="n">
        <f aca="false">E35-F35*0.7</f>
        <v>20061775.3701098</v>
      </c>
      <c r="H35" s="42"/>
      <c r="I35" s="42"/>
      <c r="J35" s="42" t="n">
        <f aca="false">G35*3.8235866717</f>
        <v>76707936.9157912</v>
      </c>
      <c r="K35" s="9"/>
      <c r="L35" s="42"/>
      <c r="M35" s="42" t="n">
        <f aca="false">F35*2.511711692</f>
        <v>311982.729394336</v>
      </c>
      <c r="N35" s="42"/>
      <c r="O35" s="7"/>
      <c r="P35" s="7"/>
      <c r="Q35" s="42"/>
      <c r="R35" s="42"/>
      <c r="S35" s="42"/>
      <c r="T35" s="7"/>
      <c r="U35" s="7"/>
      <c r="V35" s="42"/>
      <c r="W35" s="42"/>
      <c r="X35" s="42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25" t="n">
        <v>23871096.1016779</v>
      </c>
      <c r="F36" s="125" t="n">
        <v>129127.995346031</v>
      </c>
      <c r="G36" s="42" t="n">
        <f aca="false">E36-F36*0.7</f>
        <v>23780706.5049357</v>
      </c>
      <c r="H36" s="42"/>
      <c r="I36" s="42"/>
      <c r="J36" s="42" t="n">
        <f aca="false">G36*3.8235866717</f>
        <v>90927592.4358816</v>
      </c>
      <c r="K36" s="9"/>
      <c r="L36" s="42"/>
      <c r="M36" s="42" t="n">
        <f aca="false">F36*2.511711692</f>
        <v>324332.295675146</v>
      </c>
      <c r="N36" s="42"/>
      <c r="O36" s="7"/>
      <c r="P36" s="7"/>
      <c r="Q36" s="42"/>
      <c r="R36" s="42"/>
      <c r="S36" s="42"/>
      <c r="T36" s="7"/>
      <c r="U36" s="7"/>
      <c r="V36" s="42"/>
      <c r="W36" s="42"/>
      <c r="X36" s="42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21"/>
      <c r="B37" s="121" t="n">
        <v>2022</v>
      </c>
      <c r="C37" s="5" t="n">
        <v>1</v>
      </c>
      <c r="D37" s="121" t="n">
        <v>189</v>
      </c>
      <c r="E37" s="123" t="n">
        <v>20973164.8787429</v>
      </c>
      <c r="F37" s="123" t="n">
        <v>135259.245149168</v>
      </c>
      <c r="G37" s="8" t="n">
        <f aca="false">E37-F37*0.7</f>
        <v>20878483.4071385</v>
      </c>
      <c r="H37" s="8"/>
      <c r="I37" s="8"/>
      <c r="J37" s="8" t="n">
        <f aca="false">G37*3.8235866717</f>
        <v>79830690.8808443</v>
      </c>
      <c r="K37" s="6"/>
      <c r="L37" s="8"/>
      <c r="M37" s="8" t="n">
        <f aca="false">F37*2.511711692</f>
        <v>339732.227492258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25" t="n">
        <v>24606142.5678019</v>
      </c>
      <c r="F38" s="125" t="n">
        <v>136304.954532738</v>
      </c>
      <c r="G38" s="42" t="n">
        <f aca="false">E38-F38*0.7</f>
        <v>24510729.0996289</v>
      </c>
      <c r="H38" s="42"/>
      <c r="I38" s="42"/>
      <c r="J38" s="42" t="n">
        <f aca="false">G38*3.8235866717</f>
        <v>93718897.0989906</v>
      </c>
      <c r="K38" s="9"/>
      <c r="L38" s="42"/>
      <c r="M38" s="42" t="n">
        <f aca="false">F38*2.511711692</f>
        <v>342358.747977407</v>
      </c>
      <c r="N38" s="42"/>
      <c r="O38" s="7"/>
      <c r="P38" s="7"/>
      <c r="Q38" s="42"/>
      <c r="R38" s="42"/>
      <c r="S38" s="42"/>
      <c r="T38" s="7"/>
      <c r="U38" s="7"/>
      <c r="V38" s="42"/>
      <c r="W38" s="42"/>
      <c r="X38" s="42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25" t="n">
        <v>21698923.0864856</v>
      </c>
      <c r="F39" s="125" t="n">
        <v>139879.779910792</v>
      </c>
      <c r="G39" s="42" t="n">
        <f aca="false">E39-F39*0.7</f>
        <v>21601007.2405481</v>
      </c>
      <c r="H39" s="42"/>
      <c r="I39" s="42"/>
      <c r="J39" s="42" t="n">
        <f aca="false">G39*3.8235866717</f>
        <v>82593323.3802548</v>
      </c>
      <c r="K39" s="9"/>
      <c r="L39" s="42"/>
      <c r="M39" s="42" t="n">
        <f aca="false">F39*2.511711692</f>
        <v>351337.678676324</v>
      </c>
      <c r="N39" s="42"/>
      <c r="O39" s="7"/>
      <c r="P39" s="7"/>
      <c r="Q39" s="42"/>
      <c r="R39" s="42"/>
      <c r="S39" s="42"/>
      <c r="T39" s="7"/>
      <c r="U39" s="7"/>
      <c r="V39" s="42"/>
      <c r="W39" s="42"/>
      <c r="X39" s="42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25" t="n">
        <v>25386645.035891</v>
      </c>
      <c r="F40" s="125" t="n">
        <v>143694.187371222</v>
      </c>
      <c r="G40" s="42" t="n">
        <f aca="false">E40-F40*0.7</f>
        <v>25286059.1047312</v>
      </c>
      <c r="H40" s="42"/>
      <c r="I40" s="42"/>
      <c r="J40" s="42" t="n">
        <f aca="false">G40*3.8235866717</f>
        <v>96683438.5726686</v>
      </c>
      <c r="K40" s="9"/>
      <c r="L40" s="42"/>
      <c r="M40" s="42" t="n">
        <f aca="false">F40*2.511711692</f>
        <v>360918.370492736</v>
      </c>
      <c r="N40" s="42"/>
      <c r="O40" s="7"/>
      <c r="P40" s="7"/>
      <c r="Q40" s="42"/>
      <c r="R40" s="42"/>
      <c r="S40" s="42"/>
      <c r="T40" s="7"/>
      <c r="U40" s="7"/>
      <c r="V40" s="42"/>
      <c r="W40" s="42"/>
      <c r="X40" s="4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21"/>
      <c r="B41" s="121" t="n">
        <v>2023</v>
      </c>
      <c r="C41" s="5" t="n">
        <v>1</v>
      </c>
      <c r="D41" s="121" t="n">
        <v>193</v>
      </c>
      <c r="E41" s="123" t="n">
        <v>22430038.7325405</v>
      </c>
      <c r="F41" s="123" t="n">
        <v>140578.145033408</v>
      </c>
      <c r="G41" s="8" t="n">
        <f aca="false">E41-F41*0.7</f>
        <v>22331634.0310172</v>
      </c>
      <c r="H41" s="8"/>
      <c r="I41" s="8"/>
      <c r="J41" s="8" t="n">
        <f aca="false">G41*3.8235866717</f>
        <v>85386938.2382793</v>
      </c>
      <c r="K41" s="6"/>
      <c r="L41" s="8"/>
      <c r="M41" s="8" t="n">
        <f aca="false">F41*2.511711692</f>
        <v>353091.770520083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25" t="n">
        <v>25940635.2943789</v>
      </c>
      <c r="F42" s="125" t="n">
        <v>145806.283359025</v>
      </c>
      <c r="G42" s="42" t="n">
        <f aca="false">E42-F42*0.7</f>
        <v>25838570.8960276</v>
      </c>
      <c r="H42" s="42"/>
      <c r="I42" s="42"/>
      <c r="J42" s="42" t="n">
        <f aca="false">G42*3.8235866717</f>
        <v>98796015.2938267</v>
      </c>
      <c r="K42" s="9"/>
      <c r="L42" s="42"/>
      <c r="M42" s="42" t="n">
        <f aca="false">F42*2.511711692</f>
        <v>366223.346679929</v>
      </c>
      <c r="N42" s="42"/>
      <c r="O42" s="7"/>
      <c r="P42" s="7"/>
      <c r="Q42" s="42"/>
      <c r="R42" s="42"/>
      <c r="S42" s="42"/>
      <c r="T42" s="7"/>
      <c r="U42" s="7"/>
      <c r="V42" s="42"/>
      <c r="W42" s="42"/>
      <c r="X42" s="42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25" t="n">
        <v>23043197.9423115</v>
      </c>
      <c r="F43" s="125" t="n">
        <v>144372.924929412</v>
      </c>
      <c r="G43" s="42" t="n">
        <f aca="false">E43-F43*0.7</f>
        <v>22942136.8948609</v>
      </c>
      <c r="H43" s="42"/>
      <c r="I43" s="42"/>
      <c r="J43" s="42" t="n">
        <f aca="false">G43*3.8235866717</f>
        <v>87721248.8515072</v>
      </c>
      <c r="K43" s="9"/>
      <c r="L43" s="42"/>
      <c r="M43" s="42" t="n">
        <f aca="false">F43*2.511711692</f>
        <v>362623.163553442</v>
      </c>
      <c r="N43" s="42"/>
      <c r="O43" s="7"/>
      <c r="P43" s="7"/>
      <c r="Q43" s="42"/>
      <c r="R43" s="42"/>
      <c r="S43" s="42"/>
      <c r="T43" s="7"/>
      <c r="U43" s="7"/>
      <c r="V43" s="42"/>
      <c r="W43" s="42"/>
      <c r="X43" s="42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25" t="n">
        <v>26960161.9548388</v>
      </c>
      <c r="F44" s="125" t="n">
        <v>144219.884460607</v>
      </c>
      <c r="G44" s="42" t="n">
        <f aca="false">E44-F44*0.7</f>
        <v>26859208.0357164</v>
      </c>
      <c r="H44" s="42"/>
      <c r="I44" s="42"/>
      <c r="J44" s="42" t="n">
        <f aca="false">G44*3.8235866717</f>
        <v>102698509.857783</v>
      </c>
      <c r="K44" s="9"/>
      <c r="L44" s="42"/>
      <c r="M44" s="42" t="n">
        <f aca="false">F44*2.511711692</f>
        <v>362238.770018595</v>
      </c>
      <c r="N44" s="42"/>
      <c r="O44" s="7"/>
      <c r="P44" s="7"/>
      <c r="Q44" s="42"/>
      <c r="R44" s="42"/>
      <c r="S44" s="42"/>
      <c r="T44" s="7"/>
      <c r="U44" s="7"/>
      <c r="V44" s="42"/>
      <c r="W44" s="42"/>
      <c r="X44" s="42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21"/>
      <c r="B45" s="121" t="n">
        <v>2024</v>
      </c>
      <c r="C45" s="5" t="n">
        <v>1</v>
      </c>
      <c r="D45" s="121" t="n">
        <v>197</v>
      </c>
      <c r="E45" s="123" t="n">
        <v>23815355.5632817</v>
      </c>
      <c r="F45" s="123" t="n">
        <v>143389.813212293</v>
      </c>
      <c r="G45" s="8" t="n">
        <f aca="false">E45-F45*0.7</f>
        <v>23714982.6940331</v>
      </c>
      <c r="H45" s="8"/>
      <c r="I45" s="8"/>
      <c r="J45" s="8" t="n">
        <f aca="false">G45*3.8235866717</f>
        <v>90676291.7485009</v>
      </c>
      <c r="K45" s="6"/>
      <c r="L45" s="8"/>
      <c r="M45" s="8" t="n">
        <f aca="false">F45*2.511711692</f>
        <v>360153.870359011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21"/>
      <c r="Z45" s="121"/>
      <c r="AA45" s="121"/>
      <c r="AB45" s="121"/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25" t="n">
        <v>27606863.0614183</v>
      </c>
      <c r="F46" s="125" t="n">
        <v>147613.727505431</v>
      </c>
      <c r="G46" s="42" t="n">
        <f aca="false">E46-F46*0.7</f>
        <v>27503533.4521645</v>
      </c>
      <c r="H46" s="42"/>
      <c r="I46" s="42"/>
      <c r="J46" s="42" t="n">
        <f aca="false">G46*3.8235866717</f>
        <v>105162143.932351</v>
      </c>
      <c r="K46" s="9"/>
      <c r="L46" s="42"/>
      <c r="M46" s="42" t="n">
        <f aca="false">F46*2.511711692</f>
        <v>370763.125275093</v>
      </c>
      <c r="N46" s="42"/>
      <c r="O46" s="7"/>
      <c r="P46" s="7"/>
      <c r="Q46" s="42"/>
      <c r="R46" s="42"/>
      <c r="S46" s="42"/>
      <c r="T46" s="7"/>
      <c r="U46" s="7"/>
      <c r="V46" s="42"/>
      <c r="W46" s="42"/>
      <c r="X46" s="42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25" t="n">
        <v>24432931.4029587</v>
      </c>
      <c r="F47" s="125" t="n">
        <v>147489.328147655</v>
      </c>
      <c r="G47" s="42" t="n">
        <f aca="false">E47-F47*0.7</f>
        <v>24329688.8732553</v>
      </c>
      <c r="H47" s="42"/>
      <c r="I47" s="42"/>
      <c r="J47" s="42" t="n">
        <f aca="false">G47*3.8235866717</f>
        <v>93026674.1023868</v>
      </c>
      <c r="K47" s="9"/>
      <c r="L47" s="42"/>
      <c r="M47" s="42" t="n">
        <f aca="false">F47*2.511711692</f>
        <v>370450.66995369</v>
      </c>
      <c r="N47" s="42"/>
      <c r="O47" s="7"/>
      <c r="P47" s="7"/>
      <c r="Q47" s="42"/>
      <c r="R47" s="42"/>
      <c r="S47" s="42"/>
      <c r="T47" s="7"/>
      <c r="U47" s="7"/>
      <c r="V47" s="42"/>
      <c r="W47" s="42"/>
      <c r="X47" s="42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25" t="n">
        <v>28460742.797888</v>
      </c>
      <c r="F48" s="125" t="n">
        <v>149542.383660337</v>
      </c>
      <c r="G48" s="42" t="n">
        <f aca="false">E48-F48*0.7</f>
        <v>28356063.1293258</v>
      </c>
      <c r="H48" s="42"/>
      <c r="I48" s="42"/>
      <c r="J48" s="42" t="n">
        <f aca="false">G48*3.8235866717</f>
        <v>108421865.043174</v>
      </c>
      <c r="K48" s="9"/>
      <c r="L48" s="42"/>
      <c r="M48" s="42" t="n">
        <f aca="false">F48*2.511711692</f>
        <v>375607.353489219</v>
      </c>
      <c r="N48" s="42"/>
      <c r="O48" s="7"/>
      <c r="P48" s="7"/>
      <c r="Q48" s="42"/>
      <c r="R48" s="42"/>
      <c r="S48" s="42"/>
      <c r="T48" s="7"/>
      <c r="U48" s="7"/>
      <c r="V48" s="42"/>
      <c r="W48" s="42"/>
      <c r="X48" s="42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21"/>
      <c r="B49" s="121" t="n">
        <v>2025</v>
      </c>
      <c r="C49" s="5" t="n">
        <v>1</v>
      </c>
      <c r="D49" s="121" t="n">
        <v>201</v>
      </c>
      <c r="E49" s="123" t="n">
        <v>25115803.6037384</v>
      </c>
      <c r="F49" s="123" t="n">
        <v>148479.028865347</v>
      </c>
      <c r="G49" s="8" t="n">
        <f aca="false">E49-F49*0.7</f>
        <v>25011868.2835327</v>
      </c>
      <c r="H49" s="8"/>
      <c r="I49" s="8"/>
      <c r="J49" s="8" t="n">
        <f aca="false">G49*3.8235866717</f>
        <v>95635046.2032316</v>
      </c>
      <c r="K49" s="6"/>
      <c r="L49" s="8"/>
      <c r="M49" s="8" t="n">
        <f aca="false">F49*2.511711692</f>
        <v>372936.512817897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25" t="n">
        <v>29160148.5026134</v>
      </c>
      <c r="F50" s="125" t="n">
        <v>150243.663784312</v>
      </c>
      <c r="G50" s="42" t="n">
        <f aca="false">E50-F50*0.7</f>
        <v>29054977.9379644</v>
      </c>
      <c r="H50" s="42"/>
      <c r="I50" s="42"/>
      <c r="J50" s="42" t="n">
        <f aca="false">G50*3.8235866717</f>
        <v>111094226.390138</v>
      </c>
      <c r="K50" s="9"/>
      <c r="L50" s="42"/>
      <c r="M50" s="42" t="n">
        <f aca="false">F50*2.511711692</f>
        <v>377368.766975974</v>
      </c>
      <c r="N50" s="42"/>
      <c r="O50" s="7"/>
      <c r="P50" s="7"/>
      <c r="Q50" s="42"/>
      <c r="R50" s="42"/>
      <c r="S50" s="42"/>
      <c r="T50" s="7"/>
      <c r="U50" s="7"/>
      <c r="V50" s="42"/>
      <c r="W50" s="42"/>
      <c r="X50" s="42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25" t="n">
        <v>25624421.3037227</v>
      </c>
      <c r="F51" s="125" t="n">
        <v>148523.744804435</v>
      </c>
      <c r="G51" s="42" t="n">
        <f aca="false">E51-F51*0.7</f>
        <v>25520454.6823596</v>
      </c>
      <c r="H51" s="42"/>
      <c r="I51" s="42"/>
      <c r="J51" s="42" t="n">
        <f aca="false">G51*3.8235866717</f>
        <v>97579670.3791942</v>
      </c>
      <c r="K51" s="9"/>
      <c r="L51" s="42"/>
      <c r="M51" s="42" t="n">
        <f aca="false">F51*2.511711692</f>
        <v>373048.826364924</v>
      </c>
      <c r="N51" s="42"/>
      <c r="O51" s="7"/>
      <c r="P51" s="7"/>
      <c r="Q51" s="42"/>
      <c r="R51" s="42"/>
      <c r="S51" s="42"/>
      <c r="T51" s="7"/>
      <c r="U51" s="7"/>
      <c r="V51" s="42"/>
      <c r="W51" s="42"/>
      <c r="X51" s="42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25" t="n">
        <v>29725957.3405229</v>
      </c>
      <c r="F52" s="125" t="n">
        <v>154161.806585412</v>
      </c>
      <c r="G52" s="42" t="n">
        <f aca="false">E52-F52*0.7</f>
        <v>29618044.0759131</v>
      </c>
      <c r="H52" s="42"/>
      <c r="I52" s="42"/>
      <c r="J52" s="42" t="n">
        <f aca="false">G52*3.8235866717</f>
        <v>113247158.570485</v>
      </c>
      <c r="K52" s="9"/>
      <c r="L52" s="42"/>
      <c r="M52" s="42" t="n">
        <f aca="false">F52*2.511711692</f>
        <v>387210.012060421</v>
      </c>
      <c r="N52" s="42"/>
      <c r="O52" s="7"/>
      <c r="P52" s="7"/>
      <c r="Q52" s="42"/>
      <c r="R52" s="42"/>
      <c r="S52" s="42"/>
      <c r="T52" s="7"/>
      <c r="U52" s="7"/>
      <c r="V52" s="42"/>
      <c r="W52" s="42"/>
      <c r="X52" s="42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21"/>
      <c r="B53" s="121" t="n">
        <v>2026</v>
      </c>
      <c r="C53" s="5" t="n">
        <v>1</v>
      </c>
      <c r="D53" s="121" t="n">
        <v>205</v>
      </c>
      <c r="E53" s="123" t="n">
        <v>26092414.4841472</v>
      </c>
      <c r="F53" s="123" t="n">
        <v>155306.612865908</v>
      </c>
      <c r="G53" s="8" t="n">
        <f aca="false">E53-F53*0.7</f>
        <v>25983699.855141</v>
      </c>
      <c r="H53" s="8"/>
      <c r="I53" s="8"/>
      <c r="J53" s="8" t="n">
        <f aca="false">G53*3.8235866717</f>
        <v>99350928.4475705</v>
      </c>
      <c r="K53" s="6"/>
      <c r="L53" s="8"/>
      <c r="M53" s="8" t="n">
        <f aca="false">F53*2.511711692</f>
        <v>390085.435380218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21"/>
      <c r="Z53" s="121"/>
      <c r="AA53" s="121"/>
      <c r="AB53" s="121"/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25" t="n">
        <v>30437710.2977018</v>
      </c>
      <c r="F54" s="125" t="n">
        <v>155372.144106947</v>
      </c>
      <c r="G54" s="42" t="n">
        <f aca="false">E54-F54*0.7</f>
        <v>30328949.7968269</v>
      </c>
      <c r="H54" s="42"/>
      <c r="I54" s="42"/>
      <c r="J54" s="42" t="n">
        <f aca="false">G54*3.8235866717</f>
        <v>115965368.209806</v>
      </c>
      <c r="K54" s="9"/>
      <c r="L54" s="42"/>
      <c r="M54" s="42" t="n">
        <f aca="false">F54*2.511711692</f>
        <v>390250.030964529</v>
      </c>
      <c r="N54" s="42"/>
      <c r="O54" s="7"/>
      <c r="P54" s="7"/>
      <c r="Q54" s="42"/>
      <c r="R54" s="42"/>
      <c r="S54" s="42"/>
      <c r="T54" s="7"/>
      <c r="U54" s="7"/>
      <c r="V54" s="42"/>
      <c r="W54" s="42"/>
      <c r="X54" s="42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25" t="n">
        <v>26671165.3214936</v>
      </c>
      <c r="F55" s="125" t="n">
        <v>157338.87393911</v>
      </c>
      <c r="G55" s="42" t="n">
        <f aca="false">E55-F55*0.7</f>
        <v>26561028.1097362</v>
      </c>
      <c r="H55" s="42"/>
      <c r="I55" s="42"/>
      <c r="J55" s="42" t="n">
        <f aca="false">G55*3.8235866717</f>
        <v>101558393.067037</v>
      </c>
      <c r="K55" s="9"/>
      <c r="L55" s="42"/>
      <c r="M55" s="42" t="n">
        <f aca="false">F55*2.511711692</f>
        <v>395189.889278977</v>
      </c>
      <c r="N55" s="42"/>
      <c r="O55" s="7"/>
      <c r="P55" s="7"/>
      <c r="Q55" s="42"/>
      <c r="R55" s="42"/>
      <c r="S55" s="42"/>
      <c r="T55" s="7"/>
      <c r="U55" s="7"/>
      <c r="V55" s="42"/>
      <c r="W55" s="42"/>
      <c r="X55" s="42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25" t="n">
        <v>30978275.6890917</v>
      </c>
      <c r="F56" s="125" t="n">
        <v>161782.493416144</v>
      </c>
      <c r="G56" s="42" t="n">
        <f aca="false">E56-F56*0.7</f>
        <v>30865027.9437004</v>
      </c>
      <c r="H56" s="42"/>
      <c r="I56" s="42"/>
      <c r="J56" s="42" t="n">
        <f aca="false">G56*3.8235866717</f>
        <v>118015109.467181</v>
      </c>
      <c r="K56" s="9"/>
      <c r="L56" s="42"/>
      <c r="M56" s="42" t="n">
        <f aca="false">F56*2.511711692</f>
        <v>406350.980274241</v>
      </c>
      <c r="N56" s="42"/>
      <c r="O56" s="7"/>
      <c r="P56" s="7"/>
      <c r="Q56" s="42"/>
      <c r="R56" s="42"/>
      <c r="S56" s="42"/>
      <c r="T56" s="7"/>
      <c r="U56" s="7"/>
      <c r="V56" s="42"/>
      <c r="W56" s="42"/>
      <c r="X56" s="42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21"/>
      <c r="B57" s="121" t="n">
        <v>2027</v>
      </c>
      <c r="C57" s="5" t="n">
        <v>1</v>
      </c>
      <c r="D57" s="121" t="n">
        <v>209</v>
      </c>
      <c r="E57" s="123" t="n">
        <v>27266850.5954215</v>
      </c>
      <c r="F57" s="123" t="n">
        <v>160942.657695271</v>
      </c>
      <c r="G57" s="8" t="n">
        <f aca="false">E57-F57*0.7</f>
        <v>27154190.7350348</v>
      </c>
      <c r="H57" s="8"/>
      <c r="I57" s="8"/>
      <c r="J57" s="8" t="n">
        <f aca="false">G57*3.8235866717</f>
        <v>103826401.775279</v>
      </c>
      <c r="K57" s="6"/>
      <c r="L57" s="8"/>
      <c r="M57" s="8" t="n">
        <f aca="false">F57*2.511711692</f>
        <v>404241.555074765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25" t="n">
        <v>31603021.8022814</v>
      </c>
      <c r="F58" s="125" t="n">
        <v>164130.613669964</v>
      </c>
      <c r="G58" s="42" t="n">
        <f aca="false">E58-F58*0.7</f>
        <v>31488130.3727124</v>
      </c>
      <c r="H58" s="42"/>
      <c r="I58" s="42"/>
      <c r="J58" s="42" t="n">
        <f aca="false">G58*3.8235866717</f>
        <v>120397595.609855</v>
      </c>
      <c r="K58" s="9"/>
      <c r="L58" s="42"/>
      <c r="M58" s="42" t="n">
        <f aca="false">F58*2.511711692</f>
        <v>412248.781369982</v>
      </c>
      <c r="N58" s="42"/>
      <c r="O58" s="7"/>
      <c r="P58" s="7"/>
      <c r="Q58" s="42"/>
      <c r="R58" s="42"/>
      <c r="S58" s="42"/>
      <c r="T58" s="7"/>
      <c r="U58" s="7"/>
      <c r="V58" s="42"/>
      <c r="W58" s="42"/>
      <c r="X58" s="42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25" t="n">
        <v>28076433.8391792</v>
      </c>
      <c r="F59" s="125" t="n">
        <v>159879.071619401</v>
      </c>
      <c r="G59" s="42" t="n">
        <f aca="false">E59-F59*0.7</f>
        <v>27964518.4890456</v>
      </c>
      <c r="H59" s="42"/>
      <c r="I59" s="42"/>
      <c r="J59" s="42" t="n">
        <f aca="false">G59*3.8235866717</f>
        <v>106924760.175223</v>
      </c>
      <c r="K59" s="9"/>
      <c r="L59" s="42"/>
      <c r="M59" s="42" t="n">
        <f aca="false">F59*2.511711692</f>
        <v>401570.133492555</v>
      </c>
      <c r="N59" s="42"/>
      <c r="O59" s="7"/>
      <c r="P59" s="7"/>
      <c r="Q59" s="42"/>
      <c r="R59" s="42"/>
      <c r="S59" s="42"/>
      <c r="T59" s="7"/>
      <c r="U59" s="7"/>
      <c r="V59" s="42"/>
      <c r="W59" s="42"/>
      <c r="X59" s="42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25" t="n">
        <v>32564102.2023567</v>
      </c>
      <c r="F60" s="125" t="n">
        <v>159371.209041774</v>
      </c>
      <c r="G60" s="42" t="n">
        <f aca="false">E60-F60*0.7</f>
        <v>32452542.3560275</v>
      </c>
      <c r="H60" s="42"/>
      <c r="I60" s="42"/>
      <c r="J60" s="42" t="n">
        <f aca="false">G60*3.8235866717</f>
        <v>124085108.415286</v>
      </c>
      <c r="K60" s="9"/>
      <c r="L60" s="42"/>
      <c r="M60" s="42" t="n">
        <f aca="false">F60*2.511711692</f>
        <v>400294.5291184</v>
      </c>
      <c r="N60" s="42"/>
      <c r="O60" s="7"/>
      <c r="P60" s="7"/>
      <c r="Q60" s="42"/>
      <c r="R60" s="42"/>
      <c r="S60" s="42"/>
      <c r="T60" s="7"/>
      <c r="U60" s="7"/>
      <c r="V60" s="42"/>
      <c r="W60" s="42"/>
      <c r="X60" s="42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21"/>
      <c r="B61" s="121" t="n">
        <v>2028</v>
      </c>
      <c r="C61" s="5" t="n">
        <v>1</v>
      </c>
      <c r="D61" s="121" t="n">
        <v>213</v>
      </c>
      <c r="E61" s="123" t="n">
        <v>28754211.5013753</v>
      </c>
      <c r="F61" s="123" t="n">
        <v>166541.346747777</v>
      </c>
      <c r="G61" s="8" t="n">
        <f aca="false">E61-F61*0.7</f>
        <v>28637632.5586519</v>
      </c>
      <c r="H61" s="8"/>
      <c r="I61" s="8"/>
      <c r="J61" s="8" t="n">
        <f aca="false">G61*3.8235866717</f>
        <v>109498470.160303</v>
      </c>
      <c r="K61" s="6"/>
      <c r="L61" s="8"/>
      <c r="M61" s="8" t="n">
        <f aca="false">F61*2.511711692</f>
        <v>418303.847827817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25" t="n">
        <v>33409741.4098426</v>
      </c>
      <c r="F62" s="125" t="n">
        <v>164771.439649408</v>
      </c>
      <c r="G62" s="42" t="n">
        <f aca="false">E62-F62*0.7</f>
        <v>33294401.402088</v>
      </c>
      <c r="H62" s="42"/>
      <c r="I62" s="42"/>
      <c r="J62" s="42" t="n">
        <f aca="false">G62*3.8235866717</f>
        <v>127304029.443254</v>
      </c>
      <c r="K62" s="9"/>
      <c r="L62" s="42"/>
      <c r="M62" s="42" t="n">
        <f aca="false">F62*2.511711692</f>
        <v>413858.351475091</v>
      </c>
      <c r="N62" s="42"/>
      <c r="O62" s="7"/>
      <c r="P62" s="7"/>
      <c r="Q62" s="42"/>
      <c r="R62" s="42"/>
      <c r="S62" s="42"/>
      <c r="T62" s="7"/>
      <c r="U62" s="7"/>
      <c r="V62" s="42"/>
      <c r="W62" s="42"/>
      <c r="X62" s="42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25" t="n">
        <v>29366378.7384911</v>
      </c>
      <c r="F63" s="125" t="n">
        <v>171026.368307434</v>
      </c>
      <c r="G63" s="42" t="n">
        <f aca="false">E63-F63*0.7</f>
        <v>29246660.2806758</v>
      </c>
      <c r="H63" s="42"/>
      <c r="I63" s="42"/>
      <c r="J63" s="42" t="n">
        <f aca="false">G63*3.8235866717</f>
        <v>111827140.44093</v>
      </c>
      <c r="K63" s="9"/>
      <c r="L63" s="42"/>
      <c r="M63" s="42" t="n">
        <f aca="false">F63*2.511711692</f>
        <v>429568.928918079</v>
      </c>
      <c r="N63" s="42"/>
      <c r="O63" s="7"/>
      <c r="P63" s="7"/>
      <c r="Q63" s="42"/>
      <c r="R63" s="42"/>
      <c r="S63" s="42"/>
      <c r="T63" s="7"/>
      <c r="U63" s="7"/>
      <c r="V63" s="42"/>
      <c r="W63" s="42"/>
      <c r="X63" s="42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25" t="n">
        <v>34252509.9117643</v>
      </c>
      <c r="F64" s="125" t="n">
        <v>164160.45780127</v>
      </c>
      <c r="G64" s="42" t="n">
        <f aca="false">E64-F64*0.7</f>
        <v>34137597.5913034</v>
      </c>
      <c r="H64" s="42"/>
      <c r="I64" s="42"/>
      <c r="J64" s="42" t="n">
        <f aca="false">G64*3.8235866717</f>
        <v>130528063.153966</v>
      </c>
      <c r="K64" s="9"/>
      <c r="L64" s="42"/>
      <c r="M64" s="42" t="n">
        <f aca="false">F64*2.511711692</f>
        <v>412323.741223522</v>
      </c>
      <c r="N64" s="42"/>
      <c r="O64" s="7"/>
      <c r="P64" s="7"/>
      <c r="Q64" s="42"/>
      <c r="R64" s="42"/>
      <c r="S64" s="42"/>
      <c r="T64" s="7"/>
      <c r="U64" s="7"/>
      <c r="V64" s="42"/>
      <c r="W64" s="42"/>
      <c r="X64" s="42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21"/>
      <c r="B65" s="121" t="n">
        <v>2029</v>
      </c>
      <c r="C65" s="5" t="n">
        <v>1</v>
      </c>
      <c r="D65" s="121" t="n">
        <v>217</v>
      </c>
      <c r="E65" s="123" t="n">
        <v>29997397.0958322</v>
      </c>
      <c r="F65" s="123" t="n">
        <v>165411.346263021</v>
      </c>
      <c r="G65" s="8" t="n">
        <f aca="false">E65-F65*0.7</f>
        <v>29881609.1534481</v>
      </c>
      <c r="H65" s="8"/>
      <c r="I65" s="8"/>
      <c r="J65" s="8" t="n">
        <f aca="false">G65*3.8235866717</f>
        <v>114254922.488073</v>
      </c>
      <c r="K65" s="6"/>
      <c r="L65" s="8"/>
      <c r="M65" s="8" t="n">
        <f aca="false">F65*2.511711692</f>
        <v>415465.61239829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25" t="n">
        <v>34772559.1586451</v>
      </c>
      <c r="F66" s="125" t="n">
        <v>169003.220159733</v>
      </c>
      <c r="G66" s="42" t="n">
        <f aca="false">E66-F66*0.7</f>
        <v>34654256.9045333</v>
      </c>
      <c r="H66" s="42"/>
      <c r="I66" s="42"/>
      <c r="J66" s="42" t="n">
        <f aca="false">G66*3.8235866717</f>
        <v>132503554.817841</v>
      </c>
      <c r="K66" s="9"/>
      <c r="L66" s="42"/>
      <c r="M66" s="42" t="n">
        <f aca="false">F66*2.511711692</f>
        <v>424487.364060851</v>
      </c>
      <c r="N66" s="42"/>
      <c r="O66" s="7"/>
      <c r="P66" s="7"/>
      <c r="Q66" s="42"/>
      <c r="R66" s="42"/>
      <c r="S66" s="42"/>
      <c r="T66" s="7"/>
      <c r="U66" s="7"/>
      <c r="V66" s="42"/>
      <c r="W66" s="42"/>
      <c r="X66" s="42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25" t="n">
        <v>30757587.1485749</v>
      </c>
      <c r="F67" s="125" t="n">
        <v>172483.067974843</v>
      </c>
      <c r="G67" s="42" t="n">
        <f aca="false">E67-F67*0.7</f>
        <v>30636849.0009925</v>
      </c>
      <c r="H67" s="42"/>
      <c r="I67" s="42"/>
      <c r="J67" s="42" t="n">
        <f aca="false">G67*3.8235866717</f>
        <v>117142647.503081</v>
      </c>
      <c r="K67" s="9"/>
      <c r="L67" s="42"/>
      <c r="M67" s="42" t="n">
        <f aca="false">F67*2.511711692</f>
        <v>433227.738504443</v>
      </c>
      <c r="N67" s="42"/>
      <c r="O67" s="7"/>
      <c r="P67" s="7"/>
      <c r="Q67" s="42"/>
      <c r="R67" s="42"/>
      <c r="S67" s="42"/>
      <c r="T67" s="7"/>
      <c r="U67" s="7"/>
      <c r="V67" s="42"/>
      <c r="W67" s="42"/>
      <c r="X67" s="42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25" t="n">
        <v>35753366.9851763</v>
      </c>
      <c r="F68" s="125" t="n">
        <v>164441.185908879</v>
      </c>
      <c r="G68" s="42" t="n">
        <f aca="false">E68-F68*0.7</f>
        <v>35638258.1550401</v>
      </c>
      <c r="H68" s="42"/>
      <c r="I68" s="42"/>
      <c r="J68" s="42" t="n">
        <f aca="false">G68*3.8235866717</f>
        <v>136265968.884215</v>
      </c>
      <c r="K68" s="9"/>
      <c r="L68" s="42"/>
      <c r="M68" s="42" t="n">
        <f aca="false">F68*2.511711692</f>
        <v>413028.849293678</v>
      </c>
      <c r="N68" s="42"/>
      <c r="O68" s="7"/>
      <c r="P68" s="7"/>
      <c r="Q68" s="42"/>
      <c r="R68" s="42"/>
      <c r="S68" s="42"/>
      <c r="T68" s="7"/>
      <c r="U68" s="7"/>
      <c r="V68" s="42"/>
      <c r="W68" s="42"/>
      <c r="X68" s="42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21"/>
      <c r="B69" s="121" t="n">
        <v>2030</v>
      </c>
      <c r="C69" s="5" t="n">
        <v>1</v>
      </c>
      <c r="D69" s="121" t="n">
        <v>221</v>
      </c>
      <c r="E69" s="123" t="n">
        <v>31507786.4940339</v>
      </c>
      <c r="F69" s="123" t="n">
        <v>167664.420636005</v>
      </c>
      <c r="G69" s="8" t="n">
        <f aca="false">E69-F69*0.7</f>
        <v>31390421.3995887</v>
      </c>
      <c r="H69" s="8"/>
      <c r="I69" s="8"/>
      <c r="J69" s="8" t="n">
        <f aca="false">G69*3.8235866717</f>
        <v>120023996.882514</v>
      </c>
      <c r="K69" s="6"/>
      <c r="L69" s="8"/>
      <c r="M69" s="8" t="n">
        <f aca="false">F69*2.511711692</f>
        <v>421124.685643861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25" t="n">
        <v>36333439.4651097</v>
      </c>
      <c r="F70" s="125" t="n">
        <v>169549.873335584</v>
      </c>
      <c r="G70" s="42" t="n">
        <f aca="false">E70-F70*0.7</f>
        <v>36214754.5537747</v>
      </c>
      <c r="H70" s="42"/>
      <c r="I70" s="42"/>
      <c r="J70" s="42" t="n">
        <f aca="false">G70*3.8235866717</f>
        <v>138470252.8307</v>
      </c>
      <c r="K70" s="9"/>
      <c r="L70" s="42"/>
      <c r="M70" s="42" t="n">
        <f aca="false">F70*2.511711692</f>
        <v>425860.399234106</v>
      </c>
      <c r="N70" s="42"/>
      <c r="O70" s="7"/>
      <c r="P70" s="7"/>
      <c r="Q70" s="42"/>
      <c r="R70" s="42"/>
      <c r="S70" s="42"/>
      <c r="T70" s="7"/>
      <c r="U70" s="7"/>
      <c r="V70" s="42"/>
      <c r="W70" s="42"/>
      <c r="X70" s="42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25" t="n">
        <v>31878209.2419859</v>
      </c>
      <c r="F71" s="125" t="n">
        <v>170939.985589188</v>
      </c>
      <c r="G71" s="42" t="n">
        <f aca="false">E71-F71*0.7</f>
        <v>31758551.2520735</v>
      </c>
      <c r="H71" s="42"/>
      <c r="I71" s="42"/>
      <c r="J71" s="42" t="n">
        <f aca="false">G71*3.8235866717</f>
        <v>121431573.27993</v>
      </c>
      <c r="K71" s="9"/>
      <c r="L71" s="42"/>
      <c r="M71" s="42" t="n">
        <f aca="false">F71*2.511711692</f>
        <v>429351.960434676</v>
      </c>
      <c r="N71" s="42"/>
      <c r="O71" s="7"/>
      <c r="P71" s="7"/>
      <c r="Q71" s="42"/>
      <c r="R71" s="42"/>
      <c r="S71" s="42"/>
      <c r="T71" s="7"/>
      <c r="U71" s="7"/>
      <c r="V71" s="42"/>
      <c r="W71" s="42"/>
      <c r="X71" s="42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25" t="n">
        <v>37071536.3210855</v>
      </c>
      <c r="F72" s="125" t="n">
        <v>173229.92466792</v>
      </c>
      <c r="G72" s="42" t="n">
        <f aca="false">E72-F72*0.7</f>
        <v>36950275.3738179</v>
      </c>
      <c r="H72" s="42"/>
      <c r="I72" s="42"/>
      <c r="J72" s="42" t="n">
        <f aca="false">G72*3.8235866717</f>
        <v>141282580.434975</v>
      </c>
      <c r="K72" s="9"/>
      <c r="L72" s="42"/>
      <c r="M72" s="42" t="n">
        <f aca="false">F72*2.511711692</f>
        <v>435103.627192694</v>
      </c>
      <c r="N72" s="42"/>
      <c r="O72" s="7"/>
      <c r="P72" s="7"/>
      <c r="Q72" s="42"/>
      <c r="R72" s="42"/>
      <c r="S72" s="42"/>
      <c r="T72" s="7"/>
      <c r="U72" s="7"/>
      <c r="V72" s="42"/>
      <c r="W72" s="42"/>
      <c r="X72" s="42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21"/>
      <c r="B73" s="121" t="n">
        <v>2031</v>
      </c>
      <c r="C73" s="5" t="n">
        <v>1</v>
      </c>
      <c r="D73" s="121" t="n">
        <v>225</v>
      </c>
      <c r="E73" s="123" t="n">
        <v>32554676.3494026</v>
      </c>
      <c r="F73" s="123" t="n">
        <v>175078.57881339</v>
      </c>
      <c r="G73" s="8" t="n">
        <f aca="false">E73-F73*0.7</f>
        <v>32432121.3442332</v>
      </c>
      <c r="H73" s="8"/>
      <c r="I73" s="8"/>
      <c r="J73" s="8" t="n">
        <f aca="false">G73*3.8235866717</f>
        <v>124007026.906767</v>
      </c>
      <c r="K73" s="6"/>
      <c r="L73" s="8"/>
      <c r="M73" s="8" t="n">
        <f aca="false">F73*2.511711692</f>
        <v>439746.913424336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25" t="n">
        <v>38121045.5210676</v>
      </c>
      <c r="F74" s="125" t="n">
        <v>171985.518344899</v>
      </c>
      <c r="G74" s="42" t="n">
        <f aca="false">E74-F74*0.7</f>
        <v>38000655.6582261</v>
      </c>
      <c r="H74" s="42"/>
      <c r="I74" s="42"/>
      <c r="J74" s="42" t="n">
        <f aca="false">G74*3.8235866717</f>
        <v>145298800.490655</v>
      </c>
      <c r="K74" s="9"/>
      <c r="L74" s="42"/>
      <c r="M74" s="42" t="n">
        <f aca="false">F74*2.511711692</f>
        <v>431978.037281563</v>
      </c>
      <c r="N74" s="42"/>
      <c r="O74" s="7"/>
      <c r="P74" s="7"/>
      <c r="Q74" s="42"/>
      <c r="R74" s="42"/>
      <c r="S74" s="42"/>
      <c r="T74" s="7"/>
      <c r="U74" s="7"/>
      <c r="V74" s="42"/>
      <c r="W74" s="42"/>
      <c r="X74" s="42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25" t="n">
        <v>33601368.0702503</v>
      </c>
      <c r="F75" s="125" t="n">
        <v>174211.890789984</v>
      </c>
      <c r="G75" s="42" t="n">
        <f aca="false">E75-F75*0.7</f>
        <v>33479419.7466973</v>
      </c>
      <c r="H75" s="42"/>
      <c r="I75" s="42"/>
      <c r="J75" s="42" t="n">
        <f aca="false">G75*3.8235866717</f>
        <v>128011463.119722</v>
      </c>
      <c r="K75" s="9"/>
      <c r="L75" s="42"/>
      <c r="M75" s="42" t="n">
        <f aca="false">F75*2.511711692</f>
        <v>437570.042982629</v>
      </c>
      <c r="N75" s="42"/>
      <c r="O75" s="7"/>
      <c r="P75" s="7"/>
      <c r="Q75" s="42"/>
      <c r="R75" s="42"/>
      <c r="S75" s="42"/>
      <c r="T75" s="7"/>
      <c r="U75" s="7"/>
      <c r="V75" s="42"/>
      <c r="W75" s="42"/>
      <c r="X75" s="42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25" t="n">
        <v>38890130.7522407</v>
      </c>
      <c r="F76" s="125" t="n">
        <v>175474.237712427</v>
      </c>
      <c r="G76" s="42" t="n">
        <f aca="false">E76-F76*0.7</f>
        <v>38767298.785842</v>
      </c>
      <c r="H76" s="42"/>
      <c r="I76" s="42"/>
      <c r="J76" s="42" t="n">
        <f aca="false">G76*3.8235866717</f>
        <v>148230126.935357</v>
      </c>
      <c r="K76" s="9"/>
      <c r="L76" s="42"/>
      <c r="M76" s="42" t="n">
        <f aca="false">F76*2.511711692</f>
        <v>440740.694507089</v>
      </c>
      <c r="N76" s="42"/>
      <c r="O76" s="7"/>
      <c r="P76" s="7"/>
      <c r="Q76" s="42"/>
      <c r="R76" s="42"/>
      <c r="S76" s="42"/>
      <c r="T76" s="7"/>
      <c r="U76" s="7"/>
      <c r="V76" s="42"/>
      <c r="W76" s="42"/>
      <c r="X76" s="42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21"/>
      <c r="B77" s="121" t="n">
        <v>2032</v>
      </c>
      <c r="C77" s="5" t="n">
        <v>1</v>
      </c>
      <c r="D77" s="121" t="n">
        <v>229</v>
      </c>
      <c r="E77" s="123" t="n">
        <v>34202904.7865468</v>
      </c>
      <c r="F77" s="123" t="n">
        <v>178068.444833334</v>
      </c>
      <c r="G77" s="8" t="n">
        <f aca="false">E77-F77*0.7</f>
        <v>34078256.8751634</v>
      </c>
      <c r="H77" s="8"/>
      <c r="I77" s="8"/>
      <c r="J77" s="8" t="n">
        <f aca="false">G77*3.8235866717</f>
        <v>130301168.782644</v>
      </c>
      <c r="K77" s="6"/>
      <c r="L77" s="8"/>
      <c r="M77" s="8" t="n">
        <f aca="false">F77*2.511711692</f>
        <v>447256.594864141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25" t="n">
        <v>39706929.055106</v>
      </c>
      <c r="F78" s="125" t="n">
        <v>176508.271151042</v>
      </c>
      <c r="G78" s="42" t="n">
        <f aca="false">E78-F78*0.7</f>
        <v>39583373.2653003</v>
      </c>
      <c r="H78" s="42"/>
      <c r="I78" s="42"/>
      <c r="J78" s="42" t="n">
        <f aca="false">G78*3.8235866717</f>
        <v>151350458.438128</v>
      </c>
      <c r="K78" s="9"/>
      <c r="L78" s="42"/>
      <c r="M78" s="42" t="n">
        <f aca="false">F78*2.511711692</f>
        <v>443337.888384778</v>
      </c>
      <c r="N78" s="42"/>
      <c r="O78" s="7"/>
      <c r="P78" s="7"/>
      <c r="Q78" s="42"/>
      <c r="R78" s="42"/>
      <c r="S78" s="42"/>
      <c r="T78" s="7"/>
      <c r="U78" s="7"/>
      <c r="V78" s="42"/>
      <c r="W78" s="42"/>
      <c r="X78" s="42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25" t="n">
        <v>34961929.2491098</v>
      </c>
      <c r="F79" s="125" t="n">
        <v>178432.551313255</v>
      </c>
      <c r="G79" s="42" t="n">
        <f aca="false">E79-F79*0.7</f>
        <v>34837026.4631906</v>
      </c>
      <c r="H79" s="42"/>
      <c r="I79" s="42"/>
      <c r="J79" s="42" t="n">
        <f aca="false">G79*3.8235866717</f>
        <v>133202390.066316</v>
      </c>
      <c r="K79" s="9"/>
      <c r="L79" s="42"/>
      <c r="M79" s="42" t="n">
        <f aca="false">F79*2.511711692</f>
        <v>448171.125366894</v>
      </c>
      <c r="N79" s="42"/>
      <c r="O79" s="7"/>
      <c r="P79" s="7"/>
      <c r="Q79" s="42"/>
      <c r="R79" s="42"/>
      <c r="S79" s="42"/>
      <c r="T79" s="7"/>
      <c r="U79" s="7"/>
      <c r="V79" s="42"/>
      <c r="W79" s="42"/>
      <c r="X79" s="42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25" t="n">
        <v>40494217.9614107</v>
      </c>
      <c r="F80" s="125" t="n">
        <v>180532.424208244</v>
      </c>
      <c r="G80" s="42" t="n">
        <f aca="false">E80-F80*0.7</f>
        <v>40367845.264465</v>
      </c>
      <c r="H80" s="42"/>
      <c r="I80" s="42"/>
      <c r="J80" s="42" t="n">
        <f aca="false">G80*3.8235866717</f>
        <v>154349955.118456</v>
      </c>
      <c r="K80" s="9"/>
      <c r="L80" s="42"/>
      <c r="M80" s="42" t="n">
        <f aca="false">F80*2.511711692</f>
        <v>453445.40066895</v>
      </c>
      <c r="N80" s="42"/>
      <c r="O80" s="7"/>
      <c r="P80" s="7"/>
      <c r="Q80" s="42"/>
      <c r="R80" s="42"/>
      <c r="S80" s="42"/>
      <c r="T80" s="7"/>
      <c r="U80" s="7"/>
      <c r="V80" s="42"/>
      <c r="W80" s="42"/>
      <c r="X80" s="42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21"/>
      <c r="B81" s="121" t="n">
        <v>2033</v>
      </c>
      <c r="C81" s="5" t="n">
        <v>1</v>
      </c>
      <c r="D81" s="121" t="n">
        <v>233</v>
      </c>
      <c r="E81" s="123" t="n">
        <v>35594302.3628811</v>
      </c>
      <c r="F81" s="123" t="n">
        <v>181673.389388075</v>
      </c>
      <c r="G81" s="8" t="n">
        <f aca="false">E81-F81*0.7</f>
        <v>35467130.9903094</v>
      </c>
      <c r="H81" s="8"/>
      <c r="I81" s="8"/>
      <c r="J81" s="8" t="n">
        <f aca="false">G81*3.8235866717</f>
        <v>135611649.337985</v>
      </c>
      <c r="K81" s="6"/>
      <c r="L81" s="8"/>
      <c r="M81" s="8" t="n">
        <f aca="false">F81*2.511711692</f>
        <v>456311.176251296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25" t="n">
        <v>41264732.7758722</v>
      </c>
      <c r="F82" s="125" t="n">
        <v>191304.176496876</v>
      </c>
      <c r="G82" s="42" t="n">
        <f aca="false">E82-F82*0.7</f>
        <v>41130819.8523243</v>
      </c>
      <c r="H82" s="42"/>
      <c r="I82" s="42"/>
      <c r="J82" s="42" t="n">
        <f aca="false">G82*3.8235866717</f>
        <v>157267254.583441</v>
      </c>
      <c r="K82" s="9"/>
      <c r="L82" s="42"/>
      <c r="M82" s="42" t="n">
        <f aca="false">F82*2.511711692</f>
        <v>480500.936835636</v>
      </c>
      <c r="N82" s="42"/>
      <c r="O82" s="7"/>
      <c r="P82" s="7"/>
      <c r="Q82" s="42"/>
      <c r="R82" s="42"/>
      <c r="S82" s="42"/>
      <c r="T82" s="7"/>
      <c r="U82" s="7"/>
      <c r="V82" s="42"/>
      <c r="W82" s="42"/>
      <c r="X82" s="42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25" t="n">
        <v>36459624.129826</v>
      </c>
      <c r="F83" s="125" t="n">
        <v>182005.237037839</v>
      </c>
      <c r="G83" s="42" t="n">
        <f aca="false">E83-F83*0.7</f>
        <v>36332220.4638995</v>
      </c>
      <c r="H83" s="42"/>
      <c r="I83" s="42"/>
      <c r="J83" s="42" t="n">
        <f aca="false">G83*3.8235866717</f>
        <v>138919393.919032</v>
      </c>
      <c r="K83" s="9"/>
      <c r="L83" s="42"/>
      <c r="M83" s="42" t="n">
        <f aca="false">F83*2.511711692</f>
        <v>457144.681873172</v>
      </c>
      <c r="N83" s="42"/>
      <c r="O83" s="7"/>
      <c r="P83" s="7"/>
      <c r="Q83" s="42"/>
      <c r="R83" s="42"/>
      <c r="S83" s="42"/>
      <c r="T83" s="7"/>
      <c r="U83" s="7"/>
      <c r="V83" s="42"/>
      <c r="W83" s="42"/>
      <c r="X83" s="42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25" t="n">
        <v>42671872.213623</v>
      </c>
      <c r="F84" s="125" t="n">
        <v>174155.085519021</v>
      </c>
      <c r="G84" s="42" t="n">
        <f aca="false">E84-F84*0.7</f>
        <v>42549963.6537597</v>
      </c>
      <c r="H84" s="42"/>
      <c r="I84" s="42"/>
      <c r="J84" s="42" t="n">
        <f aca="false">G84*3.8235866717</f>
        <v>162693473.907835</v>
      </c>
      <c r="K84" s="9"/>
      <c r="L84" s="42"/>
      <c r="M84" s="42" t="n">
        <f aca="false">F84*2.511711692</f>
        <v>437427.364519385</v>
      </c>
      <c r="N84" s="42"/>
      <c r="O84" s="7"/>
      <c r="P84" s="7"/>
      <c r="Q84" s="42"/>
      <c r="R84" s="42"/>
      <c r="S84" s="42"/>
      <c r="T84" s="7"/>
      <c r="U84" s="7"/>
      <c r="V84" s="42"/>
      <c r="W84" s="42"/>
      <c r="X84" s="42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21"/>
      <c r="B85" s="121" t="n">
        <v>2034</v>
      </c>
      <c r="C85" s="5" t="n">
        <v>1</v>
      </c>
      <c r="D85" s="121" t="n">
        <v>237</v>
      </c>
      <c r="E85" s="123" t="n">
        <v>37357494.2478519</v>
      </c>
      <c r="F85" s="123" t="n">
        <v>183618.948270065</v>
      </c>
      <c r="G85" s="8" t="n">
        <f aca="false">E85-F85*0.7</f>
        <v>37228960.9840629</v>
      </c>
      <c r="H85" s="8"/>
      <c r="I85" s="8"/>
      <c r="J85" s="8" t="n">
        <f aca="false">G85*3.8235866717</f>
        <v>142348159.019902</v>
      </c>
      <c r="K85" s="6"/>
      <c r="L85" s="8"/>
      <c r="M85" s="8" t="n">
        <f aca="false">F85*2.511711692</f>
        <v>461197.859242665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25" t="n">
        <v>43221225.1393796</v>
      </c>
      <c r="F86" s="125" t="n">
        <v>178755.635512923</v>
      </c>
      <c r="G86" s="42" t="n">
        <f aca="false">E86-F86*0.7</f>
        <v>43096096.1945206</v>
      </c>
      <c r="H86" s="42"/>
      <c r="I86" s="42"/>
      <c r="J86" s="42" t="n">
        <f aca="false">G86*3.8235866717</f>
        <v>164781659.01167</v>
      </c>
      <c r="K86" s="9"/>
      <c r="L86" s="42"/>
      <c r="M86" s="42" t="n">
        <f aca="false">F86*2.511711692</f>
        <v>448982.619728699</v>
      </c>
      <c r="N86" s="42"/>
      <c r="O86" s="7"/>
      <c r="P86" s="7"/>
      <c r="Q86" s="42"/>
      <c r="R86" s="42"/>
      <c r="S86" s="42"/>
      <c r="T86" s="7"/>
      <c r="U86" s="7"/>
      <c r="V86" s="42"/>
      <c r="W86" s="42"/>
      <c r="X86" s="42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25" t="n">
        <v>38200707.6549308</v>
      </c>
      <c r="F87" s="125" t="n">
        <v>187579.31630591</v>
      </c>
      <c r="G87" s="42" t="n">
        <f aca="false">E87-F87*0.7</f>
        <v>38069402.1335166</v>
      </c>
      <c r="H87" s="42"/>
      <c r="I87" s="42"/>
      <c r="J87" s="42" t="n">
        <f aca="false">G87*3.8235866717</f>
        <v>145561658.597302</v>
      </c>
      <c r="K87" s="9"/>
      <c r="L87" s="42"/>
      <c r="M87" s="42" t="n">
        <f aca="false">F87*2.511711692</f>
        <v>471145.161942921</v>
      </c>
      <c r="N87" s="42"/>
      <c r="O87" s="7"/>
      <c r="P87" s="7"/>
      <c r="Q87" s="42"/>
      <c r="R87" s="42"/>
      <c r="S87" s="42"/>
      <c r="T87" s="7"/>
      <c r="U87" s="7"/>
      <c r="V87" s="42"/>
      <c r="W87" s="42"/>
      <c r="X87" s="42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25" t="n">
        <v>44140557.036016</v>
      </c>
      <c r="F88" s="125" t="n">
        <v>188213.41990796</v>
      </c>
      <c r="G88" s="42" t="n">
        <f aca="false">E88-F88*0.7</f>
        <v>44008807.6420804</v>
      </c>
      <c r="H88" s="42"/>
      <c r="I88" s="42"/>
      <c r="J88" s="42" t="n">
        <f aca="false">G88*3.8235866717</f>
        <v>168271490.337668</v>
      </c>
      <c r="K88" s="9"/>
      <c r="L88" s="42"/>
      <c r="M88" s="42" t="n">
        <f aca="false">F88*2.511711692</f>
        <v>472737.847374128</v>
      </c>
      <c r="N88" s="42"/>
      <c r="O88" s="7"/>
      <c r="P88" s="7"/>
      <c r="Q88" s="42"/>
      <c r="R88" s="42"/>
      <c r="S88" s="42"/>
      <c r="T88" s="7"/>
      <c r="U88" s="7"/>
      <c r="V88" s="42"/>
      <c r="W88" s="42"/>
      <c r="X88" s="42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21"/>
      <c r="B89" s="121" t="n">
        <v>2035</v>
      </c>
      <c r="C89" s="5" t="n">
        <v>1</v>
      </c>
      <c r="D89" s="121" t="n">
        <v>241</v>
      </c>
      <c r="E89" s="123" t="n">
        <v>38434948.0679417</v>
      </c>
      <c r="F89" s="123" t="n">
        <v>189891.423043422</v>
      </c>
      <c r="G89" s="8" t="n">
        <f aca="false">E89-F89*0.7</f>
        <v>38302024.0718113</v>
      </c>
      <c r="H89" s="8"/>
      <c r="I89" s="8"/>
      <c r="J89" s="8" t="n">
        <f aca="false">G89*3.8235866717</f>
        <v>146451108.74011</v>
      </c>
      <c r="K89" s="6"/>
      <c r="L89" s="8"/>
      <c r="M89" s="8" t="n">
        <f aca="false">F89*2.511711692</f>
        <v>476952.507468682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25" t="n">
        <v>44479052.2502243</v>
      </c>
      <c r="F90" s="125" t="n">
        <v>193216.723492935</v>
      </c>
      <c r="G90" s="42" t="n">
        <f aca="false">E90-F90*0.7</f>
        <v>44343800.5437793</v>
      </c>
      <c r="H90" s="42"/>
      <c r="I90" s="42"/>
      <c r="J90" s="42" t="n">
        <f aca="false">G90*3.8235866717</f>
        <v>169552364.731718</v>
      </c>
      <c r="K90" s="9"/>
      <c r="L90" s="42"/>
      <c r="M90" s="42" t="n">
        <f aca="false">F90*2.511711692</f>
        <v>485304.703487135</v>
      </c>
      <c r="N90" s="42"/>
      <c r="O90" s="7"/>
      <c r="P90" s="7"/>
      <c r="Q90" s="42"/>
      <c r="R90" s="42"/>
      <c r="S90" s="42"/>
      <c r="T90" s="7"/>
      <c r="U90" s="7"/>
      <c r="V90" s="42"/>
      <c r="W90" s="42"/>
      <c r="X90" s="42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25" t="n">
        <v>38942538.8110738</v>
      </c>
      <c r="F91" s="125" t="n">
        <v>199662.970511302</v>
      </c>
      <c r="G91" s="42" t="n">
        <f aca="false">E91-F91*0.7</f>
        <v>38802774.7317159</v>
      </c>
      <c r="H91" s="42"/>
      <c r="I91" s="42"/>
      <c r="J91" s="42" t="n">
        <f aca="false">G91*3.8235866717</f>
        <v>148365772.289166</v>
      </c>
      <c r="K91" s="9"/>
      <c r="L91" s="42"/>
      <c r="M91" s="42" t="n">
        <f aca="false">F91*2.511711692</f>
        <v>501495.817492689</v>
      </c>
      <c r="N91" s="42"/>
      <c r="O91" s="7"/>
      <c r="P91" s="7"/>
      <c r="Q91" s="42"/>
      <c r="R91" s="42"/>
      <c r="S91" s="42"/>
      <c r="T91" s="7"/>
      <c r="U91" s="7"/>
      <c r="V91" s="42"/>
      <c r="W91" s="42"/>
      <c r="X91" s="42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25" t="n">
        <v>45282023.2308856</v>
      </c>
      <c r="F92" s="125" t="n">
        <v>206139.906915849</v>
      </c>
      <c r="G92" s="42" t="n">
        <f aca="false">E92-F92*0.7</f>
        <v>45137725.2960445</v>
      </c>
      <c r="H92" s="42"/>
      <c r="I92" s="42"/>
      <c r="J92" s="42" t="n">
        <f aca="false">G92*3.8235866717</f>
        <v>172588004.832812</v>
      </c>
      <c r="K92" s="9"/>
      <c r="L92" s="42"/>
      <c r="M92" s="42" t="n">
        <f aca="false">F92*2.511711692</f>
        <v>517764.01438833</v>
      </c>
      <c r="N92" s="42"/>
      <c r="O92" s="7"/>
      <c r="P92" s="7"/>
      <c r="Q92" s="42"/>
      <c r="R92" s="42"/>
      <c r="S92" s="42"/>
      <c r="T92" s="7"/>
      <c r="U92" s="7"/>
      <c r="V92" s="42"/>
      <c r="W92" s="42"/>
      <c r="X92" s="42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21"/>
      <c r="B93" s="121" t="n">
        <v>2036</v>
      </c>
      <c r="C93" s="5" t="n">
        <v>1</v>
      </c>
      <c r="D93" s="121" t="n">
        <v>245</v>
      </c>
      <c r="E93" s="123" t="n">
        <v>39382798.0492919</v>
      </c>
      <c r="F93" s="123" t="n">
        <v>209924.487167881</v>
      </c>
      <c r="G93" s="8" t="n">
        <f aca="false">E93-F93*0.7</f>
        <v>39235850.9082744</v>
      </c>
      <c r="H93" s="8"/>
      <c r="I93" s="8"/>
      <c r="J93" s="8" t="n">
        <f aca="false">G93*3.8235866717</f>
        <v>150021676.585686</v>
      </c>
      <c r="K93" s="6"/>
      <c r="L93" s="8"/>
      <c r="M93" s="8" t="n">
        <f aca="false">F93*2.511711692</f>
        <v>527269.788856671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25" t="n">
        <v>45874359.2061141</v>
      </c>
      <c r="F94" s="125" t="n">
        <v>206912.055180599</v>
      </c>
      <c r="G94" s="42" t="n">
        <f aca="false">E94-F94*0.7</f>
        <v>45729520.7674877</v>
      </c>
      <c r="H94" s="42"/>
      <c r="I94" s="42"/>
      <c r="J94" s="42" t="n">
        <f aca="false">G94*3.8235866717</f>
        <v>174850786.109794</v>
      </c>
      <c r="K94" s="9"/>
      <c r="L94" s="42"/>
      <c r="M94" s="42" t="n">
        <f aca="false">F94*2.511711692</f>
        <v>519703.428212861</v>
      </c>
      <c r="N94" s="42"/>
      <c r="O94" s="7"/>
      <c r="P94" s="7"/>
      <c r="Q94" s="42"/>
      <c r="R94" s="42"/>
      <c r="S94" s="42"/>
      <c r="T94" s="7"/>
      <c r="U94" s="7"/>
      <c r="V94" s="42"/>
      <c r="W94" s="42"/>
      <c r="X94" s="42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25" t="n">
        <v>40433640.2366197</v>
      </c>
      <c r="F95" s="125" t="n">
        <v>200124.387859286</v>
      </c>
      <c r="G95" s="42" t="n">
        <f aca="false">E95-F95*0.7</f>
        <v>40293553.1651182</v>
      </c>
      <c r="H95" s="42"/>
      <c r="I95" s="42"/>
      <c r="J95" s="42" t="n">
        <f aca="false">G95*3.8235866717</f>
        <v>154065892.837581</v>
      </c>
      <c r="K95" s="9"/>
      <c r="L95" s="42"/>
      <c r="M95" s="42" t="n">
        <f aca="false">F95*2.511711692</f>
        <v>502654.764840512</v>
      </c>
      <c r="N95" s="42"/>
      <c r="O95" s="7"/>
      <c r="P95" s="7"/>
      <c r="Q95" s="42"/>
      <c r="R95" s="42"/>
      <c r="S95" s="42"/>
      <c r="T95" s="7"/>
      <c r="U95" s="7"/>
      <c r="V95" s="42"/>
      <c r="W95" s="42"/>
      <c r="X95" s="42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25" t="n">
        <v>46985489.5816579</v>
      </c>
      <c r="F96" s="125" t="n">
        <v>205168.312397735</v>
      </c>
      <c r="G96" s="42" t="n">
        <f aca="false">E96-F96*0.7</f>
        <v>46841871.7629795</v>
      </c>
      <c r="H96" s="42"/>
      <c r="I96" s="42"/>
      <c r="J96" s="42" t="n">
        <f aca="false">G96*3.8235866717</f>
        <v>179103956.550409</v>
      </c>
      <c r="K96" s="9"/>
      <c r="L96" s="42"/>
      <c r="M96" s="42" t="n">
        <f aca="false">F96*2.511711692</f>
        <v>515323.6490773</v>
      </c>
      <c r="N96" s="42"/>
      <c r="O96" s="7"/>
      <c r="P96" s="7"/>
      <c r="Q96" s="42"/>
      <c r="R96" s="42"/>
      <c r="S96" s="42"/>
      <c r="T96" s="7"/>
      <c r="U96" s="7"/>
      <c r="V96" s="42"/>
      <c r="W96" s="42"/>
      <c r="X96" s="42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21"/>
      <c r="B97" s="121" t="n">
        <v>2037</v>
      </c>
      <c r="C97" s="5" t="n">
        <v>1</v>
      </c>
      <c r="D97" s="121" t="n">
        <v>249</v>
      </c>
      <c r="E97" s="123" t="n">
        <v>40986206.1695925</v>
      </c>
      <c r="F97" s="123" t="n">
        <v>204443.482627437</v>
      </c>
      <c r="G97" s="8" t="n">
        <f aca="false">E97-F97*0.7</f>
        <v>40843095.7317533</v>
      </c>
      <c r="H97" s="8"/>
      <c r="I97" s="8"/>
      <c r="J97" s="8" t="n">
        <f aca="false">G97*3.8235866717</f>
        <v>156167116.470899</v>
      </c>
      <c r="K97" s="6"/>
      <c r="L97" s="8"/>
      <c r="M97" s="8" t="n">
        <f aca="false">F97*2.511711692</f>
        <v>513503.085668531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25" t="n">
        <v>47565141.0589076</v>
      </c>
      <c r="F98" s="125" t="n">
        <v>204006.422075747</v>
      </c>
      <c r="G98" s="42" t="n">
        <f aca="false">E98-F98*0.7</f>
        <v>47422336.5634546</v>
      </c>
      <c r="H98" s="42"/>
      <c r="I98" s="42"/>
      <c r="J98" s="42" t="n">
        <f aca="false">G98*3.8235866717</f>
        <v>181323414.024896</v>
      </c>
      <c r="K98" s="9"/>
      <c r="L98" s="42"/>
      <c r="M98" s="42" t="n">
        <f aca="false">F98*2.511711692</f>
        <v>512405.315570742</v>
      </c>
      <c r="N98" s="42"/>
      <c r="O98" s="7"/>
      <c r="P98" s="7"/>
      <c r="Q98" s="42"/>
      <c r="R98" s="42"/>
      <c r="S98" s="42"/>
      <c r="T98" s="7"/>
      <c r="U98" s="7"/>
      <c r="V98" s="42"/>
      <c r="W98" s="42"/>
      <c r="X98" s="42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25" t="n">
        <v>41584859.9902826</v>
      </c>
      <c r="F99" s="125" t="n">
        <v>202464.292246033</v>
      </c>
      <c r="G99" s="42" t="n">
        <f aca="false">E99-F99*0.7</f>
        <v>41443134.9857104</v>
      </c>
      <c r="H99" s="42"/>
      <c r="I99" s="42"/>
      <c r="J99" s="42" t="n">
        <f aca="false">G99*3.8235866717</f>
        <v>158461418.564826</v>
      </c>
      <c r="K99" s="9"/>
      <c r="L99" s="42"/>
      <c r="M99" s="42" t="n">
        <f aca="false">F99*2.511711692</f>
        <v>508531.930046866</v>
      </c>
      <c r="N99" s="42"/>
      <c r="O99" s="7"/>
      <c r="P99" s="7"/>
      <c r="Q99" s="42"/>
      <c r="R99" s="42"/>
      <c r="S99" s="42"/>
      <c r="T99" s="7"/>
      <c r="U99" s="7"/>
      <c r="V99" s="42"/>
      <c r="W99" s="42"/>
      <c r="X99" s="42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25" t="n">
        <v>48257725.4454918</v>
      </c>
      <c r="F100" s="125" t="n">
        <v>204965.091212959</v>
      </c>
      <c r="G100" s="42" t="n">
        <f aca="false">E100-F100*0.7</f>
        <v>48114249.8816428</v>
      </c>
      <c r="H100" s="42"/>
      <c r="I100" s="42"/>
      <c r="J100" s="42" t="n">
        <f aca="false">G100*3.8235866717</f>
        <v>183969004.566293</v>
      </c>
      <c r="K100" s="9"/>
      <c r="L100" s="42"/>
      <c r="M100" s="42" t="n">
        <f aca="false">F100*2.511711692</f>
        <v>514813.216051436</v>
      </c>
      <c r="N100" s="42"/>
      <c r="O100" s="7"/>
      <c r="P100" s="7"/>
      <c r="Q100" s="42"/>
      <c r="R100" s="42"/>
      <c r="S100" s="42"/>
      <c r="T100" s="7"/>
      <c r="U100" s="7"/>
      <c r="V100" s="42"/>
      <c r="W100" s="42"/>
      <c r="X100" s="42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21"/>
      <c r="B101" s="121" t="n">
        <v>2038</v>
      </c>
      <c r="C101" s="5" t="n">
        <v>1</v>
      </c>
      <c r="D101" s="121" t="n">
        <v>253</v>
      </c>
      <c r="E101" s="123" t="n">
        <v>42513590.7520109</v>
      </c>
      <c r="F101" s="123" t="n">
        <v>204372.612138819</v>
      </c>
      <c r="G101" s="8" t="n">
        <f aca="false">E101-F101*0.7</f>
        <v>42370529.9235137</v>
      </c>
      <c r="H101" s="8"/>
      <c r="I101" s="8"/>
      <c r="J101" s="8" t="n">
        <f aca="false">G101*3.8235866717</f>
        <v>162007393.488413</v>
      </c>
      <c r="K101" s="6"/>
      <c r="L101" s="8"/>
      <c r="M101" s="8" t="n">
        <f aca="false">F101*2.511711692</f>
        <v>513325.079433652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25" t="n">
        <v>49085275.8489578</v>
      </c>
      <c r="F102" s="125" t="n">
        <v>207725.222701522</v>
      </c>
      <c r="G102" s="42" t="n">
        <f aca="false">E102-F102*0.7</f>
        <v>48939868.1930667</v>
      </c>
      <c r="H102" s="42"/>
      <c r="I102" s="42"/>
      <c r="J102" s="42" t="n">
        <f aca="false">G102*3.8235866717</f>
        <v>187125827.737765</v>
      </c>
      <c r="K102" s="9"/>
      <c r="L102" s="42"/>
      <c r="M102" s="42" t="n">
        <f aca="false">F102*2.511711692</f>
        <v>521745.870582717</v>
      </c>
      <c r="N102" s="42"/>
      <c r="O102" s="7"/>
      <c r="P102" s="7"/>
      <c r="Q102" s="42"/>
      <c r="R102" s="42"/>
      <c r="S102" s="42"/>
      <c r="T102" s="7"/>
      <c r="U102" s="7"/>
      <c r="V102" s="42"/>
      <c r="W102" s="42"/>
      <c r="X102" s="42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25" t="n">
        <v>43150186.0739858</v>
      </c>
      <c r="F103" s="125" t="n">
        <v>208813.258693589</v>
      </c>
      <c r="G103" s="42" t="n">
        <f aca="false">E103-F103*0.7</f>
        <v>43004016.7929003</v>
      </c>
      <c r="H103" s="42"/>
      <c r="I103" s="42"/>
      <c r="J103" s="42" t="n">
        <f aca="false">G103*3.8235866717</f>
        <v>164429585.438897</v>
      </c>
      <c r="K103" s="9"/>
      <c r="L103" s="42"/>
      <c r="M103" s="42" t="n">
        <f aca="false">F103*2.511711692</f>
        <v>524478.703305307</v>
      </c>
      <c r="N103" s="42"/>
      <c r="O103" s="7"/>
      <c r="P103" s="7"/>
      <c r="Q103" s="42"/>
      <c r="R103" s="42"/>
      <c r="S103" s="42"/>
      <c r="T103" s="7"/>
      <c r="U103" s="7"/>
      <c r="V103" s="42"/>
      <c r="W103" s="42"/>
      <c r="X103" s="42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25" t="n">
        <v>49888553.1834005</v>
      </c>
      <c r="F104" s="125" t="n">
        <v>218956.540495362</v>
      </c>
      <c r="G104" s="42" t="n">
        <f aca="false">E104-F104*0.7</f>
        <v>49735283.6050538</v>
      </c>
      <c r="H104" s="42"/>
      <c r="I104" s="42"/>
      <c r="J104" s="42" t="n">
        <f aca="false">G104*3.8235866717</f>
        <v>190167167.505503</v>
      </c>
      <c r="K104" s="9"/>
      <c r="L104" s="42"/>
      <c r="M104" s="42" t="n">
        <f aca="false">F104*2.511711692</f>
        <v>549955.702802073</v>
      </c>
      <c r="N104" s="42"/>
      <c r="O104" s="7"/>
      <c r="P104" s="7"/>
      <c r="Q104" s="42"/>
      <c r="R104" s="42"/>
      <c r="S104" s="42"/>
      <c r="T104" s="7"/>
      <c r="U104" s="7"/>
      <c r="V104" s="42"/>
      <c r="W104" s="42"/>
      <c r="X104" s="42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21"/>
      <c r="B105" s="121" t="n">
        <v>2039</v>
      </c>
      <c r="C105" s="5" t="n">
        <v>1</v>
      </c>
      <c r="D105" s="121" t="n">
        <v>257</v>
      </c>
      <c r="E105" s="123" t="n">
        <v>43842887.8899185</v>
      </c>
      <c r="F105" s="123" t="n">
        <v>209864.943736625</v>
      </c>
      <c r="G105" s="8" t="n">
        <f aca="false">E105-F105*0.7</f>
        <v>43695982.4293028</v>
      </c>
      <c r="H105" s="8"/>
      <c r="I105" s="8"/>
      <c r="J105" s="8" t="n">
        <f aca="false">G105*3.8235866717</f>
        <v>167075376.02352</v>
      </c>
      <c r="K105" s="6"/>
      <c r="L105" s="8"/>
      <c r="M105" s="8" t="n">
        <f aca="false">F105*2.511711692</f>
        <v>527120.232924204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25" t="n">
        <v>50682674.8492178</v>
      </c>
      <c r="F106" s="125" t="n">
        <v>208596.62497935</v>
      </c>
      <c r="G106" s="42" t="n">
        <f aca="false">E106-F106*0.7</f>
        <v>50536657.2117323</v>
      </c>
      <c r="H106" s="42"/>
      <c r="I106" s="42"/>
      <c r="J106" s="42" t="n">
        <f aca="false">G106*3.8235866717</f>
        <v>193231288.947051</v>
      </c>
      <c r="K106" s="9"/>
      <c r="L106" s="42"/>
      <c r="M106" s="42" t="n">
        <f aca="false">F106*2.511711692</f>
        <v>523934.581872374</v>
      </c>
      <c r="N106" s="42"/>
      <c r="O106" s="7"/>
      <c r="P106" s="7"/>
      <c r="Q106" s="42"/>
      <c r="R106" s="42"/>
      <c r="S106" s="42"/>
      <c r="T106" s="7"/>
      <c r="U106" s="7"/>
      <c r="V106" s="42"/>
      <c r="W106" s="42"/>
      <c r="X106" s="42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25" t="n">
        <v>44593633.7887294</v>
      </c>
      <c r="F107" s="125" t="n">
        <v>205982.35876946</v>
      </c>
      <c r="G107" s="42" t="n">
        <f aca="false">E107-F107*0.7</f>
        <v>44449446.1375908</v>
      </c>
      <c r="H107" s="42"/>
      <c r="I107" s="42"/>
      <c r="J107" s="42" t="n">
        <f aca="false">G107*3.8235866717</f>
        <v>169956309.816139</v>
      </c>
      <c r="K107" s="9"/>
      <c r="L107" s="42"/>
      <c r="M107" s="42" t="n">
        <f aca="false">F107*2.511711692</f>
        <v>517368.298866991</v>
      </c>
      <c r="N107" s="42"/>
      <c r="O107" s="7"/>
      <c r="P107" s="7"/>
      <c r="Q107" s="42"/>
      <c r="R107" s="42"/>
      <c r="S107" s="42"/>
      <c r="T107" s="7"/>
      <c r="U107" s="7"/>
      <c r="V107" s="42"/>
      <c r="W107" s="42"/>
      <c r="X107" s="42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25" t="n">
        <v>51893131.2738659</v>
      </c>
      <c r="F108" s="125" t="n">
        <v>211796.418367464</v>
      </c>
      <c r="G108" s="42" t="n">
        <f aca="false">E108-F108*0.7</f>
        <v>51744873.7810087</v>
      </c>
      <c r="H108" s="42"/>
      <c r="I108" s="42"/>
      <c r="J108" s="42" t="n">
        <f aca="false">G108*3.8235866717</f>
        <v>197851009.717864</v>
      </c>
      <c r="K108" s="9"/>
      <c r="L108" s="42"/>
      <c r="M108" s="42" t="n">
        <f aca="false">F108*2.511711692</f>
        <v>531971.540337282</v>
      </c>
      <c r="N108" s="42"/>
      <c r="O108" s="7"/>
      <c r="P108" s="7"/>
      <c r="Q108" s="42"/>
      <c r="R108" s="42"/>
      <c r="S108" s="42"/>
      <c r="T108" s="7"/>
      <c r="U108" s="7"/>
      <c r="V108" s="42"/>
      <c r="W108" s="42"/>
      <c r="X108" s="42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21"/>
      <c r="B109" s="121" t="n">
        <v>2040</v>
      </c>
      <c r="C109" s="5" t="n">
        <v>1</v>
      </c>
      <c r="D109" s="121" t="n">
        <v>261</v>
      </c>
      <c r="E109" s="123" t="n">
        <v>45543946.6947737</v>
      </c>
      <c r="F109" s="123" t="n">
        <v>206532.517611776</v>
      </c>
      <c r="G109" s="8" t="n">
        <f aca="false">E109-F109*0.7</f>
        <v>45399373.9324455</v>
      </c>
      <c r="H109" s="8"/>
      <c r="I109" s="8"/>
      <c r="J109" s="8" t="n">
        <f aca="false">G109*3.8235866717</f>
        <v>173588441.071623</v>
      </c>
      <c r="K109" s="6"/>
      <c r="L109" s="8"/>
      <c r="M109" s="8" t="n">
        <f aca="false">F109*2.511711692</f>
        <v>518750.139263694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25" t="n">
        <v>52648845.0810188</v>
      </c>
      <c r="F110" s="125" t="n">
        <v>209951.21972819</v>
      </c>
      <c r="G110" s="42" t="n">
        <f aca="false">E110-F110*0.7</f>
        <v>52501879.2272091</v>
      </c>
      <c r="H110" s="42"/>
      <c r="I110" s="42"/>
      <c r="J110" s="42" t="n">
        <f aca="false">G110*3.8235866717</f>
        <v>200745485.65236</v>
      </c>
      <c r="K110" s="9"/>
      <c r="L110" s="42"/>
      <c r="M110" s="42" t="n">
        <f aca="false">F110*2.511711692</f>
        <v>527336.933340955</v>
      </c>
      <c r="N110" s="42"/>
      <c r="O110" s="7"/>
      <c r="P110" s="7"/>
      <c r="Q110" s="42"/>
      <c r="R110" s="42"/>
      <c r="S110" s="42"/>
      <c r="T110" s="7"/>
      <c r="U110" s="7"/>
      <c r="V110" s="42"/>
      <c r="W110" s="42"/>
      <c r="X110" s="42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25" t="n">
        <v>46030682.0496392</v>
      </c>
      <c r="F111" s="125" t="n">
        <v>212010.6083087</v>
      </c>
      <c r="G111" s="42" t="n">
        <f aca="false">E111-F111*0.7</f>
        <v>45882274.6238231</v>
      </c>
      <c r="H111" s="42"/>
      <c r="I111" s="42"/>
      <c r="J111" s="42" t="n">
        <f aca="false">G111*3.8235866717</f>
        <v>175434853.718929</v>
      </c>
      <c r="K111" s="9"/>
      <c r="L111" s="42"/>
      <c r="M111" s="42" t="n">
        <f aca="false">F111*2.511711692</f>
        <v>532509.523716993</v>
      </c>
      <c r="N111" s="42"/>
      <c r="O111" s="7"/>
      <c r="P111" s="7"/>
      <c r="Q111" s="42"/>
      <c r="R111" s="42"/>
      <c r="S111" s="42"/>
      <c r="T111" s="7"/>
      <c r="U111" s="7"/>
      <c r="V111" s="42"/>
      <c r="W111" s="42"/>
      <c r="X111" s="42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25" t="n">
        <v>53378153.9565448</v>
      </c>
      <c r="F112" s="125" t="n">
        <v>214138.837511834</v>
      </c>
      <c r="G112" s="42" t="n">
        <f aca="false">E112-F112*0.7</f>
        <v>53228256.7702865</v>
      </c>
      <c r="H112" s="42"/>
      <c r="I112" s="42"/>
      <c r="J112" s="42" t="n">
        <f aca="false">G112*3.8235866717</f>
        <v>203522853.144693</v>
      </c>
      <c r="K112" s="9"/>
      <c r="L112" s="42"/>
      <c r="M112" s="42" t="n">
        <f aca="false">F112*2.511711692</f>
        <v>537855.021889762</v>
      </c>
      <c r="N112" s="42"/>
      <c r="O112" s="7"/>
      <c r="P112" s="7"/>
      <c r="Q112" s="42"/>
      <c r="R112" s="42"/>
      <c r="S112" s="42"/>
      <c r="T112" s="7"/>
      <c r="U112" s="7"/>
      <c r="V112" s="42"/>
      <c r="W112" s="42"/>
      <c r="X112" s="42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21"/>
      <c r="B113" s="121"/>
      <c r="C113" s="5"/>
      <c r="D113" s="121"/>
      <c r="E113" s="37"/>
      <c r="F113" s="37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</row>
    <row r="114" customFormat="false" ht="12.8" hidden="false" customHeight="false" outlineLevel="0" collapsed="false">
      <c r="A114" s="7"/>
      <c r="B114" s="7"/>
      <c r="C114" s="7"/>
      <c r="D114" s="7"/>
      <c r="E114" s="44"/>
      <c r="F114" s="44"/>
      <c r="G114" s="42"/>
      <c r="H114" s="42"/>
      <c r="I114" s="42"/>
      <c r="J114" s="42"/>
      <c r="K114" s="9"/>
      <c r="L114" s="42"/>
      <c r="M114" s="42"/>
      <c r="N114" s="42"/>
      <c r="O114" s="7"/>
      <c r="P114" s="7"/>
      <c r="Q114" s="42"/>
      <c r="R114" s="42"/>
      <c r="S114" s="42"/>
      <c r="T114" s="7"/>
      <c r="U114" s="7"/>
      <c r="V114" s="42"/>
      <c r="W114" s="42"/>
      <c r="X114" s="42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44"/>
      <c r="F115" s="44"/>
      <c r="G115" s="42"/>
      <c r="H115" s="42"/>
      <c r="I115" s="42"/>
      <c r="J115" s="42"/>
      <c r="K115" s="9"/>
      <c r="L115" s="42"/>
      <c r="M115" s="42"/>
      <c r="N115" s="42"/>
      <c r="O115" s="7"/>
      <c r="P115" s="7"/>
      <c r="Q115" s="42"/>
      <c r="R115" s="42"/>
      <c r="S115" s="42"/>
      <c r="T115" s="7"/>
      <c r="U115" s="7"/>
      <c r="V115" s="42"/>
      <c r="W115" s="42"/>
      <c r="X115" s="42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44"/>
      <c r="F116" s="44"/>
      <c r="G116" s="42"/>
      <c r="H116" s="42"/>
      <c r="I116" s="42"/>
      <c r="J116" s="42"/>
      <c r="K116" s="9"/>
      <c r="L116" s="42"/>
      <c r="M116" s="42"/>
      <c r="N116" s="42"/>
      <c r="O116" s="7"/>
      <c r="P116" s="7"/>
      <c r="Q116" s="42"/>
      <c r="R116" s="42"/>
      <c r="S116" s="42"/>
      <c r="T116" s="7"/>
      <c r="U116" s="7"/>
      <c r="V116" s="42"/>
      <c r="W116" s="42"/>
      <c r="X116" s="42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8" customFormat="false" ht="12.8" hidden="false" customHeight="false" outlineLevel="0" collapsed="false">
      <c r="E118" s="33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70" colorId="64" zoomScale="75" zoomScaleNormal="7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5905.76889726852</v>
      </c>
      <c r="C22" s="0" t="n">
        <v>11506452</v>
      </c>
    </row>
    <row r="23" customFormat="false" ht="12.8" hidden="false" customHeight="false" outlineLevel="0" collapsed="false">
      <c r="A23" s="0" t="n">
        <v>70</v>
      </c>
      <c r="B23" s="0" t="n">
        <v>5929.74311109602</v>
      </c>
      <c r="C23" s="0" t="n">
        <v>11578075</v>
      </c>
    </row>
    <row r="24" customFormat="false" ht="12.8" hidden="false" customHeight="false" outlineLevel="0" collapsed="false">
      <c r="A24" s="0" t="n">
        <v>71</v>
      </c>
      <c r="B24" s="0" t="n">
        <v>5976.4023583589</v>
      </c>
      <c r="C24" s="0" t="n">
        <v>11571670</v>
      </c>
    </row>
    <row r="25" customFormat="false" ht="12.8" hidden="false" customHeight="false" outlineLevel="0" collapsed="false">
      <c r="A25" s="0" t="n">
        <v>72</v>
      </c>
      <c r="B25" s="0" t="n">
        <v>5989.76901415762</v>
      </c>
      <c r="C25" s="0" t="n">
        <v>11631336</v>
      </c>
    </row>
    <row r="26" customFormat="false" ht="12.8" hidden="false" customHeight="false" outlineLevel="0" collapsed="false">
      <c r="A26" s="0" t="n">
        <v>73</v>
      </c>
      <c r="B26" s="0" t="n">
        <v>6074.16742636382</v>
      </c>
      <c r="C26" s="0" t="n">
        <v>11645402</v>
      </c>
    </row>
    <row r="27" customFormat="false" ht="12.8" hidden="false" customHeight="false" outlineLevel="0" collapsed="false">
      <c r="A27" s="0" t="n">
        <v>74</v>
      </c>
      <c r="B27" s="0" t="n">
        <v>6108.35761466251</v>
      </c>
      <c r="C27" s="0" t="n">
        <v>11654580</v>
      </c>
    </row>
    <row r="28" customFormat="false" ht="12.8" hidden="false" customHeight="false" outlineLevel="0" collapsed="false">
      <c r="A28" s="0" t="n">
        <v>75</v>
      </c>
      <c r="B28" s="0" t="n">
        <v>6175.31024007331</v>
      </c>
      <c r="C28" s="0" t="n">
        <v>11726547</v>
      </c>
    </row>
    <row r="29" customFormat="false" ht="12.8" hidden="false" customHeight="false" outlineLevel="0" collapsed="false">
      <c r="A29" s="0" t="n">
        <v>76</v>
      </c>
      <c r="B29" s="0" t="n">
        <v>6258.27364590019</v>
      </c>
      <c r="C29" s="0" t="n">
        <v>11809053</v>
      </c>
    </row>
    <row r="30" customFormat="false" ht="12.8" hidden="false" customHeight="false" outlineLevel="0" collapsed="false">
      <c r="A30" s="0" t="n">
        <v>77</v>
      </c>
      <c r="B30" s="0" t="n">
        <v>6271.20390532191</v>
      </c>
      <c r="C30" s="0" t="n">
        <v>11839180</v>
      </c>
    </row>
    <row r="31" customFormat="false" ht="12.8" hidden="false" customHeight="false" outlineLevel="0" collapsed="false">
      <c r="A31" s="0" t="n">
        <v>78</v>
      </c>
      <c r="B31" s="0" t="n">
        <v>6315.17308235466</v>
      </c>
      <c r="C31" s="0" t="n">
        <v>11849452</v>
      </c>
    </row>
    <row r="32" customFormat="false" ht="12.8" hidden="false" customHeight="false" outlineLevel="0" collapsed="false">
      <c r="A32" s="0" t="n">
        <v>79</v>
      </c>
      <c r="B32" s="0" t="n">
        <v>6362.66303993765</v>
      </c>
      <c r="C32" s="0" t="n">
        <v>11918484</v>
      </c>
    </row>
    <row r="33" customFormat="false" ht="12.8" hidden="false" customHeight="false" outlineLevel="0" collapsed="false">
      <c r="A33" s="0" t="n">
        <v>80</v>
      </c>
      <c r="B33" s="0" t="n">
        <v>6390.51194391805</v>
      </c>
      <c r="C33" s="0" t="n">
        <v>11968139</v>
      </c>
    </row>
    <row r="34" customFormat="false" ht="12.8" hidden="false" customHeight="false" outlineLevel="0" collapsed="false">
      <c r="A34" s="0" t="n">
        <v>81</v>
      </c>
      <c r="B34" s="0" t="n">
        <v>6444.4238261981</v>
      </c>
      <c r="C34" s="0" t="n">
        <v>12037137</v>
      </c>
    </row>
    <row r="35" customFormat="false" ht="12.8" hidden="false" customHeight="false" outlineLevel="0" collapsed="false">
      <c r="A35" s="0" t="n">
        <v>82</v>
      </c>
      <c r="B35" s="0" t="n">
        <v>6516.54564380056</v>
      </c>
      <c r="C35" s="0" t="n">
        <v>12005220</v>
      </c>
    </row>
    <row r="36" customFormat="false" ht="12.8" hidden="false" customHeight="false" outlineLevel="0" collapsed="false">
      <c r="A36" s="0" t="n">
        <v>83</v>
      </c>
      <c r="B36" s="0" t="n">
        <v>6601.5674048453</v>
      </c>
      <c r="C36" s="0" t="n">
        <v>12009740</v>
      </c>
    </row>
    <row r="37" customFormat="false" ht="12.8" hidden="false" customHeight="false" outlineLevel="0" collapsed="false">
      <c r="A37" s="0" t="n">
        <v>84</v>
      </c>
      <c r="B37" s="0" t="n">
        <v>6684.93529939956</v>
      </c>
      <c r="C37" s="0" t="n">
        <v>12052749</v>
      </c>
    </row>
    <row r="38" customFormat="false" ht="12.8" hidden="false" customHeight="false" outlineLevel="0" collapsed="false">
      <c r="A38" s="0" t="n">
        <v>85</v>
      </c>
      <c r="B38" s="0" t="n">
        <v>6745.39395309757</v>
      </c>
      <c r="C38" s="0" t="n">
        <v>12121766</v>
      </c>
    </row>
    <row r="39" customFormat="false" ht="12.8" hidden="false" customHeight="false" outlineLevel="0" collapsed="false">
      <c r="A39" s="0" t="n">
        <v>86</v>
      </c>
      <c r="B39" s="0" t="n">
        <v>6747.22284328682</v>
      </c>
      <c r="C39" s="0" t="n">
        <v>12158558</v>
      </c>
    </row>
    <row r="40" customFormat="false" ht="12.8" hidden="false" customHeight="false" outlineLevel="0" collapsed="false">
      <c r="A40" s="0" t="n">
        <v>87</v>
      </c>
      <c r="B40" s="0" t="n">
        <v>6766.160140659</v>
      </c>
      <c r="C40" s="0" t="n">
        <v>12184315</v>
      </c>
    </row>
    <row r="41" customFormat="false" ht="12.8" hidden="false" customHeight="false" outlineLevel="0" collapsed="false">
      <c r="A41" s="0" t="n">
        <v>88</v>
      </c>
      <c r="B41" s="0" t="n">
        <v>6809.47098866169</v>
      </c>
      <c r="C41" s="0" t="n">
        <v>12202204</v>
      </c>
    </row>
    <row r="42" customFormat="false" ht="12.8" hidden="false" customHeight="false" outlineLevel="0" collapsed="false">
      <c r="A42" s="0" t="n">
        <v>89</v>
      </c>
      <c r="B42" s="0" t="n">
        <v>6840.08052590487</v>
      </c>
      <c r="C42" s="0" t="n">
        <v>12236033</v>
      </c>
    </row>
    <row r="43" customFormat="false" ht="12.8" hidden="false" customHeight="false" outlineLevel="0" collapsed="false">
      <c r="A43" s="0" t="n">
        <v>90</v>
      </c>
      <c r="B43" s="0" t="n">
        <v>6852.53401785481</v>
      </c>
      <c r="C43" s="0" t="n">
        <v>12312189</v>
      </c>
    </row>
    <row r="44" customFormat="false" ht="12.8" hidden="false" customHeight="false" outlineLevel="0" collapsed="false">
      <c r="A44" s="0" t="n">
        <v>91</v>
      </c>
      <c r="B44" s="0" t="n">
        <v>6875.38454446179</v>
      </c>
      <c r="C44" s="0" t="n">
        <v>12345727</v>
      </c>
    </row>
    <row r="45" customFormat="false" ht="12.8" hidden="false" customHeight="false" outlineLevel="0" collapsed="false">
      <c r="A45" s="0" t="n">
        <v>92</v>
      </c>
      <c r="B45" s="0" t="n">
        <v>6947.67471584953</v>
      </c>
      <c r="C45" s="0" t="n">
        <v>12407975</v>
      </c>
    </row>
    <row r="46" customFormat="false" ht="12.8" hidden="false" customHeight="false" outlineLevel="0" collapsed="false">
      <c r="A46" s="0" t="n">
        <v>93</v>
      </c>
      <c r="B46" s="0" t="n">
        <v>6987.3956266442</v>
      </c>
      <c r="C46" s="0" t="n">
        <v>12410751</v>
      </c>
    </row>
    <row r="47" customFormat="false" ht="12.8" hidden="false" customHeight="false" outlineLevel="0" collapsed="false">
      <c r="A47" s="0" t="n">
        <v>94</v>
      </c>
      <c r="B47" s="0" t="n">
        <v>7025.15815415619</v>
      </c>
      <c r="C47" s="0" t="n">
        <v>12514564</v>
      </c>
    </row>
    <row r="48" customFormat="false" ht="12.8" hidden="false" customHeight="false" outlineLevel="0" collapsed="false">
      <c r="A48" s="0" t="n">
        <v>95</v>
      </c>
      <c r="B48" s="0" t="n">
        <v>7075.25481395613</v>
      </c>
      <c r="C48" s="0" t="n">
        <v>12488691</v>
      </c>
    </row>
    <row r="49" customFormat="false" ht="12.8" hidden="false" customHeight="false" outlineLevel="0" collapsed="false">
      <c r="A49" s="0" t="n">
        <v>96</v>
      </c>
      <c r="B49" s="0" t="n">
        <v>7088.53446860734</v>
      </c>
      <c r="C49" s="0" t="n">
        <v>12524777</v>
      </c>
    </row>
    <row r="50" customFormat="false" ht="12.8" hidden="false" customHeight="false" outlineLevel="0" collapsed="false">
      <c r="A50" s="0" t="n">
        <v>97</v>
      </c>
      <c r="B50" s="0" t="n">
        <v>7157.19879359488</v>
      </c>
      <c r="C50" s="0" t="n">
        <v>12533971</v>
      </c>
    </row>
    <row r="51" customFormat="false" ht="12.8" hidden="false" customHeight="false" outlineLevel="0" collapsed="false">
      <c r="A51" s="0" t="n">
        <v>98</v>
      </c>
      <c r="B51" s="0" t="n">
        <v>7176.09020163011</v>
      </c>
      <c r="C51" s="0" t="n">
        <v>12589340</v>
      </c>
    </row>
    <row r="52" customFormat="false" ht="12.8" hidden="false" customHeight="false" outlineLevel="0" collapsed="false">
      <c r="A52" s="0" t="n">
        <v>99</v>
      </c>
      <c r="B52" s="0" t="n">
        <v>7197.15451726507</v>
      </c>
      <c r="C52" s="0" t="n">
        <v>12640705</v>
      </c>
    </row>
    <row r="53" customFormat="false" ht="12.8" hidden="false" customHeight="false" outlineLevel="0" collapsed="false">
      <c r="A53" s="0" t="n">
        <v>100</v>
      </c>
      <c r="B53" s="0" t="n">
        <v>7218.75144885256</v>
      </c>
      <c r="C53" s="0" t="n">
        <v>12714818</v>
      </c>
    </row>
    <row r="54" customFormat="false" ht="12.8" hidden="false" customHeight="false" outlineLevel="0" collapsed="false">
      <c r="A54" s="0" t="n">
        <v>101</v>
      </c>
      <c r="B54" s="0" t="n">
        <v>7270.36755869451</v>
      </c>
      <c r="C54" s="0" t="n">
        <v>12791290</v>
      </c>
    </row>
    <row r="55" customFormat="false" ht="12.8" hidden="false" customHeight="false" outlineLevel="0" collapsed="false">
      <c r="A55" s="0" t="n">
        <v>102</v>
      </c>
      <c r="B55" s="0" t="n">
        <v>7283.30394738012</v>
      </c>
      <c r="C55" s="0" t="n">
        <v>12816854</v>
      </c>
    </row>
    <row r="56" customFormat="false" ht="12.8" hidden="false" customHeight="false" outlineLevel="0" collapsed="false">
      <c r="A56" s="0" t="n">
        <v>103</v>
      </c>
      <c r="B56" s="0" t="n">
        <v>7329.55114897815</v>
      </c>
      <c r="C56" s="0" t="n">
        <v>12838000</v>
      </c>
    </row>
    <row r="57" customFormat="false" ht="12.8" hidden="false" customHeight="false" outlineLevel="0" collapsed="false">
      <c r="A57" s="0" t="n">
        <v>104</v>
      </c>
      <c r="B57" s="0" t="n">
        <v>7374.2664048459</v>
      </c>
      <c r="C57" s="0" t="n">
        <v>12887656</v>
      </c>
    </row>
    <row r="58" customFormat="false" ht="12.8" hidden="false" customHeight="false" outlineLevel="0" collapsed="false">
      <c r="A58" s="0" t="n">
        <v>105</v>
      </c>
      <c r="B58" s="0" t="n">
        <v>7432.44980643767</v>
      </c>
      <c r="C58" s="0" t="n">
        <v>12924089</v>
      </c>
    </row>
    <row r="59" customFormat="false" ht="12.8" hidden="false" customHeight="false" outlineLevel="0" collapsed="false">
      <c r="A59" s="0" t="n">
        <v>106</v>
      </c>
      <c r="B59" s="0" t="n">
        <v>7450.32391875337</v>
      </c>
      <c r="C59" s="0" t="n">
        <v>12962921</v>
      </c>
    </row>
    <row r="60" customFormat="false" ht="12.8" hidden="false" customHeight="false" outlineLevel="0" collapsed="false">
      <c r="A60" s="0" t="n">
        <v>107</v>
      </c>
      <c r="B60" s="0" t="n">
        <v>7499.18751456074</v>
      </c>
      <c r="C60" s="0" t="n">
        <v>13021673</v>
      </c>
    </row>
    <row r="61" customFormat="false" ht="12.8" hidden="false" customHeight="false" outlineLevel="0" collapsed="false">
      <c r="A61" s="0" t="n">
        <v>108</v>
      </c>
      <c r="B61" s="0" t="n">
        <v>7550.59928983832</v>
      </c>
      <c r="C61" s="0" t="n">
        <v>13026425</v>
      </c>
    </row>
    <row r="62" customFormat="false" ht="12.8" hidden="false" customHeight="false" outlineLevel="0" collapsed="false">
      <c r="A62" s="0" t="n">
        <v>109</v>
      </c>
      <c r="B62" s="0" t="n">
        <v>7617.30976267219</v>
      </c>
      <c r="C62" s="0" t="n">
        <v>13005863</v>
      </c>
    </row>
    <row r="63" customFormat="false" ht="12.8" hidden="false" customHeight="false" outlineLevel="0" collapsed="false">
      <c r="A63" s="0" t="n">
        <v>110</v>
      </c>
      <c r="B63" s="0" t="n">
        <v>7618.80198577023</v>
      </c>
      <c r="C63" s="0" t="n">
        <v>13013345</v>
      </c>
    </row>
    <row r="64" customFormat="false" ht="12.8" hidden="false" customHeight="false" outlineLevel="0" collapsed="false">
      <c r="A64" s="0" t="n">
        <v>111</v>
      </c>
      <c r="B64" s="0" t="n">
        <v>7643.23218302543</v>
      </c>
      <c r="C64" s="0" t="n">
        <v>13032870</v>
      </c>
    </row>
    <row r="65" customFormat="false" ht="12.8" hidden="false" customHeight="false" outlineLevel="0" collapsed="false">
      <c r="A65" s="0" t="n">
        <v>112</v>
      </c>
      <c r="B65" s="0" t="n">
        <v>7684.89852004179</v>
      </c>
      <c r="C65" s="0" t="n">
        <v>13071719</v>
      </c>
    </row>
    <row r="66" customFormat="false" ht="12.8" hidden="false" customHeight="false" outlineLevel="0" collapsed="false">
      <c r="A66" s="0" t="n">
        <v>113</v>
      </c>
      <c r="B66" s="0" t="n">
        <v>7699.34059782522</v>
      </c>
      <c r="C66" s="0" t="n">
        <v>13155280</v>
      </c>
    </row>
    <row r="67" customFormat="false" ht="12.8" hidden="false" customHeight="false" outlineLevel="0" collapsed="false">
      <c r="A67" s="0" t="n">
        <v>114</v>
      </c>
      <c r="B67" s="0" t="n">
        <v>7741.09717587669</v>
      </c>
      <c r="C67" s="0" t="n">
        <v>13149238</v>
      </c>
    </row>
    <row r="68" customFormat="false" ht="12.8" hidden="false" customHeight="false" outlineLevel="0" collapsed="false">
      <c r="A68" s="0" t="n">
        <v>115</v>
      </c>
      <c r="B68" s="0" t="n">
        <v>7795.85679897538</v>
      </c>
      <c r="C68" s="0" t="n">
        <v>13132614</v>
      </c>
    </row>
    <row r="69" customFormat="false" ht="12.8" hidden="false" customHeight="false" outlineLevel="0" collapsed="false">
      <c r="A69" s="0" t="n">
        <v>116</v>
      </c>
      <c r="B69" s="0" t="n">
        <v>7781.65197726678</v>
      </c>
      <c r="C69" s="0" t="n">
        <v>13245339</v>
      </c>
    </row>
    <row r="70" customFormat="false" ht="12.8" hidden="false" customHeight="false" outlineLevel="0" collapsed="false">
      <c r="A70" s="0" t="n">
        <v>117</v>
      </c>
      <c r="B70" s="0" t="n">
        <v>7820.57820467407</v>
      </c>
      <c r="C70" s="0" t="n">
        <v>13272423</v>
      </c>
    </row>
    <row r="71" customFormat="false" ht="12.8" hidden="false" customHeight="false" outlineLevel="0" collapsed="false">
      <c r="A71" s="0" t="n">
        <v>118</v>
      </c>
      <c r="B71" s="0" t="n">
        <v>7864.75262804606</v>
      </c>
      <c r="C71" s="0" t="n">
        <v>13271720</v>
      </c>
    </row>
    <row r="72" customFormat="false" ht="12.8" hidden="false" customHeight="false" outlineLevel="0" collapsed="false">
      <c r="A72" s="0" t="n">
        <v>119</v>
      </c>
      <c r="B72" s="0" t="n">
        <v>7930.10436559635</v>
      </c>
      <c r="C72" s="0" t="n">
        <v>13265038</v>
      </c>
    </row>
    <row r="73" customFormat="false" ht="12.8" hidden="false" customHeight="false" outlineLevel="0" collapsed="false">
      <c r="A73" s="0" t="n">
        <v>120</v>
      </c>
      <c r="B73" s="0" t="n">
        <v>7957.69736174791</v>
      </c>
      <c r="C73" s="0" t="n">
        <v>13276567</v>
      </c>
    </row>
    <row r="74" customFormat="false" ht="12.8" hidden="false" customHeight="false" outlineLevel="0" collapsed="false">
      <c r="A74" s="0" t="n">
        <v>121</v>
      </c>
      <c r="B74" s="0" t="n">
        <v>8002.74921517536</v>
      </c>
      <c r="C74" s="0" t="n">
        <v>13316386</v>
      </c>
    </row>
    <row r="75" customFormat="false" ht="12.8" hidden="false" customHeight="false" outlineLevel="0" collapsed="false">
      <c r="A75" s="0" t="n">
        <v>122</v>
      </c>
      <c r="B75" s="0" t="n">
        <v>8008.58966416074</v>
      </c>
      <c r="C75" s="0" t="n">
        <v>13370647</v>
      </c>
    </row>
    <row r="76" customFormat="false" ht="12.8" hidden="false" customHeight="false" outlineLevel="0" collapsed="false">
      <c r="A76" s="0" t="n">
        <v>123</v>
      </c>
      <c r="B76" s="0" t="n">
        <v>8050.36815030225</v>
      </c>
      <c r="C76" s="0" t="n">
        <v>13432856</v>
      </c>
    </row>
    <row r="77" customFormat="false" ht="12.8" hidden="false" customHeight="false" outlineLevel="0" collapsed="false">
      <c r="A77" s="0" t="n">
        <v>124</v>
      </c>
      <c r="B77" s="0" t="n">
        <v>8099.60513433822</v>
      </c>
      <c r="C77" s="0" t="n">
        <v>13416702</v>
      </c>
    </row>
    <row r="78" customFormat="false" ht="12.8" hidden="false" customHeight="false" outlineLevel="0" collapsed="false">
      <c r="A78" s="0" t="n">
        <v>125</v>
      </c>
      <c r="B78" s="0" t="n">
        <v>8099.95494674379</v>
      </c>
      <c r="C78" s="0" t="n">
        <v>13423308</v>
      </c>
    </row>
    <row r="79" customFormat="false" ht="12.8" hidden="false" customHeight="false" outlineLevel="0" collapsed="false">
      <c r="A79" s="0" t="n">
        <v>126</v>
      </c>
      <c r="B79" s="0" t="n">
        <v>8175.24388111222</v>
      </c>
      <c r="C79" s="0" t="n">
        <v>13405704</v>
      </c>
    </row>
    <row r="80" customFormat="false" ht="12.8" hidden="false" customHeight="false" outlineLevel="0" collapsed="false">
      <c r="A80" s="0" t="n">
        <v>127</v>
      </c>
      <c r="B80" s="0" t="n">
        <v>8150.4436387974</v>
      </c>
      <c r="C80" s="0" t="n">
        <v>13414866</v>
      </c>
    </row>
    <row r="81" customFormat="false" ht="12.8" hidden="false" customHeight="false" outlineLevel="0" collapsed="false">
      <c r="A81" s="0" t="n">
        <v>128</v>
      </c>
      <c r="B81" s="0" t="n">
        <v>8208.68221335193</v>
      </c>
      <c r="C81" s="0" t="n">
        <v>13425340</v>
      </c>
    </row>
    <row r="82" customFormat="false" ht="12.8" hidden="false" customHeight="false" outlineLevel="0" collapsed="false">
      <c r="A82" s="0" t="n">
        <v>129</v>
      </c>
      <c r="B82" s="0" t="n">
        <v>8233.86155983004</v>
      </c>
      <c r="C82" s="0" t="n">
        <v>13500387</v>
      </c>
    </row>
    <row r="83" customFormat="false" ht="12.8" hidden="false" customHeight="false" outlineLevel="0" collapsed="false">
      <c r="A83" s="0" t="n">
        <v>130</v>
      </c>
      <c r="B83" s="0" t="n">
        <v>8289.1881109033</v>
      </c>
      <c r="C83" s="0" t="n">
        <v>13527367</v>
      </c>
    </row>
    <row r="84" customFormat="false" ht="12.8" hidden="false" customHeight="false" outlineLevel="0" collapsed="false">
      <c r="A84" s="0" t="n">
        <v>131</v>
      </c>
      <c r="B84" s="0" t="n">
        <v>8309.96802636492</v>
      </c>
      <c r="C84" s="0" t="n">
        <v>13535069</v>
      </c>
    </row>
    <row r="85" customFormat="false" ht="12.8" hidden="false" customHeight="false" outlineLevel="0" collapsed="false">
      <c r="A85" s="0" t="n">
        <v>132</v>
      </c>
      <c r="B85" s="0" t="n">
        <v>8360.57995177474</v>
      </c>
      <c r="C85" s="0" t="n">
        <v>13535295</v>
      </c>
    </row>
    <row r="86" customFormat="false" ht="12.8" hidden="false" customHeight="false" outlineLevel="0" collapsed="false">
      <c r="A86" s="0" t="n">
        <v>133</v>
      </c>
      <c r="B86" s="0" t="n">
        <v>8372.56121329848</v>
      </c>
      <c r="C86" s="0" t="n">
        <v>13584095</v>
      </c>
    </row>
    <row r="87" customFormat="false" ht="12.8" hidden="false" customHeight="false" outlineLevel="0" collapsed="false">
      <c r="A87" s="0" t="n">
        <v>134</v>
      </c>
      <c r="B87" s="0" t="n">
        <v>8431.84833803396</v>
      </c>
      <c r="C87" s="0" t="n">
        <v>13621582</v>
      </c>
    </row>
    <row r="88" customFormat="false" ht="12.8" hidden="false" customHeight="false" outlineLevel="0" collapsed="false">
      <c r="A88" s="0" t="n">
        <v>135</v>
      </c>
      <c r="B88" s="0" t="n">
        <v>8458.7225076114</v>
      </c>
      <c r="C88" s="0" t="n">
        <v>13670538</v>
      </c>
    </row>
    <row r="89" customFormat="false" ht="12.8" hidden="false" customHeight="false" outlineLevel="0" collapsed="false">
      <c r="A89" s="0" t="n">
        <v>136</v>
      </c>
      <c r="B89" s="0" t="n">
        <v>8493.58706735557</v>
      </c>
      <c r="C89" s="0" t="n">
        <v>13696307</v>
      </c>
    </row>
    <row r="90" customFormat="false" ht="12.8" hidden="false" customHeight="false" outlineLevel="0" collapsed="false">
      <c r="A90" s="0" t="n">
        <v>137</v>
      </c>
      <c r="B90" s="0" t="n">
        <v>8517.75003540554</v>
      </c>
      <c r="C90" s="0" t="n">
        <v>13740136</v>
      </c>
    </row>
    <row r="91" customFormat="false" ht="12.8" hidden="false" customHeight="false" outlineLevel="0" collapsed="false">
      <c r="A91" s="0" t="n">
        <v>138</v>
      </c>
      <c r="B91" s="0" t="n">
        <v>8521.03843251069</v>
      </c>
      <c r="C91" s="0" t="n">
        <v>13715739</v>
      </c>
    </row>
    <row r="92" customFormat="false" ht="12.8" hidden="false" customHeight="false" outlineLevel="0" collapsed="false">
      <c r="A92" s="0" t="n">
        <v>139</v>
      </c>
      <c r="B92" s="0" t="n">
        <v>8573.02759321808</v>
      </c>
      <c r="C92" s="0" t="n">
        <v>13717762</v>
      </c>
    </row>
    <row r="93" customFormat="false" ht="12.8" hidden="false" customHeight="false" outlineLevel="0" collapsed="false">
      <c r="A93" s="0" t="n">
        <v>140</v>
      </c>
      <c r="B93" s="0" t="n">
        <v>8617.00901687813</v>
      </c>
      <c r="C93" s="0" t="n">
        <v>13754077</v>
      </c>
    </row>
    <row r="94" customFormat="false" ht="12.8" hidden="false" customHeight="false" outlineLevel="0" collapsed="false">
      <c r="A94" s="0" t="n">
        <v>141</v>
      </c>
      <c r="B94" s="0" t="n">
        <v>8680.95201379017</v>
      </c>
      <c r="C94" s="0" t="n">
        <v>13776212</v>
      </c>
    </row>
    <row r="95" customFormat="false" ht="12.8" hidden="false" customHeight="false" outlineLevel="0" collapsed="false">
      <c r="A95" s="0" t="n">
        <v>142</v>
      </c>
      <c r="B95" s="0" t="n">
        <v>8706.38190143648</v>
      </c>
      <c r="C95" s="0" t="n">
        <v>13807917</v>
      </c>
    </row>
    <row r="96" customFormat="false" ht="12.8" hidden="false" customHeight="false" outlineLevel="0" collapsed="false">
      <c r="A96" s="0" t="n">
        <v>143</v>
      </c>
      <c r="B96" s="0" t="n">
        <v>8758.29243981607</v>
      </c>
      <c r="C96" s="0" t="n">
        <v>13815304</v>
      </c>
    </row>
    <row r="97" customFormat="false" ht="12.8" hidden="false" customHeight="false" outlineLevel="0" collapsed="false">
      <c r="A97" s="0" t="n">
        <v>144</v>
      </c>
      <c r="B97" s="0" t="n">
        <v>8823.70439554585</v>
      </c>
      <c r="C97" s="0" t="n">
        <v>13797544</v>
      </c>
    </row>
    <row r="98" customFormat="false" ht="12.8" hidden="false" customHeight="false" outlineLevel="0" collapsed="false">
      <c r="A98" s="0" t="n">
        <v>145</v>
      </c>
      <c r="B98" s="0" t="n">
        <v>8832.49978800271</v>
      </c>
      <c r="C98" s="0" t="n">
        <v>13816278</v>
      </c>
    </row>
    <row r="99" customFormat="false" ht="12.8" hidden="false" customHeight="false" outlineLevel="0" collapsed="false">
      <c r="A99" s="0" t="n">
        <v>146</v>
      </c>
      <c r="B99" s="0" t="n">
        <v>8839.40426480708</v>
      </c>
      <c r="C99" s="0" t="n">
        <v>13824098</v>
      </c>
    </row>
    <row r="100" customFormat="false" ht="12.8" hidden="false" customHeight="false" outlineLevel="0" collapsed="false">
      <c r="A100" s="0" t="n">
        <v>147</v>
      </c>
      <c r="B100" s="0" t="n">
        <v>8832.7687772907</v>
      </c>
      <c r="C100" s="0" t="n">
        <v>13874054</v>
      </c>
    </row>
    <row r="101" customFormat="false" ht="12.8" hidden="false" customHeight="false" outlineLevel="0" collapsed="false">
      <c r="A101" s="0" t="n">
        <v>148</v>
      </c>
      <c r="B101" s="0" t="n">
        <v>8840.77358313042</v>
      </c>
      <c r="C101" s="0" t="n">
        <v>13882904</v>
      </c>
    </row>
    <row r="102" customFormat="false" ht="12.8" hidden="false" customHeight="false" outlineLevel="0" collapsed="false">
      <c r="A102" s="0" t="n">
        <v>149</v>
      </c>
      <c r="B102" s="0" t="n">
        <v>8841.48678583764</v>
      </c>
      <c r="C102" s="0" t="n">
        <v>13878875</v>
      </c>
    </row>
    <row r="103" customFormat="false" ht="12.8" hidden="false" customHeight="false" outlineLevel="0" collapsed="false">
      <c r="A103" s="0" t="n">
        <v>150</v>
      </c>
      <c r="B103" s="0" t="n">
        <v>8895.3363195318</v>
      </c>
      <c r="C103" s="0" t="n">
        <v>13869127</v>
      </c>
    </row>
    <row r="104" customFormat="false" ht="12.8" hidden="false" customHeight="false" outlineLevel="0" collapsed="false">
      <c r="A104" s="0" t="n">
        <v>151</v>
      </c>
      <c r="B104" s="0" t="n">
        <v>8927.19671936722</v>
      </c>
      <c r="C104" s="0" t="n">
        <v>13921910</v>
      </c>
    </row>
    <row r="105" customFormat="false" ht="12.8" hidden="false" customHeight="false" outlineLevel="0" collapsed="false">
      <c r="A105" s="0" t="n">
        <v>152</v>
      </c>
      <c r="B105" s="0" t="n">
        <v>8976.31714743264</v>
      </c>
      <c r="C105" s="0" t="n">
        <v>13930707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5" activeCellId="0" sqref="C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137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137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137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137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137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137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137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137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137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137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137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137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137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137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137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137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137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137" t="n">
        <v>5958.11635701907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137" t="n">
        <v>5902.87223350446</v>
      </c>
      <c r="C20" s="0" t="n">
        <v>11448803</v>
      </c>
    </row>
    <row r="21" customFormat="false" ht="12.8" hidden="false" customHeight="false" outlineLevel="0" collapsed="false">
      <c r="A21" s="0" t="n">
        <v>68</v>
      </c>
      <c r="B21" s="137" t="n">
        <v>5859.55797690472</v>
      </c>
      <c r="C21" s="0" t="n">
        <v>11547846</v>
      </c>
    </row>
    <row r="22" customFormat="false" ht="12.8" hidden="false" customHeight="false" outlineLevel="0" collapsed="false">
      <c r="A22" s="0" t="n">
        <v>69</v>
      </c>
      <c r="B22" s="137" t="n">
        <v>5959.3095259097</v>
      </c>
      <c r="C22" s="0" t="n">
        <v>11550904</v>
      </c>
    </row>
    <row r="23" customFormat="false" ht="12.8" hidden="false" customHeight="false" outlineLevel="0" collapsed="false">
      <c r="A23" s="0" t="n">
        <v>70</v>
      </c>
      <c r="B23" s="137" t="n">
        <v>6078.96602713606</v>
      </c>
      <c r="C23" s="0" t="n">
        <v>11598921</v>
      </c>
    </row>
    <row r="24" customFormat="false" ht="12.8" hidden="false" customHeight="false" outlineLevel="0" collapsed="false">
      <c r="A24" s="0" t="n">
        <v>71</v>
      </c>
      <c r="B24" s="137" t="n">
        <v>6198.22496352159</v>
      </c>
      <c r="C24" s="0" t="n">
        <v>11592267</v>
      </c>
    </row>
    <row r="25" customFormat="false" ht="12.8" hidden="false" customHeight="false" outlineLevel="0" collapsed="false">
      <c r="A25" s="0" t="n">
        <v>72</v>
      </c>
      <c r="B25" s="137" t="n">
        <v>6316.43204429647</v>
      </c>
      <c r="C25" s="0" t="n">
        <v>11617863</v>
      </c>
    </row>
    <row r="26" customFormat="false" ht="12.8" hidden="false" customHeight="false" outlineLevel="0" collapsed="false">
      <c r="A26" s="0" t="n">
        <v>73</v>
      </c>
      <c r="B26" s="137" t="n">
        <v>6428.90223032854</v>
      </c>
      <c r="C26" s="0" t="n">
        <v>11697314</v>
      </c>
    </row>
    <row r="27" customFormat="false" ht="12.8" hidden="false" customHeight="false" outlineLevel="0" collapsed="false">
      <c r="A27" s="0" t="n">
        <v>74</v>
      </c>
      <c r="B27" s="137" t="n">
        <v>6545.29300486669</v>
      </c>
      <c r="C27" s="0" t="n">
        <v>11759702</v>
      </c>
    </row>
    <row r="28" customFormat="false" ht="12.8" hidden="false" customHeight="false" outlineLevel="0" collapsed="false">
      <c r="A28" s="0" t="n">
        <v>75</v>
      </c>
      <c r="B28" s="137" t="n">
        <v>6686.90897209624</v>
      </c>
      <c r="C28" s="0" t="n">
        <v>11771132</v>
      </c>
    </row>
    <row r="29" customFormat="false" ht="12.8" hidden="false" customHeight="false" outlineLevel="0" collapsed="false">
      <c r="A29" s="0" t="n">
        <v>76</v>
      </c>
      <c r="B29" s="137" t="n">
        <v>6821.77226275002</v>
      </c>
      <c r="C29" s="0" t="n">
        <v>11814454</v>
      </c>
    </row>
    <row r="30" customFormat="false" ht="12.8" hidden="false" customHeight="false" outlineLevel="0" collapsed="false">
      <c r="A30" s="0" t="n">
        <v>77</v>
      </c>
      <c r="B30" s="137" t="n">
        <v>6841.72557359649</v>
      </c>
      <c r="C30" s="0" t="n">
        <v>11887867</v>
      </c>
    </row>
    <row r="31" customFormat="false" ht="12.8" hidden="false" customHeight="false" outlineLevel="0" collapsed="false">
      <c r="A31" s="0" t="n">
        <v>78</v>
      </c>
      <c r="B31" s="137" t="n">
        <v>6896.59599889326</v>
      </c>
      <c r="C31" s="0" t="n">
        <v>11977183</v>
      </c>
    </row>
    <row r="32" customFormat="false" ht="12.8" hidden="false" customHeight="false" outlineLevel="0" collapsed="false">
      <c r="A32" s="0" t="n">
        <v>79</v>
      </c>
      <c r="B32" s="137" t="n">
        <v>6959.48693089973</v>
      </c>
      <c r="C32" s="0" t="n">
        <v>12003953</v>
      </c>
    </row>
    <row r="33" customFormat="false" ht="12.8" hidden="false" customHeight="false" outlineLevel="0" collapsed="false">
      <c r="A33" s="0" t="n">
        <v>80</v>
      </c>
      <c r="B33" s="137" t="n">
        <v>7024.51838965452</v>
      </c>
      <c r="C33" s="0" t="n">
        <v>12074069</v>
      </c>
    </row>
    <row r="34" customFormat="false" ht="12.8" hidden="false" customHeight="false" outlineLevel="0" collapsed="false">
      <c r="A34" s="0" t="n">
        <v>81</v>
      </c>
      <c r="B34" s="137" t="n">
        <v>7061.62898723288</v>
      </c>
      <c r="C34" s="0" t="n">
        <v>12165959</v>
      </c>
    </row>
    <row r="35" customFormat="false" ht="12.8" hidden="false" customHeight="false" outlineLevel="0" collapsed="false">
      <c r="A35" s="0" t="n">
        <v>82</v>
      </c>
      <c r="B35" s="137" t="n">
        <v>7107.91089995434</v>
      </c>
      <c r="C35" s="0" t="n">
        <v>12168197</v>
      </c>
    </row>
    <row r="36" customFormat="false" ht="12.8" hidden="false" customHeight="false" outlineLevel="0" collapsed="false">
      <c r="A36" s="0" t="n">
        <v>83</v>
      </c>
      <c r="B36" s="137" t="n">
        <v>7175.77376185119</v>
      </c>
      <c r="C36" s="0" t="n">
        <v>12208077</v>
      </c>
    </row>
    <row r="37" customFormat="false" ht="12.8" hidden="false" customHeight="false" outlineLevel="0" collapsed="false">
      <c r="A37" s="0" t="n">
        <v>84</v>
      </c>
      <c r="B37" s="137" t="n">
        <v>7243.74359730024</v>
      </c>
      <c r="C37" s="0" t="n">
        <v>12268752</v>
      </c>
    </row>
    <row r="38" customFormat="false" ht="12.8" hidden="false" customHeight="false" outlineLevel="0" collapsed="false">
      <c r="A38" s="0" t="n">
        <v>85</v>
      </c>
      <c r="B38" s="137" t="n">
        <v>7325.72738734599</v>
      </c>
      <c r="C38" s="0" t="n">
        <v>12242893</v>
      </c>
    </row>
    <row r="39" customFormat="false" ht="12.8" hidden="false" customHeight="false" outlineLevel="0" collapsed="false">
      <c r="A39" s="0" t="n">
        <v>86</v>
      </c>
      <c r="B39" s="137" t="n">
        <v>7363.4327521854</v>
      </c>
      <c r="C39" s="0" t="n">
        <v>12283997</v>
      </c>
    </row>
    <row r="40" customFormat="false" ht="12.8" hidden="false" customHeight="false" outlineLevel="0" collapsed="false">
      <c r="A40" s="0" t="n">
        <v>87</v>
      </c>
      <c r="B40" s="137" t="n">
        <v>7392.4212470608</v>
      </c>
      <c r="C40" s="0" t="n">
        <v>12422073</v>
      </c>
    </row>
    <row r="41" customFormat="false" ht="12.8" hidden="false" customHeight="false" outlineLevel="0" collapsed="false">
      <c r="A41" s="0" t="n">
        <v>88</v>
      </c>
      <c r="B41" s="137" t="n">
        <v>7458.42098856035</v>
      </c>
      <c r="C41" s="0" t="n">
        <v>12447422</v>
      </c>
    </row>
    <row r="42" customFormat="false" ht="12.8" hidden="false" customHeight="false" outlineLevel="0" collapsed="false">
      <c r="A42" s="0" t="n">
        <v>89</v>
      </c>
      <c r="B42" s="137" t="n">
        <v>7504.96739609413</v>
      </c>
      <c r="C42" s="0" t="n">
        <v>12483923</v>
      </c>
    </row>
    <row r="43" customFormat="false" ht="12.8" hidden="false" customHeight="false" outlineLevel="0" collapsed="false">
      <c r="A43" s="0" t="n">
        <v>90</v>
      </c>
      <c r="B43" s="137" t="n">
        <v>7562.58278983347</v>
      </c>
      <c r="C43" s="0" t="n">
        <v>12526419</v>
      </c>
    </row>
    <row r="44" customFormat="false" ht="12.8" hidden="false" customHeight="false" outlineLevel="0" collapsed="false">
      <c r="A44" s="0" t="n">
        <v>91</v>
      </c>
      <c r="B44" s="137" t="n">
        <v>7600.23259947465</v>
      </c>
      <c r="C44" s="0" t="n">
        <v>12582659</v>
      </c>
    </row>
    <row r="45" customFormat="false" ht="12.8" hidden="false" customHeight="false" outlineLevel="0" collapsed="false">
      <c r="A45" s="0" t="n">
        <v>92</v>
      </c>
      <c r="B45" s="137" t="n">
        <v>7657.0798748947</v>
      </c>
      <c r="C45" s="0" t="n">
        <v>12647696</v>
      </c>
    </row>
    <row r="46" customFormat="false" ht="12.8" hidden="false" customHeight="false" outlineLevel="0" collapsed="false">
      <c r="A46" s="0" t="n">
        <v>93</v>
      </c>
      <c r="B46" s="137" t="n">
        <v>7675.86150539327</v>
      </c>
      <c r="C46" s="0" t="n">
        <v>12695877</v>
      </c>
    </row>
    <row r="47" customFormat="false" ht="12.8" hidden="false" customHeight="false" outlineLevel="0" collapsed="false">
      <c r="A47" s="0" t="n">
        <v>94</v>
      </c>
      <c r="B47" s="137" t="n">
        <v>7751.25099936711</v>
      </c>
      <c r="C47" s="0" t="n">
        <v>12740133</v>
      </c>
    </row>
    <row r="48" customFormat="false" ht="12.8" hidden="false" customHeight="false" outlineLevel="0" collapsed="false">
      <c r="A48" s="0" t="n">
        <v>95</v>
      </c>
      <c r="B48" s="137" t="n">
        <v>7748.55580889009</v>
      </c>
      <c r="C48" s="0" t="n">
        <v>12815758</v>
      </c>
    </row>
    <row r="49" customFormat="false" ht="12.8" hidden="false" customHeight="false" outlineLevel="0" collapsed="false">
      <c r="A49" s="0" t="n">
        <v>96</v>
      </c>
      <c r="B49" s="137" t="n">
        <v>7825.08648374177</v>
      </c>
      <c r="C49" s="0" t="n">
        <v>12827521</v>
      </c>
    </row>
    <row r="50" customFormat="false" ht="12.8" hidden="false" customHeight="false" outlineLevel="0" collapsed="false">
      <c r="A50" s="0" t="n">
        <v>97</v>
      </c>
      <c r="B50" s="137" t="n">
        <v>7879.62595311994</v>
      </c>
      <c r="C50" s="0" t="n">
        <v>12833086</v>
      </c>
    </row>
    <row r="51" customFormat="false" ht="12.8" hidden="false" customHeight="false" outlineLevel="0" collapsed="false">
      <c r="A51" s="0" t="n">
        <v>98</v>
      </c>
      <c r="B51" s="137" t="n">
        <v>7906.48002582094</v>
      </c>
      <c r="C51" s="0" t="n">
        <v>12900554</v>
      </c>
    </row>
    <row r="52" customFormat="false" ht="12.8" hidden="false" customHeight="false" outlineLevel="0" collapsed="false">
      <c r="A52" s="0" t="n">
        <v>99</v>
      </c>
      <c r="B52" s="137" t="n">
        <v>8001.83097691566</v>
      </c>
      <c r="C52" s="0" t="n">
        <v>12946194</v>
      </c>
    </row>
    <row r="53" customFormat="false" ht="12.8" hidden="false" customHeight="false" outlineLevel="0" collapsed="false">
      <c r="A53" s="0" t="n">
        <v>100</v>
      </c>
      <c r="B53" s="137" t="n">
        <v>8052.14520487712</v>
      </c>
      <c r="C53" s="0" t="n">
        <v>12960410</v>
      </c>
    </row>
    <row r="54" customFormat="false" ht="12.8" hidden="false" customHeight="false" outlineLevel="0" collapsed="false">
      <c r="A54" s="0" t="n">
        <v>101</v>
      </c>
      <c r="B54" s="137" t="n">
        <v>8114.49351954827</v>
      </c>
      <c r="C54" s="0" t="n">
        <v>13039599</v>
      </c>
    </row>
    <row r="55" customFormat="false" ht="12.8" hidden="false" customHeight="false" outlineLevel="0" collapsed="false">
      <c r="A55" s="0" t="n">
        <v>102</v>
      </c>
      <c r="B55" s="137" t="n">
        <v>8165.96960521232</v>
      </c>
      <c r="C55" s="0" t="n">
        <v>13067302</v>
      </c>
    </row>
    <row r="56" customFormat="false" ht="12.8" hidden="false" customHeight="false" outlineLevel="0" collapsed="false">
      <c r="A56" s="0" t="n">
        <v>103</v>
      </c>
      <c r="B56" s="137" t="n">
        <v>8195.16617839607</v>
      </c>
      <c r="C56" s="0" t="n">
        <v>13106158</v>
      </c>
    </row>
    <row r="57" customFormat="false" ht="12.8" hidden="false" customHeight="false" outlineLevel="0" collapsed="false">
      <c r="A57" s="0" t="n">
        <v>104</v>
      </c>
      <c r="B57" s="137" t="n">
        <v>8271.27675593069</v>
      </c>
      <c r="C57" s="0" t="n">
        <v>13145527</v>
      </c>
    </row>
    <row r="58" customFormat="false" ht="12.8" hidden="false" customHeight="false" outlineLevel="0" collapsed="false">
      <c r="A58" s="0" t="n">
        <v>105</v>
      </c>
      <c r="B58" s="137" t="n">
        <v>8304.64707993541</v>
      </c>
      <c r="C58" s="0" t="n">
        <v>13217008</v>
      </c>
    </row>
    <row r="59" customFormat="false" ht="12.8" hidden="false" customHeight="false" outlineLevel="0" collapsed="false">
      <c r="A59" s="0" t="n">
        <v>106</v>
      </c>
      <c r="B59" s="137" t="n">
        <v>8351.9539452171</v>
      </c>
      <c r="C59" s="0" t="n">
        <v>13253558</v>
      </c>
    </row>
    <row r="60" customFormat="false" ht="12.8" hidden="false" customHeight="false" outlineLevel="0" collapsed="false">
      <c r="A60" s="0" t="n">
        <v>107</v>
      </c>
      <c r="B60" s="137" t="n">
        <v>8416.42492665688</v>
      </c>
      <c r="C60" s="0" t="n">
        <v>13307093</v>
      </c>
    </row>
    <row r="61" customFormat="false" ht="12.8" hidden="false" customHeight="false" outlineLevel="0" collapsed="false">
      <c r="A61" s="0" t="n">
        <v>108</v>
      </c>
      <c r="B61" s="137" t="n">
        <v>8467.71928817003</v>
      </c>
      <c r="C61" s="0" t="n">
        <v>13332925</v>
      </c>
    </row>
    <row r="62" customFormat="false" ht="12.8" hidden="false" customHeight="false" outlineLevel="0" collapsed="false">
      <c r="A62" s="0" t="n">
        <v>109</v>
      </c>
      <c r="B62" s="137" t="n">
        <v>8548.96576307409</v>
      </c>
      <c r="C62" s="0" t="n">
        <v>13378880</v>
      </c>
    </row>
    <row r="63" customFormat="false" ht="12.8" hidden="false" customHeight="false" outlineLevel="0" collapsed="false">
      <c r="A63" s="0" t="n">
        <v>110</v>
      </c>
      <c r="B63" s="137" t="n">
        <v>8565.61467630722</v>
      </c>
      <c r="C63" s="0" t="n">
        <v>13429551</v>
      </c>
    </row>
    <row r="64" customFormat="false" ht="12.8" hidden="false" customHeight="false" outlineLevel="0" collapsed="false">
      <c r="A64" s="0" t="n">
        <v>111</v>
      </c>
      <c r="B64" s="137" t="n">
        <v>8609.15155530213</v>
      </c>
      <c r="C64" s="0" t="n">
        <v>13431829</v>
      </c>
    </row>
    <row r="65" customFormat="false" ht="12.8" hidden="false" customHeight="false" outlineLevel="0" collapsed="false">
      <c r="A65" s="0" t="n">
        <v>112</v>
      </c>
      <c r="B65" s="137" t="n">
        <v>8667.11094582628</v>
      </c>
      <c r="C65" s="0" t="n">
        <v>13488648</v>
      </c>
    </row>
    <row r="66" customFormat="false" ht="12.8" hidden="false" customHeight="false" outlineLevel="0" collapsed="false">
      <c r="A66" s="0" t="n">
        <v>113</v>
      </c>
      <c r="B66" s="137" t="n">
        <v>8719.192889773</v>
      </c>
      <c r="C66" s="0" t="n">
        <v>13537212</v>
      </c>
    </row>
    <row r="67" customFormat="false" ht="12.8" hidden="false" customHeight="false" outlineLevel="0" collapsed="false">
      <c r="A67" s="0" t="n">
        <v>114</v>
      </c>
      <c r="B67" s="137" t="n">
        <v>8804.44867817667</v>
      </c>
      <c r="C67" s="0" t="n">
        <v>13590068</v>
      </c>
    </row>
    <row r="68" customFormat="false" ht="12.8" hidden="false" customHeight="false" outlineLevel="0" collapsed="false">
      <c r="A68" s="0" t="n">
        <v>115</v>
      </c>
      <c r="B68" s="137" t="n">
        <v>8870.40825584817</v>
      </c>
      <c r="C68" s="0" t="n">
        <v>13628841</v>
      </c>
    </row>
    <row r="69" customFormat="false" ht="12.8" hidden="false" customHeight="false" outlineLevel="0" collapsed="false">
      <c r="A69" s="0" t="n">
        <v>116</v>
      </c>
      <c r="B69" s="137" t="n">
        <v>8886.74708364047</v>
      </c>
      <c r="C69" s="0" t="n">
        <v>13698224</v>
      </c>
    </row>
    <row r="70" customFormat="false" ht="12.8" hidden="false" customHeight="false" outlineLevel="0" collapsed="false">
      <c r="A70" s="0" t="n">
        <v>117</v>
      </c>
      <c r="B70" s="137" t="n">
        <v>8945.03852989086</v>
      </c>
      <c r="C70" s="0" t="n">
        <v>13698120</v>
      </c>
    </row>
    <row r="71" customFormat="false" ht="12.8" hidden="false" customHeight="false" outlineLevel="0" collapsed="false">
      <c r="A71" s="0" t="n">
        <v>118</v>
      </c>
      <c r="B71" s="137" t="n">
        <v>8991.87154548608</v>
      </c>
      <c r="C71" s="0" t="n">
        <v>13752482</v>
      </c>
    </row>
    <row r="72" customFormat="false" ht="12.8" hidden="false" customHeight="false" outlineLevel="0" collapsed="false">
      <c r="A72" s="0" t="n">
        <v>119</v>
      </c>
      <c r="B72" s="137" t="n">
        <v>9059.94108822211</v>
      </c>
      <c r="C72" s="0" t="n">
        <v>13807786</v>
      </c>
    </row>
    <row r="73" customFormat="false" ht="12.8" hidden="false" customHeight="false" outlineLevel="0" collapsed="false">
      <c r="A73" s="0" t="n">
        <v>120</v>
      </c>
      <c r="B73" s="137" t="n">
        <v>9113.65143178736</v>
      </c>
      <c r="C73" s="0" t="n">
        <v>13811200</v>
      </c>
    </row>
    <row r="74" customFormat="false" ht="12.8" hidden="false" customHeight="false" outlineLevel="0" collapsed="false">
      <c r="A74" s="0" t="n">
        <v>121</v>
      </c>
      <c r="B74" s="137" t="n">
        <v>9167.54943912828</v>
      </c>
      <c r="C74" s="0" t="n">
        <v>13854606</v>
      </c>
    </row>
    <row r="75" customFormat="false" ht="12.8" hidden="false" customHeight="false" outlineLevel="0" collapsed="false">
      <c r="A75" s="0" t="n">
        <v>122</v>
      </c>
      <c r="B75" s="137" t="n">
        <v>9205.51181747245</v>
      </c>
      <c r="C75" s="0" t="n">
        <v>13929570</v>
      </c>
    </row>
    <row r="76" customFormat="false" ht="12.8" hidden="false" customHeight="false" outlineLevel="0" collapsed="false">
      <c r="A76" s="0" t="n">
        <v>123</v>
      </c>
      <c r="B76" s="137" t="n">
        <v>9306.03852047907</v>
      </c>
      <c r="C76" s="0" t="n">
        <v>13924466</v>
      </c>
    </row>
    <row r="77" customFormat="false" ht="12.8" hidden="false" customHeight="false" outlineLevel="0" collapsed="false">
      <c r="A77" s="0" t="n">
        <v>124</v>
      </c>
      <c r="B77" s="137" t="n">
        <v>9388.97688690947</v>
      </c>
      <c r="C77" s="0" t="n">
        <v>14004148</v>
      </c>
    </row>
    <row r="78" customFormat="false" ht="12.8" hidden="false" customHeight="false" outlineLevel="0" collapsed="false">
      <c r="A78" s="0" t="n">
        <v>125</v>
      </c>
      <c r="B78" s="137" t="n">
        <v>9437.69431042204</v>
      </c>
      <c r="C78" s="0" t="n">
        <v>14003020</v>
      </c>
    </row>
    <row r="79" customFormat="false" ht="12.8" hidden="false" customHeight="false" outlineLevel="0" collapsed="false">
      <c r="A79" s="0" t="n">
        <v>126</v>
      </c>
      <c r="B79" s="137" t="n">
        <v>9508.23346604369</v>
      </c>
      <c r="C79" s="0" t="n">
        <v>13981838</v>
      </c>
    </row>
    <row r="80" customFormat="false" ht="12.8" hidden="false" customHeight="false" outlineLevel="0" collapsed="false">
      <c r="A80" s="0" t="n">
        <v>127</v>
      </c>
      <c r="B80" s="137" t="n">
        <v>9566.46416458718</v>
      </c>
      <c r="C80" s="0" t="n">
        <v>14082843</v>
      </c>
    </row>
    <row r="81" customFormat="false" ht="12.8" hidden="false" customHeight="false" outlineLevel="0" collapsed="false">
      <c r="A81" s="0" t="n">
        <v>128</v>
      </c>
      <c r="B81" s="137" t="n">
        <v>9603.33205776849</v>
      </c>
      <c r="C81" s="0" t="n">
        <v>14110346</v>
      </c>
    </row>
    <row r="82" customFormat="false" ht="12.8" hidden="false" customHeight="false" outlineLevel="0" collapsed="false">
      <c r="A82" s="0" t="n">
        <v>129</v>
      </c>
      <c r="B82" s="137" t="n">
        <v>9608.80793816146</v>
      </c>
      <c r="C82" s="0" t="n">
        <v>14140172</v>
      </c>
    </row>
    <row r="83" customFormat="false" ht="12.8" hidden="false" customHeight="false" outlineLevel="0" collapsed="false">
      <c r="A83" s="0" t="n">
        <v>130</v>
      </c>
      <c r="B83" s="137" t="n">
        <v>9629.90734567272</v>
      </c>
      <c r="C83" s="0" t="n">
        <v>14185262</v>
      </c>
    </row>
    <row r="84" customFormat="false" ht="12.8" hidden="false" customHeight="false" outlineLevel="0" collapsed="false">
      <c r="A84" s="0" t="n">
        <v>131</v>
      </c>
      <c r="B84" s="137" t="n">
        <v>9681.12979513388</v>
      </c>
      <c r="C84" s="0" t="n">
        <v>14210911</v>
      </c>
    </row>
    <row r="85" customFormat="false" ht="12.8" hidden="false" customHeight="false" outlineLevel="0" collapsed="false">
      <c r="A85" s="0" t="n">
        <v>132</v>
      </c>
      <c r="B85" s="137" t="n">
        <v>9767.21774537705</v>
      </c>
      <c r="C85" s="0" t="n">
        <v>14234975</v>
      </c>
    </row>
    <row r="86" customFormat="false" ht="12.8" hidden="false" customHeight="false" outlineLevel="0" collapsed="false">
      <c r="A86" s="0" t="n">
        <v>133</v>
      </c>
      <c r="B86" s="137" t="n">
        <v>9785.95982692277</v>
      </c>
      <c r="C86" s="0" t="n">
        <v>14206041</v>
      </c>
    </row>
    <row r="87" customFormat="false" ht="12.8" hidden="false" customHeight="false" outlineLevel="0" collapsed="false">
      <c r="A87" s="0" t="n">
        <v>134</v>
      </c>
      <c r="B87" s="137" t="n">
        <v>9857.67363173562</v>
      </c>
      <c r="C87" s="0" t="n">
        <v>14256384</v>
      </c>
    </row>
    <row r="88" customFormat="false" ht="12.8" hidden="false" customHeight="false" outlineLevel="0" collapsed="false">
      <c r="A88" s="0" t="n">
        <v>135</v>
      </c>
      <c r="B88" s="137" t="n">
        <v>9928.40590105967</v>
      </c>
      <c r="C88" s="0" t="n">
        <v>14264986</v>
      </c>
    </row>
    <row r="89" customFormat="false" ht="12.8" hidden="false" customHeight="false" outlineLevel="0" collapsed="false">
      <c r="A89" s="0" t="n">
        <v>136</v>
      </c>
      <c r="B89" s="137" t="n">
        <v>9997.90292523318</v>
      </c>
      <c r="C89" s="0" t="n">
        <v>14329481</v>
      </c>
    </row>
    <row r="90" customFormat="false" ht="12.8" hidden="false" customHeight="false" outlineLevel="0" collapsed="false">
      <c r="A90" s="0" t="n">
        <v>137</v>
      </c>
      <c r="B90" s="137" t="n">
        <v>10014.1310668324</v>
      </c>
      <c r="C90" s="0" t="n">
        <v>14356970</v>
      </c>
    </row>
    <row r="91" customFormat="false" ht="12.8" hidden="false" customHeight="false" outlineLevel="0" collapsed="false">
      <c r="A91" s="0" t="n">
        <v>138</v>
      </c>
      <c r="B91" s="137" t="n">
        <v>10068.6660411927</v>
      </c>
      <c r="C91" s="0" t="n">
        <v>14371680</v>
      </c>
    </row>
    <row r="92" customFormat="false" ht="12.8" hidden="false" customHeight="false" outlineLevel="0" collapsed="false">
      <c r="A92" s="0" t="n">
        <v>139</v>
      </c>
      <c r="B92" s="137" t="n">
        <v>10121.2213691297</v>
      </c>
      <c r="C92" s="0" t="n">
        <v>14360905</v>
      </c>
    </row>
    <row r="93" customFormat="false" ht="12.8" hidden="false" customHeight="false" outlineLevel="0" collapsed="false">
      <c r="A93" s="0" t="n">
        <v>140</v>
      </c>
      <c r="B93" s="137" t="n">
        <v>10166.9648442995</v>
      </c>
      <c r="C93" s="0" t="n">
        <v>14453711</v>
      </c>
    </row>
    <row r="94" customFormat="false" ht="12.8" hidden="false" customHeight="false" outlineLevel="0" collapsed="false">
      <c r="A94" s="0" t="n">
        <v>141</v>
      </c>
      <c r="B94" s="137" t="n">
        <v>10261.8481460066</v>
      </c>
      <c r="C94" s="0" t="n">
        <v>14472293</v>
      </c>
    </row>
    <row r="95" customFormat="false" ht="12.8" hidden="false" customHeight="false" outlineLevel="0" collapsed="false">
      <c r="A95" s="0" t="n">
        <v>142</v>
      </c>
      <c r="B95" s="137" t="n">
        <v>10331.4500682657</v>
      </c>
      <c r="C95" s="0" t="n">
        <v>14478934</v>
      </c>
    </row>
    <row r="96" customFormat="false" ht="12.8" hidden="false" customHeight="false" outlineLevel="0" collapsed="false">
      <c r="A96" s="0" t="n">
        <v>143</v>
      </c>
      <c r="B96" s="137" t="n">
        <v>10356.0062672841</v>
      </c>
      <c r="C96" s="0" t="n">
        <v>14516354</v>
      </c>
    </row>
    <row r="97" customFormat="false" ht="12.8" hidden="false" customHeight="false" outlineLevel="0" collapsed="false">
      <c r="A97" s="0" t="n">
        <v>144</v>
      </c>
      <c r="B97" s="137" t="n">
        <v>10385.6283399859</v>
      </c>
      <c r="C97" s="0" t="n">
        <v>14557818</v>
      </c>
    </row>
    <row r="98" customFormat="false" ht="12.8" hidden="false" customHeight="false" outlineLevel="0" collapsed="false">
      <c r="A98" s="0" t="n">
        <v>145</v>
      </c>
      <c r="B98" s="137" t="n">
        <v>10437.2100140035</v>
      </c>
      <c r="C98" s="0" t="n">
        <v>14593138</v>
      </c>
    </row>
    <row r="99" customFormat="false" ht="12.8" hidden="false" customHeight="false" outlineLevel="0" collapsed="false">
      <c r="A99" s="0" t="n">
        <v>146</v>
      </c>
      <c r="B99" s="137" t="n">
        <v>10518.1378624039</v>
      </c>
      <c r="C99" s="0" t="n">
        <v>14547803</v>
      </c>
    </row>
    <row r="100" customFormat="false" ht="12.8" hidden="false" customHeight="false" outlineLevel="0" collapsed="false">
      <c r="A100" s="0" t="n">
        <v>147</v>
      </c>
      <c r="B100" s="137" t="n">
        <v>10547.4063460734</v>
      </c>
      <c r="C100" s="0" t="n">
        <v>14654401</v>
      </c>
    </row>
    <row r="101" customFormat="false" ht="12.8" hidden="false" customHeight="false" outlineLevel="0" collapsed="false">
      <c r="A101" s="0" t="n">
        <v>148</v>
      </c>
      <c r="B101" s="137" t="n">
        <v>10608.8471702885</v>
      </c>
      <c r="C101" s="0" t="n">
        <v>14708379</v>
      </c>
    </row>
    <row r="102" customFormat="false" ht="12.8" hidden="false" customHeight="false" outlineLevel="0" collapsed="false">
      <c r="A102" s="0" t="n">
        <v>149</v>
      </c>
      <c r="B102" s="137" t="n">
        <v>10649.7412033923</v>
      </c>
      <c r="C102" s="0" t="n">
        <v>14723116</v>
      </c>
    </row>
    <row r="103" customFormat="false" ht="12.8" hidden="false" customHeight="false" outlineLevel="0" collapsed="false">
      <c r="A103" s="0" t="n">
        <v>150</v>
      </c>
      <c r="B103" s="137" t="n">
        <v>10699.6152905295</v>
      </c>
      <c r="C103" s="0" t="n">
        <v>14753801</v>
      </c>
    </row>
    <row r="104" customFormat="false" ht="12.8" hidden="false" customHeight="false" outlineLevel="0" collapsed="false">
      <c r="A104" s="0" t="n">
        <v>151</v>
      </c>
      <c r="B104" s="137" t="n">
        <v>10767.43661148</v>
      </c>
      <c r="C104" s="0" t="n">
        <v>14765763</v>
      </c>
    </row>
    <row r="105" customFormat="false" ht="12.8" hidden="false" customHeight="false" outlineLevel="0" collapsed="false">
      <c r="A105" s="0" t="n">
        <v>152</v>
      </c>
      <c r="B105" s="137" t="n">
        <v>10820.3297421609</v>
      </c>
      <c r="C105" s="0" t="n">
        <v>14769297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164</v>
      </c>
      <c r="B1" s="0" t="s">
        <v>165</v>
      </c>
      <c r="C1" s="0" t="s">
        <v>166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5957.71823704739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5902.6327097858</v>
      </c>
      <c r="C20" s="0" t="n">
        <v>11445931</v>
      </c>
    </row>
    <row r="21" customFormat="false" ht="12.8" hidden="false" customHeight="false" outlineLevel="0" collapsed="false">
      <c r="A21" s="0" t="n">
        <v>68</v>
      </c>
      <c r="B21" s="0" t="n">
        <v>5855.11558035664</v>
      </c>
      <c r="C21" s="0" t="n">
        <v>11546507</v>
      </c>
    </row>
    <row r="22" customFormat="false" ht="12.8" hidden="false" customHeight="false" outlineLevel="0" collapsed="false">
      <c r="A22" s="0" t="n">
        <v>69</v>
      </c>
      <c r="B22" s="0" t="n">
        <v>5889.15450503347</v>
      </c>
      <c r="C22" s="0" t="n">
        <v>11515334</v>
      </c>
    </row>
    <row r="23" customFormat="false" ht="12.8" hidden="false" customHeight="false" outlineLevel="0" collapsed="false">
      <c r="A23" s="0" t="n">
        <v>70</v>
      </c>
      <c r="B23" s="0" t="n">
        <v>5895.46418447988</v>
      </c>
      <c r="C23" s="0" t="n">
        <v>11577895</v>
      </c>
    </row>
    <row r="24" customFormat="false" ht="12.8" hidden="false" customHeight="false" outlineLevel="0" collapsed="false">
      <c r="A24" s="0" t="n">
        <v>71</v>
      </c>
      <c r="B24" s="0" t="n">
        <v>5906.91807591276</v>
      </c>
      <c r="C24" s="0" t="n">
        <v>11566653</v>
      </c>
    </row>
    <row r="25" customFormat="false" ht="12.8" hidden="false" customHeight="false" outlineLevel="0" collapsed="false">
      <c r="A25" s="0" t="n">
        <v>72</v>
      </c>
      <c r="B25" s="0" t="n">
        <v>5914.94333278746</v>
      </c>
      <c r="C25" s="0" t="n">
        <v>11616948</v>
      </c>
    </row>
    <row r="26" customFormat="false" ht="12.8" hidden="false" customHeight="false" outlineLevel="0" collapsed="false">
      <c r="A26" s="0" t="n">
        <v>73</v>
      </c>
      <c r="B26" s="0" t="n">
        <v>5969.05269637404</v>
      </c>
      <c r="C26" s="0" t="n">
        <v>11618526</v>
      </c>
    </row>
    <row r="27" customFormat="false" ht="12.8" hidden="false" customHeight="false" outlineLevel="0" collapsed="false">
      <c r="A27" s="0" t="n">
        <v>74</v>
      </c>
      <c r="B27" s="0" t="n">
        <v>5979.34184627922</v>
      </c>
      <c r="C27" s="0" t="n">
        <v>11624911</v>
      </c>
    </row>
    <row r="28" customFormat="false" ht="12.8" hidden="false" customHeight="false" outlineLevel="0" collapsed="false">
      <c r="A28" s="0" t="n">
        <v>75</v>
      </c>
      <c r="B28" s="0" t="n">
        <v>5986.2927433296</v>
      </c>
      <c r="C28" s="0" t="n">
        <v>11711597</v>
      </c>
    </row>
    <row r="29" customFormat="false" ht="12.8" hidden="false" customHeight="false" outlineLevel="0" collapsed="false">
      <c r="A29" s="0" t="n">
        <v>76</v>
      </c>
      <c r="B29" s="0" t="n">
        <v>6014.50125041624</v>
      </c>
      <c r="C29" s="0" t="n">
        <v>11780722</v>
      </c>
    </row>
    <row r="30" customFormat="false" ht="12.8" hidden="false" customHeight="false" outlineLevel="0" collapsed="false">
      <c r="A30" s="0" t="n">
        <v>77</v>
      </c>
      <c r="B30" s="0" t="n">
        <v>6058.13494440868</v>
      </c>
      <c r="C30" s="0" t="n">
        <v>11768481</v>
      </c>
    </row>
    <row r="31" customFormat="false" ht="12.8" hidden="false" customHeight="false" outlineLevel="0" collapsed="false">
      <c r="A31" s="0" t="n">
        <v>78</v>
      </c>
      <c r="B31" s="0" t="n">
        <v>6073.74117425519</v>
      </c>
      <c r="C31" s="0" t="n">
        <v>11802809</v>
      </c>
    </row>
    <row r="32" customFormat="false" ht="12.8" hidden="false" customHeight="false" outlineLevel="0" collapsed="false">
      <c r="A32" s="0" t="n">
        <v>79</v>
      </c>
      <c r="B32" s="0" t="n">
        <v>6118.29291676596</v>
      </c>
      <c r="C32" s="0" t="n">
        <v>11839013</v>
      </c>
    </row>
    <row r="33" customFormat="false" ht="12.8" hidden="false" customHeight="false" outlineLevel="0" collapsed="false">
      <c r="A33" s="0" t="n">
        <v>80</v>
      </c>
      <c r="B33" s="0" t="n">
        <v>6149.98338694792</v>
      </c>
      <c r="C33" s="0" t="n">
        <v>11820684</v>
      </c>
    </row>
    <row r="34" customFormat="false" ht="12.8" hidden="false" customHeight="false" outlineLevel="0" collapsed="false">
      <c r="A34" s="0" t="n">
        <v>81</v>
      </c>
      <c r="B34" s="0" t="n">
        <v>6179.90284998184</v>
      </c>
      <c r="C34" s="0" t="n">
        <v>11845061</v>
      </c>
    </row>
    <row r="35" customFormat="false" ht="12.8" hidden="false" customHeight="false" outlineLevel="0" collapsed="false">
      <c r="A35" s="0" t="n">
        <v>82</v>
      </c>
      <c r="B35" s="0" t="n">
        <v>6175.62884717432</v>
      </c>
      <c r="C35" s="0" t="n">
        <v>11820613</v>
      </c>
    </row>
    <row r="36" customFormat="false" ht="12.8" hidden="false" customHeight="false" outlineLevel="0" collapsed="false">
      <c r="A36" s="0" t="n">
        <v>83</v>
      </c>
      <c r="B36" s="0" t="n">
        <v>6237.43675187587</v>
      </c>
      <c r="C36" s="0" t="n">
        <v>11888105</v>
      </c>
    </row>
    <row r="37" customFormat="false" ht="12.8" hidden="false" customHeight="false" outlineLevel="0" collapsed="false">
      <c r="A37" s="0" t="n">
        <v>84</v>
      </c>
      <c r="B37" s="0" t="n">
        <v>6277.0592799012</v>
      </c>
      <c r="C37" s="0" t="n">
        <v>11884410</v>
      </c>
    </row>
    <row r="38" customFormat="false" ht="12.8" hidden="false" customHeight="false" outlineLevel="0" collapsed="false">
      <c r="A38" s="0" t="n">
        <v>85</v>
      </c>
      <c r="B38" s="0" t="n">
        <v>6307.00548481417</v>
      </c>
      <c r="C38" s="0" t="n">
        <v>11915499</v>
      </c>
    </row>
    <row r="39" customFormat="false" ht="12.8" hidden="false" customHeight="false" outlineLevel="0" collapsed="false">
      <c r="A39" s="0" t="n">
        <v>86</v>
      </c>
      <c r="B39" s="0" t="n">
        <v>6303.1921203153</v>
      </c>
      <c r="C39" s="0" t="n">
        <v>11975566</v>
      </c>
    </row>
    <row r="40" customFormat="false" ht="12.8" hidden="false" customHeight="false" outlineLevel="0" collapsed="false">
      <c r="A40" s="0" t="n">
        <v>87</v>
      </c>
      <c r="B40" s="0" t="n">
        <v>6343.28252201246</v>
      </c>
      <c r="C40" s="0" t="n">
        <v>12011301</v>
      </c>
    </row>
    <row r="41" customFormat="false" ht="12.8" hidden="false" customHeight="false" outlineLevel="0" collapsed="false">
      <c r="A41" s="0" t="n">
        <v>88</v>
      </c>
      <c r="B41" s="0" t="n">
        <v>6375.55978964205</v>
      </c>
      <c r="C41" s="0" t="n">
        <v>12028470</v>
      </c>
    </row>
    <row r="42" customFormat="false" ht="12.8" hidden="false" customHeight="false" outlineLevel="0" collapsed="false">
      <c r="A42" s="0" t="n">
        <v>89</v>
      </c>
      <c r="B42" s="0" t="n">
        <v>6407.26003588706</v>
      </c>
      <c r="C42" s="0" t="n">
        <v>12026102</v>
      </c>
    </row>
    <row r="43" customFormat="false" ht="12.8" hidden="false" customHeight="false" outlineLevel="0" collapsed="false">
      <c r="A43" s="0" t="n">
        <v>90</v>
      </c>
      <c r="B43" s="0" t="n">
        <v>6419.58376260898</v>
      </c>
      <c r="C43" s="0" t="n">
        <v>12083990</v>
      </c>
    </row>
    <row r="44" customFormat="false" ht="12.8" hidden="false" customHeight="false" outlineLevel="0" collapsed="false">
      <c r="A44" s="0" t="n">
        <v>91</v>
      </c>
      <c r="B44" s="0" t="n">
        <v>6436.58627808515</v>
      </c>
      <c r="C44" s="0" t="n">
        <v>12165808</v>
      </c>
    </row>
    <row r="45" customFormat="false" ht="12.8" hidden="false" customHeight="false" outlineLevel="0" collapsed="false">
      <c r="A45" s="0" t="n">
        <v>92</v>
      </c>
      <c r="B45" s="0" t="n">
        <v>6466.0847210407</v>
      </c>
      <c r="C45" s="0" t="n">
        <v>12207453</v>
      </c>
    </row>
    <row r="46" customFormat="false" ht="12.8" hidden="false" customHeight="false" outlineLevel="0" collapsed="false">
      <c r="A46" s="0" t="n">
        <v>93</v>
      </c>
      <c r="B46" s="0" t="n">
        <v>6509.70199242626</v>
      </c>
      <c r="C46" s="0" t="n">
        <v>12263793</v>
      </c>
    </row>
    <row r="47" customFormat="false" ht="12.8" hidden="false" customHeight="false" outlineLevel="0" collapsed="false">
      <c r="A47" s="0" t="n">
        <v>94</v>
      </c>
      <c r="B47" s="0" t="n">
        <v>6542.14841980565</v>
      </c>
      <c r="C47" s="0" t="n">
        <v>12244018</v>
      </c>
    </row>
    <row r="48" customFormat="false" ht="12.8" hidden="false" customHeight="false" outlineLevel="0" collapsed="false">
      <c r="A48" s="0" t="n">
        <v>95</v>
      </c>
      <c r="B48" s="0" t="n">
        <v>6577.59933574718</v>
      </c>
      <c r="C48" s="0" t="n">
        <v>12302860</v>
      </c>
    </row>
    <row r="49" customFormat="false" ht="12.8" hidden="false" customHeight="false" outlineLevel="0" collapsed="false">
      <c r="A49" s="0" t="n">
        <v>96</v>
      </c>
      <c r="B49" s="0" t="n">
        <v>6595.08783180664</v>
      </c>
      <c r="C49" s="0" t="n">
        <v>12317123</v>
      </c>
    </row>
    <row r="50" customFormat="false" ht="12.8" hidden="false" customHeight="false" outlineLevel="0" collapsed="false">
      <c r="A50" s="0" t="n">
        <v>97</v>
      </c>
      <c r="B50" s="0" t="n">
        <v>6612.7903047932</v>
      </c>
      <c r="C50" s="0" t="n">
        <v>12308220</v>
      </c>
    </row>
    <row r="51" customFormat="false" ht="12.8" hidden="false" customHeight="false" outlineLevel="0" collapsed="false">
      <c r="A51" s="0" t="n">
        <v>98</v>
      </c>
      <c r="B51" s="0" t="n">
        <v>6634.12313656122</v>
      </c>
      <c r="C51" s="0" t="n">
        <v>12312665</v>
      </c>
    </row>
    <row r="52" customFormat="false" ht="12.8" hidden="false" customHeight="false" outlineLevel="0" collapsed="false">
      <c r="A52" s="0" t="n">
        <v>99</v>
      </c>
      <c r="B52" s="0" t="n">
        <v>6659.65648994983</v>
      </c>
      <c r="C52" s="0" t="n">
        <v>12329956</v>
      </c>
    </row>
    <row r="53" customFormat="false" ht="12.8" hidden="false" customHeight="false" outlineLevel="0" collapsed="false">
      <c r="A53" s="0" t="n">
        <v>100</v>
      </c>
      <c r="B53" s="0" t="n">
        <v>6654.02673520301</v>
      </c>
      <c r="C53" s="0" t="n">
        <v>12373127</v>
      </c>
    </row>
    <row r="54" customFormat="false" ht="12.8" hidden="false" customHeight="false" outlineLevel="0" collapsed="false">
      <c r="A54" s="0" t="n">
        <v>101</v>
      </c>
      <c r="B54" s="0" t="n">
        <v>6679.09666018342</v>
      </c>
      <c r="C54" s="0" t="n">
        <v>12376402</v>
      </c>
    </row>
    <row r="55" customFormat="false" ht="12.8" hidden="false" customHeight="false" outlineLevel="0" collapsed="false">
      <c r="A55" s="0" t="n">
        <v>102</v>
      </c>
      <c r="B55" s="0" t="n">
        <v>6739.62325760007</v>
      </c>
      <c r="C55" s="0" t="n">
        <v>12416238</v>
      </c>
    </row>
    <row r="56" customFormat="false" ht="12.8" hidden="false" customHeight="false" outlineLevel="0" collapsed="false">
      <c r="A56" s="0" t="n">
        <v>103</v>
      </c>
      <c r="B56" s="0" t="n">
        <v>6798.24986263291</v>
      </c>
      <c r="C56" s="0" t="n">
        <v>12444966</v>
      </c>
    </row>
    <row r="57" customFormat="false" ht="12.8" hidden="false" customHeight="false" outlineLevel="0" collapsed="false">
      <c r="A57" s="0" t="n">
        <v>104</v>
      </c>
      <c r="B57" s="0" t="n">
        <v>6832.32838907614</v>
      </c>
      <c r="C57" s="0" t="n">
        <v>12423882</v>
      </c>
    </row>
    <row r="58" customFormat="false" ht="12.8" hidden="false" customHeight="false" outlineLevel="0" collapsed="false">
      <c r="A58" s="0" t="n">
        <v>105</v>
      </c>
      <c r="B58" s="0" t="n">
        <v>6811.34558230078</v>
      </c>
      <c r="C58" s="0" t="n">
        <v>12508743</v>
      </c>
    </row>
    <row r="59" customFormat="false" ht="12.8" hidden="false" customHeight="false" outlineLevel="0" collapsed="false">
      <c r="A59" s="0" t="n">
        <v>106</v>
      </c>
      <c r="B59" s="0" t="n">
        <v>6815.8246062015</v>
      </c>
      <c r="C59" s="0" t="n">
        <v>12514368</v>
      </c>
    </row>
    <row r="60" customFormat="false" ht="12.8" hidden="false" customHeight="false" outlineLevel="0" collapsed="false">
      <c r="A60" s="0" t="n">
        <v>107</v>
      </c>
      <c r="B60" s="0" t="n">
        <v>6825.53751255676</v>
      </c>
      <c r="C60" s="0" t="n">
        <v>12500918</v>
      </c>
    </row>
    <row r="61" customFormat="false" ht="12.8" hidden="false" customHeight="false" outlineLevel="0" collapsed="false">
      <c r="A61" s="0" t="n">
        <v>108</v>
      </c>
      <c r="B61" s="0" t="n">
        <v>6863.42860162839</v>
      </c>
      <c r="C61" s="0" t="n">
        <v>12543749</v>
      </c>
    </row>
    <row r="62" customFormat="false" ht="12.8" hidden="false" customHeight="false" outlineLevel="0" collapsed="false">
      <c r="A62" s="0" t="n">
        <v>109</v>
      </c>
      <c r="B62" s="0" t="n">
        <v>6894.53768803122</v>
      </c>
      <c r="C62" s="0" t="n">
        <v>12603229</v>
      </c>
    </row>
    <row r="63" customFormat="false" ht="12.8" hidden="false" customHeight="false" outlineLevel="0" collapsed="false">
      <c r="A63" s="0" t="n">
        <v>110</v>
      </c>
      <c r="B63" s="0" t="n">
        <v>6901.69906931931</v>
      </c>
      <c r="C63" s="0" t="n">
        <v>12658872</v>
      </c>
    </row>
    <row r="64" customFormat="false" ht="12.8" hidden="false" customHeight="false" outlineLevel="0" collapsed="false">
      <c r="A64" s="0" t="n">
        <v>111</v>
      </c>
      <c r="B64" s="0" t="n">
        <v>6909.86609696257</v>
      </c>
      <c r="C64" s="0" t="n">
        <v>12628251</v>
      </c>
    </row>
    <row r="65" customFormat="false" ht="12.8" hidden="false" customHeight="false" outlineLevel="0" collapsed="false">
      <c r="A65" s="0" t="n">
        <v>112</v>
      </c>
      <c r="B65" s="0" t="n">
        <v>6950.04932928266</v>
      </c>
      <c r="C65" s="0" t="n">
        <v>12718078</v>
      </c>
    </row>
    <row r="66" customFormat="false" ht="12.8" hidden="false" customHeight="false" outlineLevel="0" collapsed="false">
      <c r="A66" s="0" t="n">
        <v>113</v>
      </c>
      <c r="B66" s="0" t="n">
        <v>6991.14501554312</v>
      </c>
      <c r="C66" s="0" t="n">
        <v>12676968</v>
      </c>
    </row>
    <row r="67" customFormat="false" ht="12.8" hidden="false" customHeight="false" outlineLevel="0" collapsed="false">
      <c r="A67" s="0" t="n">
        <v>114</v>
      </c>
      <c r="B67" s="0" t="n">
        <v>6968.66797999024</v>
      </c>
      <c r="C67" s="0" t="n">
        <v>12703504</v>
      </c>
    </row>
    <row r="68" customFormat="false" ht="12.8" hidden="false" customHeight="false" outlineLevel="0" collapsed="false">
      <c r="A68" s="0" t="n">
        <v>115</v>
      </c>
      <c r="B68" s="0" t="n">
        <v>6995.38530122379</v>
      </c>
      <c r="C68" s="0" t="n">
        <v>12694972</v>
      </c>
    </row>
    <row r="69" customFormat="false" ht="12.8" hidden="false" customHeight="false" outlineLevel="0" collapsed="false">
      <c r="A69" s="0" t="n">
        <v>116</v>
      </c>
      <c r="B69" s="0" t="n">
        <v>7011.37337997734</v>
      </c>
      <c r="C69" s="0" t="n">
        <v>12721786</v>
      </c>
    </row>
    <row r="70" customFormat="false" ht="12.8" hidden="false" customHeight="false" outlineLevel="0" collapsed="false">
      <c r="A70" s="0" t="n">
        <v>117</v>
      </c>
      <c r="B70" s="0" t="n">
        <v>7045.92764469828</v>
      </c>
      <c r="C70" s="0" t="n">
        <v>12656220</v>
      </c>
    </row>
    <row r="71" customFormat="false" ht="12.8" hidden="false" customHeight="false" outlineLevel="0" collapsed="false">
      <c r="A71" s="0" t="n">
        <v>118</v>
      </c>
      <c r="B71" s="0" t="n">
        <v>7054.02632651</v>
      </c>
      <c r="C71" s="0" t="n">
        <v>12684487</v>
      </c>
    </row>
    <row r="72" customFormat="false" ht="12.8" hidden="false" customHeight="false" outlineLevel="0" collapsed="false">
      <c r="A72" s="0" t="n">
        <v>119</v>
      </c>
      <c r="B72" s="0" t="n">
        <v>7026.45870990461</v>
      </c>
      <c r="C72" s="0" t="n">
        <v>12694395</v>
      </c>
    </row>
    <row r="73" customFormat="false" ht="12.8" hidden="false" customHeight="false" outlineLevel="0" collapsed="false">
      <c r="A73" s="0" t="n">
        <v>120</v>
      </c>
      <c r="B73" s="0" t="n">
        <v>7070.59551712485</v>
      </c>
      <c r="C73" s="0" t="n">
        <v>12734133</v>
      </c>
    </row>
    <row r="74" customFormat="false" ht="12.8" hidden="false" customHeight="false" outlineLevel="0" collapsed="false">
      <c r="A74" s="0" t="n">
        <v>121</v>
      </c>
      <c r="B74" s="0" t="n">
        <v>7085.75601201096</v>
      </c>
      <c r="C74" s="0" t="n">
        <v>12689129</v>
      </c>
    </row>
    <row r="75" customFormat="false" ht="12.8" hidden="false" customHeight="false" outlineLevel="0" collapsed="false">
      <c r="A75" s="0" t="n">
        <v>122</v>
      </c>
      <c r="B75" s="0" t="n">
        <v>7096.32311773217</v>
      </c>
      <c r="C75" s="0" t="n">
        <v>12717783</v>
      </c>
    </row>
    <row r="76" customFormat="false" ht="12.8" hidden="false" customHeight="false" outlineLevel="0" collapsed="false">
      <c r="A76" s="0" t="n">
        <v>123</v>
      </c>
      <c r="B76" s="0" t="n">
        <v>7100.63896411306</v>
      </c>
      <c r="C76" s="0" t="n">
        <v>12735624</v>
      </c>
    </row>
    <row r="77" customFormat="false" ht="12.8" hidden="false" customHeight="false" outlineLevel="0" collapsed="false">
      <c r="A77" s="0" t="n">
        <v>124</v>
      </c>
      <c r="B77" s="0" t="n">
        <v>7073.06153221581</v>
      </c>
      <c r="C77" s="0" t="n">
        <v>12766195</v>
      </c>
    </row>
    <row r="78" customFormat="false" ht="12.8" hidden="false" customHeight="false" outlineLevel="0" collapsed="false">
      <c r="A78" s="0" t="n">
        <v>125</v>
      </c>
      <c r="B78" s="0" t="n">
        <v>7064.60830117689</v>
      </c>
      <c r="C78" s="0" t="n">
        <v>12779769</v>
      </c>
    </row>
    <row r="79" customFormat="false" ht="12.8" hidden="false" customHeight="false" outlineLevel="0" collapsed="false">
      <c r="A79" s="0" t="n">
        <v>126</v>
      </c>
      <c r="B79" s="0" t="n">
        <v>7099.18897579475</v>
      </c>
      <c r="C79" s="0" t="n">
        <v>12797202</v>
      </c>
    </row>
    <row r="80" customFormat="false" ht="12.8" hidden="false" customHeight="false" outlineLevel="0" collapsed="false">
      <c r="A80" s="0" t="n">
        <v>127</v>
      </c>
      <c r="B80" s="0" t="n">
        <v>7102.33159948881</v>
      </c>
      <c r="C80" s="0" t="n">
        <v>12832073</v>
      </c>
    </row>
    <row r="81" customFormat="false" ht="12.8" hidden="false" customHeight="false" outlineLevel="0" collapsed="false">
      <c r="A81" s="0" t="n">
        <v>128</v>
      </c>
      <c r="B81" s="0" t="n">
        <v>7119.28054038669</v>
      </c>
      <c r="C81" s="0" t="n">
        <v>12798575</v>
      </c>
    </row>
    <row r="82" customFormat="false" ht="12.8" hidden="false" customHeight="false" outlineLevel="0" collapsed="false">
      <c r="A82" s="0" t="n">
        <v>129</v>
      </c>
      <c r="B82" s="0" t="n">
        <v>7133.76820640827</v>
      </c>
      <c r="C82" s="0" t="n">
        <v>12861914</v>
      </c>
    </row>
    <row r="83" customFormat="false" ht="12.8" hidden="false" customHeight="false" outlineLevel="0" collapsed="false">
      <c r="A83" s="0" t="n">
        <v>130</v>
      </c>
      <c r="B83" s="0" t="n">
        <v>7187.07432314147</v>
      </c>
      <c r="C83" s="0" t="n">
        <v>12837796</v>
      </c>
    </row>
    <row r="84" customFormat="false" ht="12.8" hidden="false" customHeight="false" outlineLevel="0" collapsed="false">
      <c r="A84" s="0" t="n">
        <v>131</v>
      </c>
      <c r="B84" s="0" t="n">
        <v>7179.16768215721</v>
      </c>
      <c r="C84" s="0" t="n">
        <v>12850776</v>
      </c>
    </row>
    <row r="85" customFormat="false" ht="12.8" hidden="false" customHeight="false" outlineLevel="0" collapsed="false">
      <c r="A85" s="0" t="n">
        <v>132</v>
      </c>
      <c r="B85" s="0" t="n">
        <v>7244.00472521275</v>
      </c>
      <c r="C85" s="0" t="n">
        <v>12888200</v>
      </c>
    </row>
    <row r="86" customFormat="false" ht="12.8" hidden="false" customHeight="false" outlineLevel="0" collapsed="false">
      <c r="A86" s="0" t="n">
        <v>133</v>
      </c>
      <c r="B86" s="0" t="n">
        <v>7250.05526926739</v>
      </c>
      <c r="C86" s="0" t="n">
        <v>12864602</v>
      </c>
    </row>
    <row r="87" customFormat="false" ht="12.8" hidden="false" customHeight="false" outlineLevel="0" collapsed="false">
      <c r="A87" s="0" t="n">
        <v>134</v>
      </c>
      <c r="B87" s="0" t="n">
        <v>7268.94603429466</v>
      </c>
      <c r="C87" s="0" t="n">
        <v>12920958</v>
      </c>
    </row>
    <row r="88" customFormat="false" ht="12.8" hidden="false" customHeight="false" outlineLevel="0" collapsed="false">
      <c r="A88" s="0" t="n">
        <v>135</v>
      </c>
      <c r="B88" s="0" t="n">
        <v>7294.2408425548</v>
      </c>
      <c r="C88" s="0" t="n">
        <v>12925504</v>
      </c>
    </row>
    <row r="89" customFormat="false" ht="12.8" hidden="false" customHeight="false" outlineLevel="0" collapsed="false">
      <c r="A89" s="0" t="n">
        <v>136</v>
      </c>
      <c r="B89" s="0" t="n">
        <v>7301.48743682526</v>
      </c>
      <c r="C89" s="0" t="n">
        <v>12858119</v>
      </c>
    </row>
    <row r="90" customFormat="false" ht="12.8" hidden="false" customHeight="false" outlineLevel="0" collapsed="false">
      <c r="A90" s="0" t="n">
        <v>137</v>
      </c>
      <c r="B90" s="0" t="n">
        <v>7336.56237549718</v>
      </c>
      <c r="C90" s="0" t="n">
        <v>12901093</v>
      </c>
    </row>
    <row r="91" customFormat="false" ht="12.8" hidden="false" customHeight="false" outlineLevel="0" collapsed="false">
      <c r="A91" s="0" t="n">
        <v>138</v>
      </c>
      <c r="B91" s="0" t="n">
        <v>7320.96845271297</v>
      </c>
      <c r="C91" s="0" t="n">
        <v>12945116</v>
      </c>
    </row>
    <row r="92" customFormat="false" ht="12.8" hidden="false" customHeight="false" outlineLevel="0" collapsed="false">
      <c r="A92" s="0" t="n">
        <v>139</v>
      </c>
      <c r="B92" s="0" t="n">
        <v>7340.32841435066</v>
      </c>
      <c r="C92" s="0" t="n">
        <v>12964801</v>
      </c>
    </row>
    <row r="93" customFormat="false" ht="12.8" hidden="false" customHeight="false" outlineLevel="0" collapsed="false">
      <c r="A93" s="0" t="n">
        <v>140</v>
      </c>
      <c r="B93" s="0" t="n">
        <v>7348.17455362881</v>
      </c>
      <c r="C93" s="0" t="n">
        <v>12993930</v>
      </c>
    </row>
    <row r="94" customFormat="false" ht="12.8" hidden="false" customHeight="false" outlineLevel="0" collapsed="false">
      <c r="A94" s="0" t="n">
        <v>141</v>
      </c>
      <c r="B94" s="0" t="n">
        <v>7376.14869182152</v>
      </c>
      <c r="C94" s="0" t="n">
        <v>13016088</v>
      </c>
    </row>
    <row r="95" customFormat="false" ht="12.8" hidden="false" customHeight="false" outlineLevel="0" collapsed="false">
      <c r="A95" s="0" t="n">
        <v>142</v>
      </c>
      <c r="B95" s="0" t="n">
        <v>7397.18813670129</v>
      </c>
      <c r="C95" s="0" t="n">
        <v>13037286</v>
      </c>
    </row>
    <row r="96" customFormat="false" ht="12.8" hidden="false" customHeight="false" outlineLevel="0" collapsed="false">
      <c r="A96" s="0" t="n">
        <v>143</v>
      </c>
      <c r="B96" s="0" t="n">
        <v>7371.35496731308</v>
      </c>
      <c r="C96" s="0" t="n">
        <v>13065748</v>
      </c>
    </row>
    <row r="97" customFormat="false" ht="12.8" hidden="false" customHeight="false" outlineLevel="0" collapsed="false">
      <c r="A97" s="0" t="n">
        <v>144</v>
      </c>
      <c r="B97" s="0" t="n">
        <v>7419.71363149405</v>
      </c>
      <c r="C97" s="0" t="n">
        <v>13019605</v>
      </c>
    </row>
    <row r="98" customFormat="false" ht="12.8" hidden="false" customHeight="false" outlineLevel="0" collapsed="false">
      <c r="A98" s="0" t="n">
        <v>145</v>
      </c>
      <c r="B98" s="0" t="n">
        <v>7458.18946163052</v>
      </c>
      <c r="C98" s="0" t="n">
        <v>13047498</v>
      </c>
    </row>
    <row r="99" customFormat="false" ht="12.8" hidden="false" customHeight="false" outlineLevel="0" collapsed="false">
      <c r="A99" s="0" t="n">
        <v>146</v>
      </c>
      <c r="B99" s="0" t="n">
        <v>7441.94283378831</v>
      </c>
      <c r="C99" s="0" t="n">
        <v>13070513</v>
      </c>
    </row>
    <row r="100" customFormat="false" ht="12.8" hidden="false" customHeight="false" outlineLevel="0" collapsed="false">
      <c r="A100" s="0" t="n">
        <v>147</v>
      </c>
      <c r="B100" s="0" t="n">
        <v>7443.50945475927</v>
      </c>
      <c r="C100" s="0" t="n">
        <v>13064594</v>
      </c>
    </row>
    <row r="101" customFormat="false" ht="12.8" hidden="false" customHeight="false" outlineLevel="0" collapsed="false">
      <c r="A101" s="0" t="n">
        <v>148</v>
      </c>
      <c r="B101" s="0" t="n">
        <v>7422.74763740487</v>
      </c>
      <c r="C101" s="0" t="n">
        <v>13041683</v>
      </c>
    </row>
    <row r="102" customFormat="false" ht="12.8" hidden="false" customHeight="false" outlineLevel="0" collapsed="false">
      <c r="A102" s="0" t="n">
        <v>149</v>
      </c>
      <c r="B102" s="0" t="n">
        <v>7398.30218687012</v>
      </c>
      <c r="C102" s="0" t="n">
        <v>13149796</v>
      </c>
    </row>
    <row r="103" customFormat="false" ht="12.8" hidden="false" customHeight="false" outlineLevel="0" collapsed="false">
      <c r="A103" s="0" t="n">
        <v>150</v>
      </c>
      <c r="B103" s="0" t="n">
        <v>7436.78894930006</v>
      </c>
      <c r="C103" s="0" t="n">
        <v>13138158</v>
      </c>
    </row>
    <row r="104" customFormat="false" ht="12.8" hidden="false" customHeight="false" outlineLevel="0" collapsed="false">
      <c r="A104" s="0" t="n">
        <v>151</v>
      </c>
      <c r="B104" s="0" t="n">
        <v>7465.25285243925</v>
      </c>
      <c r="C104" s="0" t="n">
        <v>13138872</v>
      </c>
    </row>
    <row r="105" customFormat="false" ht="12.8" hidden="false" customHeight="false" outlineLevel="0" collapsed="false">
      <c r="A105" s="0" t="n">
        <v>152</v>
      </c>
      <c r="B105" s="0" t="n">
        <v>7449.92997032803</v>
      </c>
      <c r="C105" s="0" t="n">
        <v>13138679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X1" activePane="topRight" state="frozen"/>
      <selection pane="topLeft" activeCell="A1" activeCellId="0" sqref="A1"/>
      <selection pane="topRight" activeCell="AG31" activeCellId="0" sqref="AG31"/>
    </sheetView>
  </sheetViews>
  <sheetFormatPr defaultColWidth="8.992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3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3" width="8.86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11</v>
      </c>
      <c r="D1" s="14"/>
      <c r="E1" s="14" t="s">
        <v>12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">
        <v>25</v>
      </c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">
        <v>41</v>
      </c>
      <c r="BE1" s="1"/>
      <c r="BF1" s="1" t="s">
        <v>42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4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-0.032874367663993</v>
      </c>
      <c r="AM4" s="26"/>
      <c r="AN4" s="26"/>
      <c r="AO4" s="26"/>
      <c r="AP4" s="26"/>
      <c r="AQ4" s="4" t="n">
        <v>545118865</v>
      </c>
      <c r="AR4" s="4" t="n">
        <f aca="false">AQ4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0.0608077142069268</v>
      </c>
      <c r="BL4" s="25" t="n">
        <f aca="false">SUM(P14:P17)/AVERAGE(AG14:AG17)</f>
        <v>0.0139861505051354</v>
      </c>
      <c r="BM4" s="25" t="n">
        <f aca="false">SUM(D14:D17)/AVERAGE(AG14:AG17)</f>
        <v>0.0796959313657844</v>
      </c>
      <c r="BN4" s="25" t="n">
        <f aca="false">(SUM(H14:H17)+SUM(J14:J17))/AVERAGE(AG14:AG17)</f>
        <v>0</v>
      </c>
      <c r="BO4" s="26" t="n">
        <f aca="false">AL4-BN4</f>
        <v>-0.032874367663993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-0.0328374988848726</v>
      </c>
      <c r="AM5" s="26"/>
      <c r="AN5" s="26"/>
      <c r="AO5" s="26"/>
      <c r="AP5" s="26"/>
      <c r="AQ5" s="4" t="n">
        <v>527406836</v>
      </c>
      <c r="AR5" s="4" t="n">
        <f aca="false">AQ5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0.0153938852135964</v>
      </c>
      <c r="BM5" s="25" t="n">
        <f aca="false">SUM(D18:D21)/AVERAGE(AG18:AG21)</f>
        <v>0.0788429090203561</v>
      </c>
      <c r="BN5" s="25" t="n">
        <f aca="false">(SUM(H18:H21)+SUM(J18:J21))/AVERAGE(AG18:AG21)</f>
        <v>3.99679724492795E-005</v>
      </c>
      <c r="BO5" s="26" t="n">
        <f aca="false">AL5-BN5</f>
        <v>-0.0328774668573219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-0.0365702872794049</v>
      </c>
      <c r="AM6" s="4" t="n">
        <f aca="false">41598953.80094*100/AVERAGE(AF22:AF25)</f>
        <v>22247411.6609202</v>
      </c>
      <c r="AN6" s="26"/>
      <c r="AO6" s="26"/>
      <c r="AP6" s="4" t="n">
        <v>46349018</v>
      </c>
      <c r="AQ6" s="4" t="n">
        <v>580675520</v>
      </c>
      <c r="AR6" s="4" t="n">
        <f aca="false">AQ6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0.0188946401242052</v>
      </c>
      <c r="BM6" s="25" t="n">
        <f aca="false">SUM(D22:D25)/AVERAGE(AG22:AG25)</f>
        <v>0.0809794439745991</v>
      </c>
      <c r="BN6" s="25" t="n">
        <f aca="false">(SUM(H22:H25)+SUM(J22:J25))/AVERAGE(AG22:AG25)</f>
        <v>0.000543614659112844</v>
      </c>
      <c r="BO6" s="26" t="n">
        <f aca="false">AL6-BN6</f>
        <v>-0.0371139019385178</v>
      </c>
      <c r="BP6" s="27" t="n">
        <f aca="false">BM6+BN6</f>
        <v>0.0815230586337119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-0.035809277647813</v>
      </c>
      <c r="AM7" s="4" t="n">
        <v>20644316.2443057</v>
      </c>
      <c r="AN7" s="26" t="n">
        <f aca="false">AM7/AVERAGE(AG26:AG29)</f>
        <v>0.004</v>
      </c>
      <c r="AO7" s="26" t="n">
        <f aca="false">AVERAGE(AG26:AG29)/AVERAGE(AG22:AG25)-1</f>
        <v>-0.024817924445603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24790307.5187826</v>
      </c>
      <c r="AQ7" s="4" t="n">
        <f aca="false">1648154*100/AF29*1000</f>
        <v>552887150.952771</v>
      </c>
      <c r="AR7" s="4" t="n">
        <f aca="false">AQ7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0.0139500372433035</v>
      </c>
      <c r="BJ7" s="2" t="n">
        <f aca="false">BJ6+1</f>
        <v>2018</v>
      </c>
      <c r="BK7" s="25" t="n">
        <f aca="false">SUM(T26:T29)/AVERAGE(AG26:AG29)</f>
        <v>0.0590531695768482</v>
      </c>
      <c r="BL7" s="25" t="n">
        <f aca="false">SUM(P26:P29)/AVERAGE(AG26:AG29)</f>
        <v>0.0172453386412712</v>
      </c>
      <c r="BM7" s="25" t="n">
        <f aca="false">SUM(D26:D29)/AVERAGE(AG26:AG29)</f>
        <v>0.07761710858339</v>
      </c>
      <c r="BN7" s="25" t="n">
        <f aca="false">(SUM(H26:H29)+SUM(J26:J29))/AVERAGE(AG26:AG29)</f>
        <v>0.000951746738783257</v>
      </c>
      <c r="BO7" s="26" t="n">
        <f aca="false">AL7-BN7</f>
        <v>-0.0367610243865963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29"/>
      <c r="AI8" s="4"/>
      <c r="AJ8" s="25"/>
      <c r="AK8" s="21" t="n">
        <f aca="false">AK7+1</f>
        <v>2019</v>
      </c>
      <c r="AL8" s="26" t="n">
        <f aca="false">SUM(AB30:AB33)/AVERAGE(AG30:AG33)</f>
        <v>-0.0365254181756202</v>
      </c>
      <c r="AM8" s="4" t="n"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0.014606680200323</v>
      </c>
      <c r="BJ8" s="2" t="n">
        <f aca="false">BJ7+1</f>
        <v>2019</v>
      </c>
      <c r="BK8" s="25" t="n">
        <f aca="false">SUM(T30:T33)/AVERAGE(AG30:AG33)</f>
        <v>0.0525638773348034</v>
      </c>
      <c r="BL8" s="25" t="n">
        <f aca="false">SUM(P30:P33)/AVERAGE(AG30:AG33)</f>
        <v>0.0154533750799649</v>
      </c>
      <c r="BM8" s="25" t="n">
        <f aca="false">SUM(D30:D33)/AVERAGE(AG30:AG33)</f>
        <v>0.0736359204304587</v>
      </c>
      <c r="BN8" s="25" t="n">
        <f aca="false">(SUM(H30:H33)+SUM(J30:J33))/AVERAGE(AG30:AG33)</f>
        <v>0.000858268012214512</v>
      </c>
      <c r="BO8" s="26" t="n">
        <f aca="false">AL8-BN8</f>
        <v>-0.0373836861878347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-0.0313884450861645</v>
      </c>
      <c r="AM9" s="4" t="n"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30" t="n">
        <f aca="false">((((((AP8*((1+AO9)^(1/12))-AM9/12)*((1+AO9)^(1/12))-AM9/12)*((1+AO9)^(1/12))-AM9/12)*((1+AO9)^(1/12))-AM9/12)*((1+AO9)^(1/12))-AM9/12)*((1+AO9)^(1/12))-AM9/12)*((1+AO9)^(1/12))-AM9/12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408726359.672122</v>
      </c>
      <c r="AS9" s="28" t="n">
        <f aca="false">AQ9/AG37</f>
        <v>0.0794569090341755</v>
      </c>
      <c r="AT9" s="28" t="n">
        <f aca="false">AR9/AG37</f>
        <v>0.077835740083139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0.0556165737126445</v>
      </c>
      <c r="BL9" s="25" t="n">
        <f aca="false">SUM(P34:P37)/AVERAGE(AG34:AG37)</f>
        <v>0.0139405001134473</v>
      </c>
      <c r="BM9" s="25" t="n">
        <f aca="false">SUM(D34:D37)/AVERAGE(AG34:AG37)</f>
        <v>0.0730645186853618</v>
      </c>
      <c r="BN9" s="25" t="n">
        <f aca="false">(SUM(H34:H37)+SUM(J34:J37))/AVERAGE(AG34:AG37)</f>
        <v>0.001118562607108</v>
      </c>
      <c r="BO9" s="26" t="n">
        <f aca="false">AL9-BN9</f>
        <v>-0.0325070076932725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-0.0322002304424364</v>
      </c>
      <c r="AM10" s="4" t="n">
        <v>17835539.214349</v>
      </c>
      <c r="AN10" s="26" t="n">
        <f aca="false">AM10/AVERAGE(AG38:AG41)</f>
        <v>0.00344228755885471</v>
      </c>
      <c r="AO10" s="26" t="n">
        <f aca="false">AVERAGE(AG38:AG41)/AVERAGE(AG34:AG37)-1</f>
        <v>0.0360359070236198</v>
      </c>
      <c r="AP10" s="26"/>
      <c r="AQ10" s="4" t="n">
        <f aca="false">AQ9*(1+AO10)</f>
        <v>432274942.849801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405326948.54258</v>
      </c>
      <c r="AS10" s="28" t="n">
        <f aca="false">AQ10/AG41</f>
        <v>0.0836083295809713</v>
      </c>
      <c r="AT10" s="28" t="n">
        <f aca="false">AR10/AG41</f>
        <v>0.0783961912721192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0.0578751893534476</v>
      </c>
      <c r="BL10" s="25" t="n">
        <f aca="false">SUM(P38:P41)/AVERAGE(AG38:AG41)</f>
        <v>0.014070001432965</v>
      </c>
      <c r="BM10" s="25" t="n">
        <f aca="false">SUM(D38:D41)/AVERAGE(AG38:AG41)</f>
        <v>0.076005418362919</v>
      </c>
      <c r="BN10" s="25" t="n">
        <f aca="false">(SUM(H38:H41)+SUM(J38:J41))/AVERAGE(AG38:AG41)</f>
        <v>0.00154349410912257</v>
      </c>
      <c r="BO10" s="26" t="n">
        <f aca="false">AL10-BN10</f>
        <v>-0.033743724551559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-0.0320170289044706</v>
      </c>
      <c r="AM11" s="4" t="n">
        <v>16827143.6015023</v>
      </c>
      <c r="AN11" s="26" t="n">
        <f aca="false">AM11/AVERAGE(AG42:AG45)</f>
        <v>0.00320995299977296</v>
      </c>
      <c r="AO11" s="26" t="n">
        <f aca="false">AVERAGE(AG42:AG45)/AVERAGE(AG38:AG41)-1</f>
        <v>0.0117486439814327</v>
      </c>
      <c r="AP11" s="26"/>
      <c r="AQ11" s="4" t="n">
        <f aca="false">AQ10*(1+AO11)</f>
        <v>437353587.255438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393171427.324391</v>
      </c>
      <c r="AS11" s="28" t="n">
        <f aca="false">AQ11/AG45</f>
        <v>0.0824616106091576</v>
      </c>
      <c r="AT11" s="28" t="n">
        <f aca="false">AR11/AG45</f>
        <v>0.0741312066196332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0.0605805370908511</v>
      </c>
      <c r="BL11" s="25" t="n">
        <f aca="false">SUM(P42:P45)/AVERAGE(AG42:AG45)</f>
        <v>0.0144090083609501</v>
      </c>
      <c r="BM11" s="25" t="n">
        <f aca="false">SUM(D42:D45)/AVERAGE(AG42:AG45)</f>
        <v>0.0781885576343716</v>
      </c>
      <c r="BN11" s="25" t="n">
        <f aca="false">(SUM(H42:H45)+SUM(J42:J45))/AVERAGE(AG42:AG45)</f>
        <v>0.00197951171908683</v>
      </c>
      <c r="BO11" s="26" t="n">
        <f aca="false">AL11-BN11</f>
        <v>-0.0339965406235574</v>
      </c>
      <c r="BP11" s="27" t="n">
        <f aca="false">BM11+BN11</f>
        <v>0.0801680693534584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-0.0306966173238961</v>
      </c>
      <c r="AM12" s="4" t="n">
        <v>15842663.6881786</v>
      </c>
      <c r="AN12" s="26" t="n">
        <f aca="false">AM12/AVERAGE(AG46:AG49)</f>
        <v>0.00291094883146611</v>
      </c>
      <c r="AO12" s="26" t="n">
        <f aca="false">AVERAGE(AG46:AG49)/AVERAGE(AG42:AG45)-1</f>
        <v>0.0382021024378385</v>
      </c>
      <c r="AP12" s="26"/>
      <c r="AQ12" s="4" t="n">
        <f aca="false">AQ11*(1+AO12)</f>
        <v>454061413.797326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392073222.541742</v>
      </c>
      <c r="AS12" s="28" t="n">
        <f aca="false">AQ12/AG49</f>
        <v>0.081978810885631</v>
      </c>
      <c r="AT12" s="28" t="n">
        <f aca="false">AR12/AG49</f>
        <v>0.0707871129045467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0.0616104477417614</v>
      </c>
      <c r="BL12" s="25" t="n">
        <f aca="false">SUM(P46:P49)/AVERAGE(AG46:AG49)</f>
        <v>0.0140790453203067</v>
      </c>
      <c r="BM12" s="25" t="n">
        <f aca="false">SUM(D46:D49)/AVERAGE(AG46:AG49)</f>
        <v>0.0782280197453509</v>
      </c>
      <c r="BN12" s="25" t="n">
        <f aca="false">(SUM(H46:H49)+SUM(J46:J49))/AVERAGE(AG46:AG49)</f>
        <v>0.00226332364618567</v>
      </c>
      <c r="BO12" s="26" t="n">
        <f aca="false">AL12-BN12</f>
        <v>-0.0329599409700818</v>
      </c>
      <c r="BP12" s="27" t="n">
        <f aca="false">BM12+BN12</f>
        <v>0.0804913433915366</v>
      </c>
    </row>
    <row r="13" customFormat="false" ht="12.8" hidden="false" customHeight="false" outlineLevel="0" collapsed="false">
      <c r="C13" s="31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-0.0296153641940383</v>
      </c>
      <c r="AM13" s="13" t="n">
        <v>14900507.1403892</v>
      </c>
      <c r="AN13" s="34" t="n">
        <f aca="false">AM13/AVERAGE(AG50:AG53)</f>
        <v>0.00263265887217157</v>
      </c>
      <c r="AO13" s="34" t="n">
        <f aca="false">'GDP evolution by scenario'!G49</f>
        <v>0.0399508867008285</v>
      </c>
      <c r="AP13" s="34"/>
      <c r="AQ13" s="13" t="n">
        <f aca="false">AQ12*(1+AO13)</f>
        <v>472201569.895161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392565477.49264</v>
      </c>
      <c r="AS13" s="35" t="n">
        <f aca="false">AQ13/AG53</f>
        <v>0.0826696519980564</v>
      </c>
      <c r="AT13" s="35" t="n">
        <f aca="false">AR13/AG53</f>
        <v>0.0687275381527696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0.0623536704723677</v>
      </c>
      <c r="BL13" s="27" t="n">
        <f aca="false">SUM(P50:P53)/AVERAGE(AG50:AG53)</f>
        <v>0.0138104218201083</v>
      </c>
      <c r="BM13" s="27" t="n">
        <f aca="false">SUM(D50:D53)/AVERAGE(AG50:AG53)</f>
        <v>0.0781586128462977</v>
      </c>
      <c r="BN13" s="27" t="n">
        <f aca="false">(SUM(H50:H53)+SUM(J50:J53))/AVERAGE(AG50:AG53)</f>
        <v>0.00261265534513425</v>
      </c>
      <c r="BO13" s="34" t="n">
        <f aca="false">AL13-BN13</f>
        <v>-0.0322280195391726</v>
      </c>
      <c r="BP13" s="27" t="n">
        <f aca="false">BM13+BN13</f>
        <v>0.080771268191432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691939.443819597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-2405877.29922823</v>
      </c>
      <c r="AA14" s="6"/>
      <c r="AB14" s="6" t="n">
        <f aca="false">T14-P14-D14</f>
        <v>-43180040.4452615</v>
      </c>
      <c r="AC14" s="24"/>
      <c r="AD14" s="6" t="n">
        <v>5092693740.32864</v>
      </c>
      <c r="AE14" s="6" t="n">
        <v>672749.811391699</v>
      </c>
      <c r="AF14" s="6" t="n"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-0.0087965182237194</v>
      </c>
      <c r="AK14" s="37" t="n">
        <f aca="false">AK13+1</f>
        <v>2025</v>
      </c>
      <c r="AL14" s="38" t="n">
        <f aca="false">SUM(AB54:AB57)/AVERAGE(AG54:AG57)</f>
        <v>-0.0296459597853617</v>
      </c>
      <c r="AM14" s="6" t="n">
        <v>13946867.9480024</v>
      </c>
      <c r="AN14" s="38" t="n">
        <f aca="false">AM14/AVERAGE(AG54:AG57)</f>
        <v>0.00239282490518556</v>
      </c>
      <c r="AO14" s="38" t="n">
        <f aca="false">'GDP evolution by scenario'!G53</f>
        <v>0.0298152234142852</v>
      </c>
      <c r="AP14" s="38"/>
      <c r="AQ14" s="6" t="n">
        <f aca="false">AQ13*(1+AO14)</f>
        <v>486280365.198161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390133459.658894</v>
      </c>
      <c r="AS14" s="39" t="n">
        <f aca="false">AQ14/AG57</f>
        <v>0.0820571984779079</v>
      </c>
      <c r="AT14" s="39" t="n">
        <f aca="false">AR14/AG57</f>
        <v>0.0658329248376237</v>
      </c>
      <c r="AU14" s="5"/>
      <c r="AV14" s="5"/>
      <c r="AW14" s="40" t="n">
        <f aca="false">workers_and_wage_central!C2</f>
        <v>10914398</v>
      </c>
      <c r="AX14" s="5"/>
      <c r="AY14" s="36" t="n">
        <f aca="false">(AW14-AV6)/AV6</f>
        <v>-0.0223205379996999</v>
      </c>
      <c r="AZ14" s="41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0.0626778856987482</v>
      </c>
      <c r="BL14" s="36" t="n">
        <f aca="false">SUM(P54:P57)/AVERAGE(AG54:AG57)</f>
        <v>0.013736612004318</v>
      </c>
      <c r="BM14" s="36" t="n">
        <f aca="false">SUM(D54:D57)/AVERAGE(AG54:AG57)</f>
        <v>0.0785872334797918</v>
      </c>
      <c r="BN14" s="36" t="n">
        <f aca="false">(SUM(H54:H57)+SUM(J54:J57))/AVERAGE(AG54:AG57)</f>
        <v>0.00348663690169788</v>
      </c>
      <c r="BO14" s="38" t="n">
        <f aca="false">AL14-BN14</f>
        <v>-0.0331325966870595</v>
      </c>
      <c r="BP14" s="27" t="n">
        <f aca="false">BM14+BN14</f>
        <v>0.0820738703814896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42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42" t="n">
        <f aca="false">'Central pensions'!M15</f>
        <v>0</v>
      </c>
      <c r="J15" s="9" t="n">
        <f aca="false">'Central pensions'!W15</f>
        <v>0</v>
      </c>
      <c r="K15" s="9"/>
      <c r="L15" s="42" t="n">
        <f aca="false">'Central pensions'!N15</f>
        <v>2478245.90902603</v>
      </c>
      <c r="M15" s="42"/>
      <c r="N15" s="42" t="n">
        <f aca="false">'Central pensions'!L15</f>
        <v>799976.431236599</v>
      </c>
      <c r="O15" s="9"/>
      <c r="P15" s="9" t="n">
        <f aca="false">'Central pensions'!X15</f>
        <v>17260864.0964791</v>
      </c>
      <c r="Q15" s="42"/>
      <c r="R15" s="42" t="n">
        <f aca="false">'Central SIPA income'!G10</f>
        <v>22054908.2295973</v>
      </c>
      <c r="S15" s="42"/>
      <c r="T15" s="9" t="n">
        <f aca="false">'Central SIPA income'!J10</f>
        <v>84328853.1522549</v>
      </c>
      <c r="U15" s="9"/>
      <c r="V15" s="42" t="n">
        <f aca="false">'Central SIPA income'!F10</f>
        <v>151084.142402353</v>
      </c>
      <c r="W15" s="42"/>
      <c r="X15" s="42" t="n">
        <f aca="false">'Central SIPA income'!M10</f>
        <v>379479.806947782</v>
      </c>
      <c r="Y15" s="9"/>
      <c r="Z15" s="9" t="n">
        <f aca="false">R15+V15-N15-L15-F15</f>
        <v>-695000.672123771</v>
      </c>
      <c r="AA15" s="9"/>
      <c r="AB15" s="9" t="n">
        <f aca="false">T15-P15-D15</f>
        <v>-40890705.7035026</v>
      </c>
      <c r="AC15" s="24"/>
      <c r="AD15" s="9" t="n">
        <v>5951478855.3666</v>
      </c>
      <c r="AE15" s="9" t="n">
        <v>791235.96554167</v>
      </c>
      <c r="AF15" s="9" t="n"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-0.00708271770633718</v>
      </c>
      <c r="AK15" s="44" t="n">
        <f aca="false">AK14+1</f>
        <v>2026</v>
      </c>
      <c r="AL15" s="45" t="n">
        <f aca="false">SUM(AB58:AB61)/AVERAGE(AG58:AG61)</f>
        <v>-0.0276394945637826</v>
      </c>
      <c r="AM15" s="9" t="n">
        <v>13032040.9288315</v>
      </c>
      <c r="AN15" s="45" t="n">
        <f aca="false">AM15/AVERAGE(AG58:AG61)</f>
        <v>0.00215562565973356</v>
      </c>
      <c r="AO15" s="45" t="n">
        <f aca="false">'GDP evolution by scenario'!G57</f>
        <v>0.0372258265548091</v>
      </c>
      <c r="AP15" s="45"/>
      <c r="AQ15" s="9" t="n">
        <f aca="false">AQ14*(1+AO15)</f>
        <v>504382553.730037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391403575.985549</v>
      </c>
      <c r="AS15" s="46" t="n">
        <f aca="false">AQ15/AG61</f>
        <v>0.0826425932936589</v>
      </c>
      <c r="AT15" s="46" t="n">
        <f aca="false">AR15/AG61</f>
        <v>0.0641310971298395</v>
      </c>
      <c r="AU15" s="7"/>
      <c r="AV15" s="7"/>
      <c r="AW15" s="47" t="n">
        <f aca="false">workers_and_wage_central!C3</f>
        <v>11021763</v>
      </c>
      <c r="AX15" s="7"/>
      <c r="AY15" s="43" t="n">
        <f aca="false">(AW15-AW14)/AW14</f>
        <v>0.00983700612713592</v>
      </c>
      <c r="AZ15" s="48" t="n">
        <f aca="false">workers_and_wage_central!B3</f>
        <v>6778.90225184158</v>
      </c>
      <c r="BA15" s="43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0.0628498765011209</v>
      </c>
      <c r="BL15" s="43" t="n">
        <f aca="false">SUM(P58:P61)/AVERAGE(AG58:AG61)</f>
        <v>0.0132863055598128</v>
      </c>
      <c r="BM15" s="43" t="n">
        <f aca="false">SUM(D58:D61)/AVERAGE(AG58:AG61)</f>
        <v>0.0772030655050907</v>
      </c>
      <c r="BN15" s="43" t="n">
        <f aca="false">(SUM(H58:H61)+SUM(J58:J61))/AVERAGE(AG58:AG61)</f>
        <v>0.00451808875085601</v>
      </c>
      <c r="BO15" s="45" t="n">
        <f aca="false">AL15-BN15</f>
        <v>-0.0321575833146386</v>
      </c>
      <c r="BP15" s="27" t="n">
        <f aca="false">BM15+BN15</f>
        <v>0.0817211542559467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42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42" t="n">
        <f aca="false">'Central pensions'!M16</f>
        <v>0</v>
      </c>
      <c r="J16" s="9" t="n">
        <f aca="false">'Central pensions'!W16</f>
        <v>0</v>
      </c>
      <c r="K16" s="9"/>
      <c r="L16" s="42" t="n">
        <f aca="false">'Central pensions'!N16</f>
        <v>2919136.76234831</v>
      </c>
      <c r="M16" s="42"/>
      <c r="N16" s="42" t="n">
        <f aca="false">'Central pensions'!L16</f>
        <v>777485.531692199</v>
      </c>
      <c r="O16" s="9"/>
      <c r="P16" s="9" t="n">
        <f aca="false">'Central pensions'!X16</f>
        <v>19424910.5368703</v>
      </c>
      <c r="Q16" s="42"/>
      <c r="R16" s="42" t="n">
        <f aca="false">'Central SIPA income'!G11</f>
        <v>20136934.5413833</v>
      </c>
      <c r="S16" s="42"/>
      <c r="T16" s="9" t="n">
        <f aca="false">'Central SIPA income'!J11</f>
        <v>76995314.5213285</v>
      </c>
      <c r="U16" s="9"/>
      <c r="V16" s="42" t="n">
        <f aca="false">'Central SIPA income'!F11</f>
        <v>149343.027816335</v>
      </c>
      <c r="W16" s="42"/>
      <c r="X16" s="42" t="n">
        <f aca="false">'Central SIPA income'!M11</f>
        <v>375106.629084969</v>
      </c>
      <c r="Y16" s="9"/>
      <c r="Z16" s="9" t="n">
        <f aca="false">R16+V16-N16-L16-F16</f>
        <v>-2436606.02962797</v>
      </c>
      <c r="AA16" s="9"/>
      <c r="AB16" s="9" t="n">
        <f aca="false">T16-P16-D16</f>
        <v>-47106472.0598428</v>
      </c>
      <c r="AC16" s="24"/>
      <c r="AD16" s="9" t="n">
        <v>6221730755.7716</v>
      </c>
      <c r="AE16" s="9" t="n">
        <v>718281.265449782</v>
      </c>
      <c r="AF16" s="9" t="n"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-0.00898808948175809</v>
      </c>
      <c r="AK16" s="44" t="n">
        <f aca="false">AK15+1</f>
        <v>2027</v>
      </c>
      <c r="AL16" s="45" t="n">
        <f aca="false">SUM(AB62:AB65)/AVERAGE(AG62:AG65)</f>
        <v>-0.0252955662754556</v>
      </c>
      <c r="AM16" s="9" t="n">
        <v>12139889.4651339</v>
      </c>
      <c r="AN16" s="45" t="n">
        <f aca="false">AM16/AVERAGE(AG62:AG65)</f>
        <v>0.00194698553679063</v>
      </c>
      <c r="AO16" s="45" t="n">
        <f aca="false">'GDP evolution by scenario'!G61</f>
        <v>0.0313662519716782</v>
      </c>
      <c r="AP16" s="45"/>
      <c r="AQ16" s="9" t="n">
        <f aca="false">AQ15*(1+AO16)</f>
        <v>520203144.000452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391366997.441699</v>
      </c>
      <c r="AS16" s="46" t="n">
        <f aca="false">AQ16/AG65</f>
        <v>0.0824462817222851</v>
      </c>
      <c r="AT16" s="46" t="n">
        <f aca="false">AR16/AG65</f>
        <v>0.0620272178283011</v>
      </c>
      <c r="AU16" s="7"/>
      <c r="AV16" s="7"/>
      <c r="AW16" s="47" t="n">
        <f aca="false">workers_and_wage_central!C4</f>
        <v>11059493</v>
      </c>
      <c r="AX16" s="7"/>
      <c r="AY16" s="43" t="n">
        <f aca="false">(AW16-AW15)/AW15</f>
        <v>0.00342322730038742</v>
      </c>
      <c r="AZ16" s="48" t="n">
        <f aca="false">workers_and_wage_central!B4</f>
        <v>7092.02100217064</v>
      </c>
      <c r="BA16" s="43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0.0630308344698215</v>
      </c>
      <c r="BL16" s="43" t="n">
        <f aca="false">SUM(P62:P65)/AVERAGE(AG62:AG65)</f>
        <v>0.0126199341821034</v>
      </c>
      <c r="BM16" s="43" t="n">
        <f aca="false">SUM(D62:D65)/AVERAGE(AG62:AG65)</f>
        <v>0.0757064665631736</v>
      </c>
      <c r="BN16" s="43" t="n">
        <f aca="false">(SUM(H62:H65)+SUM(J62:J65))/AVERAGE(AG62:AG65)</f>
        <v>0.00521469816861022</v>
      </c>
      <c r="BO16" s="45" t="n">
        <f aca="false">AL16-BN16</f>
        <v>-0.0305102644440658</v>
      </c>
      <c r="BP16" s="27" t="n">
        <f aca="false">BM16+BN16</f>
        <v>0.0809211647317839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42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42" t="n">
        <f aca="false">'Central pensions'!M17</f>
        <v>0</v>
      </c>
      <c r="J17" s="9" t="n">
        <f aca="false">'Central pensions'!W17</f>
        <v>0</v>
      </c>
      <c r="K17" s="9"/>
      <c r="L17" s="42" t="n">
        <f aca="false">'Central pensions'!N17</f>
        <v>2757062.56989139</v>
      </c>
      <c r="M17" s="42"/>
      <c r="N17" s="42" t="n">
        <f aca="false">'Central pensions'!L17</f>
        <v>842483.122443501</v>
      </c>
      <c r="O17" s="9"/>
      <c r="P17" s="9" t="n">
        <f aca="false">'Central pensions'!X17</f>
        <v>18941504.3486671</v>
      </c>
      <c r="Q17" s="42"/>
      <c r="R17" s="42" t="n">
        <f aca="false">'Central SIPA income'!G12</f>
        <v>23620050.0418994</v>
      </c>
      <c r="S17" s="42"/>
      <c r="T17" s="9" t="n">
        <f aca="false">'Central SIPA income'!J12</f>
        <v>90313308.5250934</v>
      </c>
      <c r="U17" s="9"/>
      <c r="V17" s="42" t="n">
        <f aca="false">'Central SIPA income'!F12</f>
        <v>146563.952510206</v>
      </c>
      <c r="W17" s="42"/>
      <c r="X17" s="42" t="n">
        <f aca="false">'Central SIPA income'!M12</f>
        <v>368126.393145617</v>
      </c>
      <c r="Y17" s="9"/>
      <c r="Z17" s="9" t="n">
        <f aca="false">R17+V17-N17-L17-F17</f>
        <v>-418869.892108284</v>
      </c>
      <c r="AA17" s="9"/>
      <c r="AB17" s="9" t="n">
        <f aca="false">T17-P17-D17</f>
        <v>-41885953.934252</v>
      </c>
      <c r="AC17" s="24"/>
      <c r="AD17" s="9" t="n">
        <v>6552140231.30253</v>
      </c>
      <c r="AE17" s="9" t="n">
        <v>703681.544169008</v>
      </c>
      <c r="AF17" s="9" t="n"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-0.00815781019854157</v>
      </c>
      <c r="AK17" s="44" t="n">
        <f aca="false">AK16+1</f>
        <v>2028</v>
      </c>
      <c r="AL17" s="45" t="n">
        <f aca="false">SUM(AB66:AB69)/AVERAGE(AG66:AG69)</f>
        <v>-0.0234081826003158</v>
      </c>
      <c r="AM17" s="9" t="n">
        <v>11273018.6820578</v>
      </c>
      <c r="AN17" s="45" t="n">
        <f aca="false">AM17/AVERAGE(AG66:AG69)</f>
        <v>0.00174696218662386</v>
      </c>
      <c r="AO17" s="45" t="n">
        <f aca="false">'GDP evolution by scenario'!G65</f>
        <v>0.0349150793964126</v>
      </c>
      <c r="AP17" s="45"/>
      <c r="AQ17" s="9" t="n">
        <f aca="false">AQ16*(1+AO17)</f>
        <v>538366078.075491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393579307.139711</v>
      </c>
      <c r="AS17" s="46" t="n">
        <f aca="false">AQ17/AG69</f>
        <v>0.0824053232773568</v>
      </c>
      <c r="AT17" s="46" t="n">
        <f aca="false">AR17/AG69</f>
        <v>0.0602434502486951</v>
      </c>
      <c r="AU17" s="7"/>
      <c r="AV17" s="7"/>
      <c r="AW17" s="47" t="n">
        <f aca="false">workers_and_wage_central!C5</f>
        <v>11048388</v>
      </c>
      <c r="AX17" s="7"/>
      <c r="AY17" s="43" t="n">
        <f aca="false">(AW17-AW16)/AW16</f>
        <v>-0.00100411474558553</v>
      </c>
      <c r="AZ17" s="48" t="n">
        <f aca="false">workers_and_wage_central!B5</f>
        <v>7113.98164433727</v>
      </c>
      <c r="BA17" s="43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0.0631610753500068</v>
      </c>
      <c r="BL17" s="43" t="n">
        <f aca="false">SUM(P66:P69)/AVERAGE(AG66:AG69)</f>
        <v>0.0122197865711291</v>
      </c>
      <c r="BM17" s="43" t="n">
        <f aca="false">SUM(D66:D69)/AVERAGE(AG66:AG69)</f>
        <v>0.0743494713791934</v>
      </c>
      <c r="BN17" s="43" t="n">
        <f aca="false">(SUM(H66:H69)+SUM(J66:J69))/AVERAGE(AG66:AG69)</f>
        <v>0.00600790268641442</v>
      </c>
      <c r="BO17" s="45" t="n">
        <f aca="false">AL17-BN17</f>
        <v>-0.0294160852867302</v>
      </c>
      <c r="BP17" s="27" t="n">
        <f aca="false">BM17+BN17</f>
        <v>0.0803573740656078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99362547.3651603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737462.751726598</v>
      </c>
      <c r="O18" s="6"/>
      <c r="P18" s="6" t="n">
        <f aca="false">'Central pensions'!X18</f>
        <v>18563990.1961244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-2220008.70486469</v>
      </c>
      <c r="AA18" s="6"/>
      <c r="AB18" s="6" t="n">
        <f aca="false">T18-P18-D18</f>
        <v>-44387286.1098836</v>
      </c>
      <c r="AC18" s="24"/>
      <c r="AD18" s="6" t="n">
        <f aca="false">7006645.04510604*1000</f>
        <v>7006645045.10604</v>
      </c>
      <c r="AE18" s="6" t="n">
        <v>677652.089115703</v>
      </c>
      <c r="AF18" s="6" t="n"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-0.00897703994537898</v>
      </c>
      <c r="AK18" s="37" t="n">
        <f aca="false">AK17+1</f>
        <v>2029</v>
      </c>
      <c r="AL18" s="38" t="n">
        <f aca="false">SUM(AB70:AB73)/AVERAGE(AG70:AG73)</f>
        <v>-0.0209105902252926</v>
      </c>
      <c r="AM18" s="6" t="n">
        <v>10452476.7322336</v>
      </c>
      <c r="AN18" s="38" t="n">
        <f aca="false">AM18/AVERAGE(AG70:AG73)</f>
        <v>0.00156493600068485</v>
      </c>
      <c r="AO18" s="38" t="n">
        <f aca="false">'GDP evolution by scenario'!G69</f>
        <v>0.0350609067029672</v>
      </c>
      <c r="AP18" s="38"/>
      <c r="AQ18" s="6" t="n">
        <f aca="false">AQ17*(1+AO18)</f>
        <v>557241680.910939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396759155.909231</v>
      </c>
      <c r="AS18" s="39" t="n">
        <f aca="false">AQ18/AG73</f>
        <v>0.0824151902507542</v>
      </c>
      <c r="AT18" s="39" t="n">
        <f aca="false">AR18/AG73</f>
        <v>0.0586800708528012</v>
      </c>
      <c r="AU18" s="5"/>
      <c r="AV18" s="5"/>
      <c r="AW18" s="40" t="n">
        <f aca="false">workers_and_wage_central!C6</f>
        <v>11064497</v>
      </c>
      <c r="AX18" s="5"/>
      <c r="AY18" s="36" t="n">
        <f aca="false">(AW18-AW17)/AW17</f>
        <v>0.00145804075671492</v>
      </c>
      <c r="AZ18" s="41" t="n">
        <f aca="false">workers_and_wage_central!B6</f>
        <v>6705.54599729676</v>
      </c>
      <c r="BA18" s="36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36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0.0636302788210396</v>
      </c>
      <c r="BL18" s="36" t="n">
        <f aca="false">SUM(P70:P73)/AVERAGE(AG70:AG73)</f>
        <v>0.0117513503618721</v>
      </c>
      <c r="BM18" s="36" t="n">
        <f aca="false">SUM(D70:D73)/AVERAGE(AG70:AG73)</f>
        <v>0.0727895186844601</v>
      </c>
      <c r="BN18" s="36" t="n">
        <f aca="false">(SUM(H70:H73)+SUM(J70:J73))/AVERAGE(AG70:AG73)</f>
        <v>0.00680740256581094</v>
      </c>
      <c r="BO18" s="38" t="n">
        <f aca="false">AL18-BN18</f>
        <v>-0.0277179927911036</v>
      </c>
      <c r="BP18" s="27" t="n">
        <f aca="false">BM18+BN18</f>
        <v>0.0795969212502711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42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42" t="n">
        <f aca="false">'Central pensions'!M19</f>
        <v>0</v>
      </c>
      <c r="J19" s="9" t="n">
        <f aca="false">'Central pensions'!W19</f>
        <v>0</v>
      </c>
      <c r="K19" s="9"/>
      <c r="L19" s="42" t="n">
        <f aca="false">'Central pensions'!N19</f>
        <v>2828183.68633319</v>
      </c>
      <c r="M19" s="42"/>
      <c r="N19" s="42" t="n">
        <f aca="false">'Central pensions'!L19</f>
        <v>825792.914895099</v>
      </c>
      <c r="O19" s="9"/>
      <c r="P19" s="9" t="n">
        <f aca="false">'Central pensions'!X19</f>
        <v>19218727.5624552</v>
      </c>
      <c r="Q19" s="42"/>
      <c r="R19" s="42" t="n">
        <f aca="false">'Central SIPA income'!G14</f>
        <v>21943117.5095875</v>
      </c>
      <c r="S19" s="42"/>
      <c r="T19" s="9" t="n">
        <f aca="false">'Central SIPA income'!J14</f>
        <v>83901411.6452056</v>
      </c>
      <c r="U19" s="9"/>
      <c r="V19" s="42" t="n">
        <f aca="false">'Central SIPA income'!F14</f>
        <v>141764.810127232</v>
      </c>
      <c r="W19" s="42"/>
      <c r="X19" s="42" t="n">
        <f aca="false">'Central SIPA income'!M14</f>
        <v>356072.331110729</v>
      </c>
      <c r="Y19" s="9"/>
      <c r="Z19" s="9" t="n">
        <f aca="false">R19+V19-N19-L19-F19</f>
        <v>-189489.832030762</v>
      </c>
      <c r="AA19" s="9"/>
      <c r="AB19" s="9" t="n">
        <f aca="false">T19-P19-D19</f>
        <v>-37761238.3313149</v>
      </c>
      <c r="AC19" s="24"/>
      <c r="AD19" s="9" t="n">
        <f aca="false">8414556.48217921*1000</f>
        <v>8414556482.17921</v>
      </c>
      <c r="AE19" s="9" t="n">
        <v>760703.280151656</v>
      </c>
      <c r="AF19" s="9" t="n"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-0.00680318507440719</v>
      </c>
      <c r="AK19" s="44" t="n">
        <f aca="false">AK18+1</f>
        <v>2030</v>
      </c>
      <c r="AL19" s="45" t="n">
        <f aca="false">SUM(AB74:AB77)/AVERAGE(AG74:AG77)</f>
        <v>-0.0200558799493221</v>
      </c>
      <c r="AM19" s="9" t="n">
        <v>9649081.86791266</v>
      </c>
      <c r="AN19" s="45" t="n">
        <f aca="false">AM19/AVERAGE(AG74:AG77)</f>
        <v>0.00140968994109916</v>
      </c>
      <c r="AO19" s="45" t="n">
        <f aca="false">'GDP evolution by scenario'!G73</f>
        <v>0.0248015234180372</v>
      </c>
      <c r="AP19" s="45"/>
      <c r="AQ19" s="9" t="n">
        <f aca="false">AQ18*(1+AO19)</f>
        <v>571062123.509558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396841106.080028</v>
      </c>
      <c r="AS19" s="46" t="n">
        <f aca="false">AQ19/AG77</f>
        <v>0.0826956859116507</v>
      </c>
      <c r="AT19" s="46" t="n">
        <f aca="false">AR19/AG77</f>
        <v>0.0574666855219593</v>
      </c>
      <c r="AU19" s="7"/>
      <c r="AV19" s="7"/>
      <c r="AW19" s="47" t="n">
        <f aca="false">workers_and_wage_central!C7</f>
        <v>11128156</v>
      </c>
      <c r="AX19" s="7"/>
      <c r="AY19" s="43" t="n">
        <f aca="false">(AW19-AW18)/AW18</f>
        <v>0.0057534472647062</v>
      </c>
      <c r="AZ19" s="48" t="n">
        <f aca="false">workers_and_wage_central!B7</f>
        <v>6521.17321865806</v>
      </c>
      <c r="BA19" s="43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0.0639672702495331</v>
      </c>
      <c r="BL19" s="43" t="n">
        <f aca="false">SUM(P74:P77)/AVERAGE(AG74:AG77)</f>
        <v>0.01140414959684</v>
      </c>
      <c r="BM19" s="43" t="n">
        <f aca="false">SUM(D74:D77)/AVERAGE(AG74:AG77)</f>
        <v>0.0726190006020152</v>
      </c>
      <c r="BN19" s="43" t="n">
        <f aca="false">(SUM(H74:H77)+SUM(J74:J77))/AVERAGE(AG74:AG77)</f>
        <v>0.00744986757008627</v>
      </c>
      <c r="BO19" s="45" t="n">
        <f aca="false">AL19-BN19</f>
        <v>-0.0275057475194084</v>
      </c>
      <c r="BP19" s="27" t="n">
        <f aca="false">BM19+BN19</f>
        <v>0.0800688681721014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</v>
      </c>
      <c r="E20" s="9"/>
      <c r="F20" s="42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42" t="n">
        <f aca="false">'Central pensions'!M20</f>
        <v>0</v>
      </c>
      <c r="J20" s="9" t="n">
        <f aca="false">'Central pensions'!W20</f>
        <v>0</v>
      </c>
      <c r="K20" s="9"/>
      <c r="L20" s="42" t="n">
        <f aca="false">'Central pensions'!N20</f>
        <v>2477813.00409058</v>
      </c>
      <c r="M20" s="42"/>
      <c r="N20" s="42" t="n">
        <f aca="false">'Central pensions'!L20</f>
        <v>730280.3389313</v>
      </c>
      <c r="O20" s="9"/>
      <c r="P20" s="9" t="n">
        <f aca="false">'Central pensions'!X20</f>
        <v>16875170.4145191</v>
      </c>
      <c r="Q20" s="42"/>
      <c r="R20" s="42" t="n">
        <f aca="false">'Central SIPA income'!G15</f>
        <v>19133197.314989</v>
      </c>
      <c r="S20" s="42"/>
      <c r="T20" s="9" t="n">
        <f aca="false">'Central SIPA income'!J15</f>
        <v>73157438.240598</v>
      </c>
      <c r="U20" s="9"/>
      <c r="V20" s="42" t="n">
        <f aca="false">'Central SIPA income'!F15</f>
        <v>144189.0349691</v>
      </c>
      <c r="W20" s="42"/>
      <c r="X20" s="42" t="n">
        <f aca="false">'Central SIPA income'!M15</f>
        <v>362161.284990086</v>
      </c>
      <c r="Y20" s="9"/>
      <c r="Z20" s="9" t="n">
        <f aca="false">R20+V20-N20-L20-F20</f>
        <v>-1704729.84663878</v>
      </c>
      <c r="AA20" s="9"/>
      <c r="AB20" s="9" t="n">
        <f aca="false">T20-P20-D20</f>
        <v>-41505161.7297281</v>
      </c>
      <c r="AC20" s="24"/>
      <c r="AD20" s="9" t="n">
        <f aca="false">8527628.82527803*1000</f>
        <v>8527628825.27803</v>
      </c>
      <c r="AE20" s="9" t="n">
        <v>694382.475776231</v>
      </c>
      <c r="AF20" s="9" t="n"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-0.00819190118869449</v>
      </c>
      <c r="AK20" s="44" t="n">
        <f aca="false">AK19+1</f>
        <v>2031</v>
      </c>
      <c r="AL20" s="45" t="n">
        <f aca="false">SUM(AB78:AB81)/AVERAGE(AG78:AG81)</f>
        <v>-0.0189499900491817</v>
      </c>
      <c r="AM20" s="9" t="n">
        <v>8873587.4679367</v>
      </c>
      <c r="AN20" s="45" t="n">
        <f aca="false">AM20/AVERAGE(AG78:AG81)</f>
        <v>0.00126388827622327</v>
      </c>
      <c r="AO20" s="45" t="n">
        <f aca="false">'GDP evolution by scenario'!G77</f>
        <v>0.0257184296790065</v>
      </c>
      <c r="AP20" s="45"/>
      <c r="AQ20" s="9" t="n">
        <f aca="false">AQ19*(1+AO20)</f>
        <v>585748944.575382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398069529.83997</v>
      </c>
      <c r="AS20" s="46" t="n">
        <f aca="false">AQ20/AG81</f>
        <v>0.0826698160150128</v>
      </c>
      <c r="AT20" s="46" t="n">
        <f aca="false">AR20/AG81</f>
        <v>0.0561816373683929</v>
      </c>
      <c r="AU20" s="7"/>
      <c r="AV20" s="7"/>
      <c r="AW20" s="47" t="n">
        <f aca="false">workers_and_wage_central!C8</f>
        <v>11235296</v>
      </c>
      <c r="AX20" s="7"/>
      <c r="AY20" s="43" t="n">
        <f aca="false">(AW20-AW19)/AW19</f>
        <v>0.00962783052286471</v>
      </c>
      <c r="AZ20" s="48" t="n">
        <f aca="false">workers_and_wage_central!B8</f>
        <v>6554.01964535573</v>
      </c>
      <c r="BA20" s="43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0.0641974812508826</v>
      </c>
      <c r="BL20" s="43" t="n">
        <f aca="false">SUM(P78:P81)/AVERAGE(AG78:AG81)</f>
        <v>0.0109857930933696</v>
      </c>
      <c r="BM20" s="43" t="n">
        <f aca="false">SUM(D78:D81)/AVERAGE(AG78:AG81)</f>
        <v>0.0721616782066948</v>
      </c>
      <c r="BN20" s="43" t="n">
        <f aca="false">(SUM(H78:H81)+SUM(J78:J81))/AVERAGE(AG78:AG81)</f>
        <v>0.00811069137076298</v>
      </c>
      <c r="BO20" s="45" t="n">
        <f aca="false">AL20-BN20</f>
        <v>-0.0270606814199447</v>
      </c>
      <c r="BP20" s="27" t="n">
        <f aca="false">BM20+BN20</f>
        <v>0.0802723695774577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42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42" t="n">
        <f aca="false">'Central pensions'!M21</f>
        <v>1123.4487838923</v>
      </c>
      <c r="J21" s="9" t="n">
        <f aca="false">'Central pensions'!W21</f>
        <v>6180.88373799569</v>
      </c>
      <c r="K21" s="9"/>
      <c r="L21" s="42" t="n">
        <f aca="false">'Central pensions'!N21</f>
        <v>3910348.4398605</v>
      </c>
      <c r="M21" s="42"/>
      <c r="N21" s="42" t="n">
        <f aca="false">'Central pensions'!L21</f>
        <v>800602.401472308</v>
      </c>
      <c r="O21" s="9"/>
      <c r="P21" s="9" t="n">
        <f aca="false">'Central pensions'!X21</f>
        <v>24695494.840454</v>
      </c>
      <c r="Q21" s="42"/>
      <c r="R21" s="42" t="n">
        <f aca="false">'Central SIPA income'!G16</f>
        <v>22467624.3804735</v>
      </c>
      <c r="S21" s="42"/>
      <c r="T21" s="9" t="n">
        <f aca="false">'Central SIPA income'!J16</f>
        <v>85906909.1259406</v>
      </c>
      <c r="U21" s="9"/>
      <c r="V21" s="42" t="n">
        <f aca="false">'Central SIPA income'!F16</f>
        <v>151268.17202623</v>
      </c>
      <c r="W21" s="42"/>
      <c r="X21" s="42" t="n">
        <f aca="false">'Central SIPA income'!M16</f>
        <v>379942.036305749</v>
      </c>
      <c r="Y21" s="9"/>
      <c r="Z21" s="9" t="n">
        <f aca="false">R21+V21-N21-L21-F21</f>
        <v>-1509778.11906406</v>
      </c>
      <c r="AA21" s="9"/>
      <c r="AB21" s="9" t="n">
        <f aca="false">T21-P21-D21</f>
        <v>-45619151.0668691</v>
      </c>
      <c r="AC21" s="24"/>
      <c r="AD21" s="9" t="n">
        <f aca="false">8963807.87358243*1000</f>
        <v>8963807873.58243</v>
      </c>
      <c r="AE21" s="9" t="n">
        <v>693173.549347058</v>
      </c>
      <c r="AF21" s="9" t="n"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-0.00901958516455332</v>
      </c>
      <c r="AK21" s="44" t="n">
        <f aca="false">AK20+1</f>
        <v>2032</v>
      </c>
      <c r="AL21" s="45" t="n">
        <f aca="false">SUM(AB82:AB85)/AVERAGE(AG82:AG85)</f>
        <v>-0.0178520567554931</v>
      </c>
      <c r="AM21" s="9" t="n">
        <v>8126011.66426731</v>
      </c>
      <c r="AN21" s="45" t="n">
        <f aca="false">AM21/AVERAGE(AG82:AG85)</f>
        <v>0.00112842352722163</v>
      </c>
      <c r="AO21" s="45" t="n">
        <f aca="false">'GDP evolution by scenario'!G81</f>
        <v>0.0256867842075674</v>
      </c>
      <c r="AP21" s="45"/>
      <c r="AQ21" s="9" t="n">
        <f aca="false">AQ20*(1+AO21)</f>
        <v>600794951.314501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400073413.955956</v>
      </c>
      <c r="AS21" s="46" t="n">
        <f aca="false">AQ21/AG85</f>
        <v>0.0827224526959494</v>
      </c>
      <c r="AT21" s="46" t="n">
        <f aca="false">AR21/AG85</f>
        <v>0.0550854396969694</v>
      </c>
      <c r="AU21" s="7"/>
      <c r="AV21" s="7"/>
      <c r="AW21" s="47" t="n">
        <f aca="false">workers_and_wage_central!C9</f>
        <v>11156745</v>
      </c>
      <c r="AX21" s="7"/>
      <c r="AY21" s="43" t="n">
        <f aca="false">(AW21-AW20)/AW20</f>
        <v>-0.00699144909043785</v>
      </c>
      <c r="AZ21" s="48" t="n">
        <f aca="false">workers_and_wage_central!B9</f>
        <v>6660.1842529205</v>
      </c>
      <c r="BA21" s="43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F21" s="7"/>
      <c r="BG21" s="7"/>
      <c r="BH21" s="7"/>
      <c r="BI21" s="43" t="n">
        <f aca="false">T28/AG28</f>
        <v>0.0137483468892832</v>
      </c>
      <c r="BJ21" s="7" t="n">
        <f aca="false">BJ20+1</f>
        <v>2032</v>
      </c>
      <c r="BK21" s="43" t="n">
        <f aca="false">SUM(T82:T85)/AVERAGE(AG82:AG85)</f>
        <v>0.0643010739134651</v>
      </c>
      <c r="BL21" s="43" t="n">
        <f aca="false">SUM(P82:P85)/AVERAGE(AG82:AG85)</f>
        <v>0.0105924270770934</v>
      </c>
      <c r="BM21" s="43" t="n">
        <f aca="false">SUM(D82:D85)/AVERAGE(AG82:AG85)</f>
        <v>0.0715607035918648</v>
      </c>
      <c r="BN21" s="43" t="n">
        <f aca="false">(SUM(H82:H85)+SUM(J82:J85))/AVERAGE(AG82:AG85)</f>
        <v>0.00865869136166625</v>
      </c>
      <c r="BO21" s="45" t="n">
        <f aca="false">AL21-BN21</f>
        <v>-0.0265107481171594</v>
      </c>
      <c r="BP21" s="27" t="n">
        <f aca="false">BM21+BN21</f>
        <v>0.0802193949535311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2062.3345239451</v>
      </c>
      <c r="J22" s="6" t="n">
        <f aca="false">'Central pensions'!W22</f>
        <v>11346.356063688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765085.873759959</v>
      </c>
      <c r="O22" s="6"/>
      <c r="P22" s="6" t="n">
        <f aca="false">'Central pensions'!X22</f>
        <v>26519876.7856489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-4054961.34906493</v>
      </c>
      <c r="AA22" s="6"/>
      <c r="AB22" s="6" t="n">
        <f aca="false">T22-P22-D22</f>
        <v>-54251378.3543812</v>
      </c>
      <c r="AC22" s="24"/>
      <c r="AD22" s="6" t="n">
        <f aca="false">9207047.99346307*1000</f>
        <v>9207047993.46307</v>
      </c>
      <c r="AE22" s="6" t="n">
        <v>679640.267355061</v>
      </c>
      <c r="AF22" s="6" t="n"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-0.0109398916645503</v>
      </c>
      <c r="AK22" s="37" t="n">
        <f aca="false">AK21+1</f>
        <v>2033</v>
      </c>
      <c r="AL22" s="38" t="n">
        <f aca="false">SUM(AB86:AB89)/AVERAGE(AG86:AG89)</f>
        <v>-0.0157917645751388</v>
      </c>
      <c r="AM22" s="6" t="n">
        <v>7406781.38079157</v>
      </c>
      <c r="AN22" s="38" t="n">
        <f aca="false">AM22/AVERAGE(AG86:AG89)</f>
        <v>0.00100122095879295</v>
      </c>
      <c r="AO22" s="38" t="n">
        <f aca="false">'GDP evolution by scenario'!G85</f>
        <v>0.0272928963691685</v>
      </c>
      <c r="AP22" s="38"/>
      <c r="AQ22" s="6" t="n">
        <f aca="false">AQ21*(1+AO22)</f>
        <v>617192385.659847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403493592.024795</v>
      </c>
      <c r="AS22" s="39" t="n">
        <f aca="false">AQ22/AG89</f>
        <v>0.0826192554612109</v>
      </c>
      <c r="AT22" s="39" t="n">
        <f aca="false">AR22/AG89</f>
        <v>0.0540128830669516</v>
      </c>
      <c r="AU22" s="5"/>
      <c r="AV22" s="5"/>
      <c r="AW22" s="40" t="n">
        <f aca="false">workers_and_wage_central!C10</f>
        <v>11057148</v>
      </c>
      <c r="AX22" s="5"/>
      <c r="AY22" s="36" t="n">
        <f aca="false">(AW22-AW21)/AW21</f>
        <v>-0.00892706609320192</v>
      </c>
      <c r="AZ22" s="41" t="n">
        <f aca="false">workers_and_wage_central!B10</f>
        <v>6744.03429129675</v>
      </c>
      <c r="BA22" s="36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0.0153054859571032</v>
      </c>
      <c r="BJ22" s="5" t="n">
        <f aca="false">BJ21+1</f>
        <v>2033</v>
      </c>
      <c r="BK22" s="36" t="n">
        <f aca="false">SUM(T86:T89)/AVERAGE(AG86:AG89)</f>
        <v>0.0647080190206269</v>
      </c>
      <c r="BL22" s="36" t="n">
        <f aca="false">SUM(P86:P89)/AVERAGE(AG86:AG89)</f>
        <v>0.0102694850137734</v>
      </c>
      <c r="BM22" s="36" t="n">
        <f aca="false">SUM(D86:D89)/AVERAGE(AG86:AG89)</f>
        <v>0.0702302985819923</v>
      </c>
      <c r="BN22" s="36" t="n">
        <f aca="false">(SUM(H86:H89)+SUM(J86:J89))/AVERAGE(AG86:AG89)</f>
        <v>0.00930330875759991</v>
      </c>
      <c r="BO22" s="38" t="n">
        <f aca="false">AL22-BN22</f>
        <v>-0.0250950733327387</v>
      </c>
      <c r="BP22" s="27" t="n">
        <f aca="false">BM22+BN22</f>
        <v>0.0795336073395922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42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562517.520874029</v>
      </c>
      <c r="I23" s="42" t="n">
        <f aca="false">'Central pensions'!M23</f>
        <v>3162.192311299</v>
      </c>
      <c r="J23" s="9" t="n">
        <f aca="false">'Central pensions'!W23</f>
        <v>17397.4490991987</v>
      </c>
      <c r="K23" s="9"/>
      <c r="L23" s="42" t="n">
        <f aca="false">'Central pensions'!N23</f>
        <v>3939404.98436416</v>
      </c>
      <c r="M23" s="42"/>
      <c r="N23" s="42" t="n">
        <f aca="false">'Central pensions'!L23</f>
        <v>818579.510877699</v>
      </c>
      <c r="O23" s="9"/>
      <c r="P23" s="9" t="n">
        <f aca="false">'Central pensions'!X23</f>
        <v>24945174.1398562</v>
      </c>
      <c r="Q23" s="42"/>
      <c r="R23" s="42" t="n">
        <f aca="false">'Central SIPA income'!G18</f>
        <v>23254020.5835422</v>
      </c>
      <c r="S23" s="42"/>
      <c r="T23" s="9" t="n">
        <f aca="false">'Central SIPA income'!J18</f>
        <v>88913763.1666696</v>
      </c>
      <c r="U23" s="9"/>
      <c r="V23" s="42" t="n">
        <f aca="false">'Central SIPA income'!F18</f>
        <v>131002.673091904</v>
      </c>
      <c r="W23" s="42"/>
      <c r="X23" s="42" t="n">
        <f aca="false">'Central SIPA income'!M18</f>
        <v>329040.94568819</v>
      </c>
      <c r="Y23" s="9"/>
      <c r="Z23" s="9" t="n">
        <f aca="false">R23+V23-N23-L23-F23</f>
        <v>-1160344.54948964</v>
      </c>
      <c r="AA23" s="9"/>
      <c r="AB23" s="9" t="n">
        <f aca="false">T23-P23-D23</f>
        <v>-44895755.7277238</v>
      </c>
      <c r="AC23" s="24"/>
      <c r="AD23" s="9" t="n">
        <f aca="false">10602469.3099181*1000</f>
        <v>10602469309.9181</v>
      </c>
      <c r="AE23" s="9" t="n">
        <v>776515.900508657</v>
      </c>
      <c r="AF23" s="9" t="n"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-0.00792385062597668</v>
      </c>
      <c r="AK23" s="44" t="n">
        <f aca="false">AK22+1</f>
        <v>2034</v>
      </c>
      <c r="AL23" s="45" t="n">
        <f aca="false">SUM(AB90:AB93)/AVERAGE(AG90:AG93)</f>
        <v>-0.0156846130335294</v>
      </c>
      <c r="AM23" s="9" t="n">
        <v>6738583.40306814</v>
      </c>
      <c r="AN23" s="45" t="n">
        <f aca="false">AM23/AVERAGE(AG90:AG93)</f>
        <v>0.000895486727327575</v>
      </c>
      <c r="AO23" s="45" t="n">
        <f aca="false">'GDP evolution by scenario'!G89</f>
        <v>0.01720821946095</v>
      </c>
      <c r="AP23" s="45"/>
      <c r="AQ23" s="9" t="n">
        <f aca="false">AQ22*(1+AO23)</f>
        <v>627813167.681909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403645430.746327</v>
      </c>
      <c r="AS23" s="46" t="n">
        <f aca="false">AQ23/AG93</f>
        <v>0.0828708936959057</v>
      </c>
      <c r="AT23" s="46" t="n">
        <f aca="false">AR23/AG93</f>
        <v>0.0532809111120223</v>
      </c>
      <c r="AU23" s="7"/>
      <c r="AV23" s="7"/>
      <c r="AW23" s="47" t="n">
        <f aca="false">workers_and_wage_central!C11</f>
        <v>11247506</v>
      </c>
      <c r="AX23" s="7"/>
      <c r="AY23" s="43" t="n">
        <f aca="false">(AW23-AW22)/AW22</f>
        <v>0.017215831785918</v>
      </c>
      <c r="AZ23" s="48" t="n">
        <f aca="false">workers_and_wage_central!B11</f>
        <v>6741.66175252587</v>
      </c>
      <c r="BA23" s="43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0.0123241932039056</v>
      </c>
      <c r="BJ23" s="7" t="n">
        <f aca="false">BJ22+1</f>
        <v>2034</v>
      </c>
      <c r="BK23" s="43" t="n">
        <f aca="false">SUM(T90:T93)/AVERAGE(AG90:AG93)</f>
        <v>0.0646919816066463</v>
      </c>
      <c r="BL23" s="43" t="n">
        <f aca="false">SUM(P90:P93)/AVERAGE(AG90:AG93)</f>
        <v>0.0101361792962494</v>
      </c>
      <c r="BM23" s="43" t="n">
        <f aca="false">SUM(D90:D93)/AVERAGE(AG90:AG93)</f>
        <v>0.0702404153439263</v>
      </c>
      <c r="BN23" s="43" t="n">
        <f aca="false">(SUM(H90:H93)+SUM(J90:J93))/AVERAGE(AG90:AG93)</f>
        <v>0.00975219033769399</v>
      </c>
      <c r="BO23" s="45" t="n">
        <f aca="false">AL23-BN23</f>
        <v>-0.0254368033712234</v>
      </c>
      <c r="BP23" s="27" t="n">
        <f aca="false">BM23+BN23</f>
        <v>0.0799926056816203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42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816872.371412835</v>
      </c>
      <c r="I24" s="42" t="n">
        <f aca="false">'Central pensions'!M24</f>
        <v>4592.04813421701</v>
      </c>
      <c r="J24" s="9" t="n">
        <f aca="false">'Central pensions'!W24</f>
        <v>25264.0939612217</v>
      </c>
      <c r="K24" s="9"/>
      <c r="L24" s="42" t="n">
        <f aca="false">'Central pensions'!N24</f>
        <v>3599614.55233288</v>
      </c>
      <c r="M24" s="42"/>
      <c r="N24" s="42" t="n">
        <f aca="false">'Central pensions'!L24</f>
        <v>785544.065131683</v>
      </c>
      <c r="O24" s="9"/>
      <c r="P24" s="9" t="n">
        <f aca="false">'Central pensions'!X24</f>
        <v>23000248.6972878</v>
      </c>
      <c r="Q24" s="42"/>
      <c r="R24" s="42" t="n">
        <f aca="false">'Central SIPA income'!G19</f>
        <v>20589537.4390246</v>
      </c>
      <c r="S24" s="42"/>
      <c r="T24" s="9" t="n">
        <f aca="false">'Central SIPA income'!J19</f>
        <v>78725880.9283224</v>
      </c>
      <c r="U24" s="9"/>
      <c r="V24" s="42" t="n">
        <f aca="false">'Central SIPA income'!F19</f>
        <v>137459.026655012</v>
      </c>
      <c r="W24" s="42"/>
      <c r="X24" s="42" t="n">
        <f aca="false">'Central SIPA income'!M19</f>
        <v>345257.444420333</v>
      </c>
      <c r="Y24" s="9"/>
      <c r="Z24" s="9" t="n">
        <f aca="false">R24+V24-N24-L24-F24</f>
        <v>-2617914.3104438</v>
      </c>
      <c r="AA24" s="9"/>
      <c r="AB24" s="9" t="n">
        <f aca="false">T24-P24-D24</f>
        <v>-48585330.1146394</v>
      </c>
      <c r="AC24" s="24"/>
      <c r="AD24" s="9" t="n">
        <f aca="false">11070090.1016518*1000</f>
        <v>11070090101.6518</v>
      </c>
      <c r="AE24" s="9" t="n">
        <v>720893.647491077</v>
      </c>
      <c r="AF24" s="9" t="n"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-0.00923666741002778</v>
      </c>
      <c r="AK24" s="44" t="n">
        <f aca="false">AK23+1</f>
        <v>2035</v>
      </c>
      <c r="AL24" s="45" t="n">
        <f aca="false">SUM(AB94:AB97)/AVERAGE(AG94:AG97)</f>
        <v>-0.0146183572946429</v>
      </c>
      <c r="AM24" s="9" t="n">
        <v>6098422.29766839</v>
      </c>
      <c r="AN24" s="45" t="n">
        <f aca="false">AM24/AVERAGE(AG94:AG97)</f>
        <v>0.00079044032054624</v>
      </c>
      <c r="AO24" s="45" t="n">
        <f aca="false">'GDP evolution by scenario'!G93</f>
        <v>0.0252716631076237</v>
      </c>
      <c r="AP24" s="45"/>
      <c r="AQ24" s="9" t="n">
        <f aca="false">AQ23*(1+AO24)</f>
        <v>643679050.550096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407677481.00963</v>
      </c>
      <c r="AS24" s="46" t="n">
        <f aca="false">AQ24/AG97</f>
        <v>0.082743823027315</v>
      </c>
      <c r="AT24" s="46" t="n">
        <f aca="false">AR24/AG97</f>
        <v>0.0524062315094051</v>
      </c>
      <c r="AU24" s="7"/>
      <c r="AV24" s="7"/>
      <c r="AW24" s="47" t="n">
        <f aca="false">workers_and_wage_central!C12</f>
        <v>11410134</v>
      </c>
      <c r="AX24" s="7"/>
      <c r="AY24" s="43" t="n">
        <f aca="false">(AW24-AW23)/AW23</f>
        <v>0.0144590276279915</v>
      </c>
      <c r="AZ24" s="48" t="n">
        <f aca="false">workers_and_wage_central!B12</f>
        <v>6886.42921069284</v>
      </c>
      <c r="BA24" s="43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0.0129430511329374</v>
      </c>
      <c r="BJ24" s="7" t="n">
        <f aca="false">BJ23+1</f>
        <v>2035</v>
      </c>
      <c r="BK24" s="43" t="n">
        <f aca="false">SUM(T94:T97)/AVERAGE(AG94:AG97)</f>
        <v>0.0645794381631624</v>
      </c>
      <c r="BL24" s="43" t="n">
        <f aca="false">SUM(P94:P97)/AVERAGE(AG94:AG97)</f>
        <v>0.00982910362934554</v>
      </c>
      <c r="BM24" s="43" t="n">
        <f aca="false">SUM(D94:D97)/AVERAGE(AG94:AG97)</f>
        <v>0.0693686918284598</v>
      </c>
      <c r="BN24" s="43" t="n">
        <f aca="false">(SUM(H94:H97)+SUM(J94:J97))/AVERAGE(AG94:AG97)</f>
        <v>0.0102266670307974</v>
      </c>
      <c r="BO24" s="45" t="n">
        <f aca="false">AL24-BN24</f>
        <v>-0.0248450243254403</v>
      </c>
      <c r="BP24" s="27" t="n">
        <f aca="false">BM24+BN24</f>
        <v>0.0795953588592572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42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42" t="n">
        <f aca="false">'Central pensions'!M25</f>
        <v>5871.509528736</v>
      </c>
      <c r="J25" s="9" t="n">
        <f aca="false">'Central pensions'!W25</f>
        <v>32303.3130517235</v>
      </c>
      <c r="K25" s="9"/>
      <c r="L25" s="42" t="n">
        <f aca="false">'Central pensions'!N25</f>
        <v>4012507.36812272</v>
      </c>
      <c r="M25" s="42"/>
      <c r="N25" s="42" t="n">
        <f aca="false">'Central pensions'!L25</f>
        <v>856510.300309863</v>
      </c>
      <c r="O25" s="9"/>
      <c r="P25" s="9" t="n">
        <f aca="false">'Central pensions'!X25</f>
        <v>25533186.768757</v>
      </c>
      <c r="Q25" s="42"/>
      <c r="R25" s="42" t="n">
        <f aca="false">'Central SIPA income'!G20</f>
        <v>24347324.2300166</v>
      </c>
      <c r="S25" s="42"/>
      <c r="T25" s="9" t="n">
        <f aca="false">'Central SIPA income'!J20</f>
        <v>93094104.4174501</v>
      </c>
      <c r="U25" s="9"/>
      <c r="V25" s="42" t="n">
        <f aca="false">'Central SIPA income'!F20</f>
        <v>143698.094559182</v>
      </c>
      <c r="W25" s="42"/>
      <c r="X25" s="42" t="n">
        <f aca="false">'Central SIPA income'!M20</f>
        <v>360928.184222419</v>
      </c>
      <c r="Y25" s="9"/>
      <c r="Z25" s="9" t="n">
        <f aca="false">R25+V25-N25-L25-F25</f>
        <v>-985061.157622714</v>
      </c>
      <c r="AA25" s="9"/>
      <c r="AB25" s="9" t="n">
        <f aca="false">T25-P25-D25</f>
        <v>-45813078.3912749</v>
      </c>
      <c r="AC25" s="24"/>
      <c r="AD25" s="9" t="n">
        <f aca="false">11699507.7917232*1000</f>
        <v>11699507791.7232</v>
      </c>
      <c r="AE25" s="9" t="n">
        <v>724273.578733216</v>
      </c>
      <c r="AF25" s="9" t="n"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-0.00866898355468429</v>
      </c>
      <c r="AK25" s="44" t="n">
        <f aca="false">AK24+1</f>
        <v>2036</v>
      </c>
      <c r="AL25" s="45" t="n">
        <f aca="false">SUM(AB98:AB101)/AVERAGE(AG98:AG101)</f>
        <v>-0.0123639048166874</v>
      </c>
      <c r="AM25" s="9" t="n">
        <v>5493111.4769607</v>
      </c>
      <c r="AN25" s="45" t="n">
        <f aca="false">AM25/AVERAGE(AG98:AG101)</f>
        <v>0.000694012651877131</v>
      </c>
      <c r="AO25" s="45" t="n">
        <f aca="false">'GDP evolution by scenario'!G97</f>
        <v>0.0258942977241057</v>
      </c>
      <c r="AP25" s="45"/>
      <c r="AQ25" s="9" t="n">
        <f aca="false">AQ24*(1+AO25)</f>
        <v>660346667.52381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412675999.067031</v>
      </c>
      <c r="AS25" s="46" t="n">
        <f aca="false">AQ25/AG101</f>
        <v>0.0825748328957562</v>
      </c>
      <c r="AT25" s="46" t="n">
        <f aca="false">AR25/AG101</f>
        <v>0.0516041851030021</v>
      </c>
      <c r="AU25" s="7"/>
      <c r="AV25" s="7"/>
      <c r="AW25" s="47" t="n">
        <f aca="false">workers_and_wage_central!C13</f>
        <v>11521898</v>
      </c>
      <c r="AX25" s="7"/>
      <c r="AY25" s="43" t="n">
        <f aca="false">(AW25-AW24)/AW24</f>
        <v>0.0097951522742853</v>
      </c>
      <c r="AZ25" s="48" t="n">
        <f aca="false">workers_and_wage_central!B13</f>
        <v>6890.54533395775</v>
      </c>
      <c r="BA25" s="43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0.0650450250100292</v>
      </c>
      <c r="BL25" s="43" t="n">
        <f aca="false">SUM(P98:P101)/AVERAGE(AG98:AG101)</f>
        <v>0.00953221571536917</v>
      </c>
      <c r="BM25" s="43" t="n">
        <f aca="false">SUM(D98:D101)/AVERAGE(AG98:AG101)</f>
        <v>0.0678767141113474</v>
      </c>
      <c r="BN25" s="43" t="n">
        <f aca="false">(SUM(H98:H101)+SUM(J98:J101))/AVERAGE(AG98:AG101)</f>
        <v>0.010810487073242</v>
      </c>
      <c r="BO25" s="45" t="n">
        <f aca="false">AL25-BN25</f>
        <v>-0.0231743918899294</v>
      </c>
      <c r="BP25" s="27" t="n">
        <f aca="false">BM25+BN25</f>
        <v>0.0786872011845894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5988.63303204201</v>
      </c>
      <c r="J26" s="6" t="n">
        <f aca="false">'Central pensions'!W26</f>
        <v>32947.6920098929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797289.861036554</v>
      </c>
      <c r="O26" s="6"/>
      <c r="P26" s="6" t="n">
        <f aca="false">'Central pensions'!X26</f>
        <v>26523936.1366115</v>
      </c>
      <c r="Q26" s="8"/>
      <c r="R26" s="8" t="n">
        <f aca="false">'Central SIPA income'!G21</f>
        <v>19486260.1586378</v>
      </c>
      <c r="S26" s="8"/>
      <c r="T26" s="6" t="n">
        <f aca="false">'Central SIPA income'!J21</f>
        <v>74507404.6238464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-4625288.54079951</v>
      </c>
      <c r="AA26" s="6"/>
      <c r="AB26" s="6" t="n">
        <f aca="false">T26-P26-D26</f>
        <v>-57525369.8556816</v>
      </c>
      <c r="AC26" s="24"/>
      <c r="AD26" s="6" t="n">
        <f aca="false">12295597.1687493*1000</f>
        <v>12295597168.7493</v>
      </c>
      <c r="AE26" s="6" t="n">
        <v>707566.835267154</v>
      </c>
      <c r="AF26" s="6" t="n"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-0.0111422602379424</v>
      </c>
      <c r="AK26" s="37" t="n">
        <f aca="false">AK25+1</f>
        <v>2037</v>
      </c>
      <c r="AL26" s="38" t="n">
        <f aca="false">SUM(AB102:AB105)/AVERAGE(AG102:AG105)</f>
        <v>-0.0114080084846329</v>
      </c>
      <c r="AM26" s="6" t="n">
        <v>4920541.96276278</v>
      </c>
      <c r="AN26" s="38" t="n">
        <f aca="false">AM26/AVERAGE(AG102:AG105)</f>
        <v>0.000609141916421229</v>
      </c>
      <c r="AO26" s="38" t="n">
        <f aca="false">'GDP evolution by scenario'!G101</f>
        <v>0.0205714843847802</v>
      </c>
      <c r="AP26" s="38"/>
      <c r="AQ26" s="6" t="n">
        <f aca="false">AQ25*(1+AO26)</f>
        <v>673930978.683318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416198591.738446</v>
      </c>
      <c r="AS26" s="39" t="n">
        <f aca="false">AQ26/AG105</f>
        <v>0.082717568454321</v>
      </c>
      <c r="AT26" s="39" t="n">
        <f aca="false">AR26/AG105</f>
        <v>0.0510837705813405</v>
      </c>
      <c r="AU26" s="36" t="n">
        <f aca="false">AVERAGE(AH26:AH29)</f>
        <v>-0.0145498200871361</v>
      </c>
      <c r="AV26" s="5"/>
      <c r="AW26" s="40" t="n">
        <f aca="false">workers_and_wage_central!C14</f>
        <v>11482379</v>
      </c>
      <c r="AX26" s="5"/>
      <c r="AY26" s="36" t="n">
        <f aca="false">(AW26-AW25)/AW25</f>
        <v>-0.00342990364955496</v>
      </c>
      <c r="AZ26" s="41" t="n">
        <f aca="false">workers_and_wage_central!B14</f>
        <v>6808.84926639221</v>
      </c>
      <c r="BA26" s="36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0.0154967870337306</v>
      </c>
      <c r="BJ26" s="5" t="n">
        <f aca="false">BJ25+1</f>
        <v>2037</v>
      </c>
      <c r="BK26" s="36" t="n">
        <f aca="false">SUM(T102:T105)/AVERAGE(AG102:AG105)</f>
        <v>0.0654490819232882</v>
      </c>
      <c r="BL26" s="36" t="n">
        <f aca="false">SUM(P102:P105)/AVERAGE(AG102:AG105)</f>
        <v>0.00928706443530822</v>
      </c>
      <c r="BM26" s="36" t="n">
        <f aca="false">SUM(D102:D105)/AVERAGE(AG102:AG105)</f>
        <v>0.0675700259726128</v>
      </c>
      <c r="BN26" s="36" t="n">
        <f aca="false">(SUM(H102:H105)+SUM(J102:J105))/AVERAGE(AG102:AG105)</f>
        <v>0.0113922908583245</v>
      </c>
      <c r="BO26" s="38" t="n">
        <f aca="false">AL26-BN26</f>
        <v>-0.0228002993429574</v>
      </c>
      <c r="BP26" s="27" t="n">
        <f aca="false">BM26+BN26</f>
        <v>0.0789623168309373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8469780.5636595</v>
      </c>
      <c r="D27" s="9" t="n">
        <f aca="false">'Central pensions'!Q27</f>
        <v>104565192.143944</v>
      </c>
      <c r="E27" s="9"/>
      <c r="F27" s="42" t="n">
        <f aca="false">'Central pensions'!I27</f>
        <v>19005961.4338698</v>
      </c>
      <c r="G27" s="9" t="n">
        <f aca="false">'Central pensions'!K27</f>
        <v>211229.041623464</v>
      </c>
      <c r="H27" s="9" t="n">
        <f aca="false">'Central pensions'!V27</f>
        <v>1162119.86436939</v>
      </c>
      <c r="I27" s="42" t="n">
        <f aca="false">'Central pensions'!M27</f>
        <v>6532.85695742699</v>
      </c>
      <c r="J27" s="9" t="n">
        <f aca="false">'Central pensions'!W27</f>
        <v>35941.8514753436</v>
      </c>
      <c r="K27" s="9"/>
      <c r="L27" s="42" t="n">
        <f aca="false">'Central pensions'!N27</f>
        <v>3381171.90764194</v>
      </c>
      <c r="M27" s="42"/>
      <c r="N27" s="42" t="n">
        <f aca="false">'Central pensions'!L27</f>
        <v>790986.917545874</v>
      </c>
      <c r="O27" s="9"/>
      <c r="P27" s="9" t="n">
        <f aca="false">'Central pensions'!X27</f>
        <v>21896693.7436357</v>
      </c>
      <c r="Q27" s="42"/>
      <c r="R27" s="42" t="n">
        <f aca="false">'Central SIPA income'!G22</f>
        <v>22133362.5864041</v>
      </c>
      <c r="S27" s="42"/>
      <c r="T27" s="9" t="n">
        <f aca="false">'Central SIPA income'!J22</f>
        <v>84628830.1852782</v>
      </c>
      <c r="U27" s="9"/>
      <c r="V27" s="42" t="n">
        <f aca="false">'Central SIPA income'!F22</f>
        <v>124241.716375217</v>
      </c>
      <c r="W27" s="42"/>
      <c r="X27" s="42" t="n">
        <f aca="false">'Central SIPA income'!M22</f>
        <v>312059.371653781</v>
      </c>
      <c r="Y27" s="9"/>
      <c r="Z27" s="9" t="n">
        <f aca="false">R27+V27-N27-L27-F27</f>
        <v>-920515.956278335</v>
      </c>
      <c r="AA27" s="9"/>
      <c r="AB27" s="9" t="n">
        <f aca="false">T27-P27-D27</f>
        <v>-41833055.702302</v>
      </c>
      <c r="AC27" s="24"/>
      <c r="AD27" s="9" t="n">
        <f aca="false">14242781.3910506*1000</f>
        <v>14242781391.0506</v>
      </c>
      <c r="AE27" s="9" t="n">
        <v>746958.681610849</v>
      </c>
      <c r="AF27" s="9" t="n"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-0.00767545900127624</v>
      </c>
      <c r="AK27" s="44" t="n">
        <f aca="false">AK26+1</f>
        <v>2038</v>
      </c>
      <c r="AL27" s="45" t="n">
        <f aca="false">SUM(AB106:AB109)/AVERAGE(AG106:AG109)</f>
        <v>-0.00985470056744718</v>
      </c>
      <c r="AM27" s="9" t="n">
        <v>4379286.21321994</v>
      </c>
      <c r="AN27" s="45" t="n">
        <f aca="false">AM27/AVERAGE(AG106:AG109)</f>
        <v>0.000528068107104749</v>
      </c>
      <c r="AO27" s="45" t="n">
        <f aca="false">'GDP evolution by scenario'!G105</f>
        <v>0.0266417853298095</v>
      </c>
      <c r="AP27" s="45"/>
      <c r="AQ27" s="9" t="n">
        <f aca="false">AQ26*(1+AO27)</f>
        <v>691885703.144507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422854358.253338</v>
      </c>
      <c r="AS27" s="46" t="n">
        <f aca="false">AQ27/AG109</f>
        <v>0.0826707650641168</v>
      </c>
      <c r="AT27" s="46" t="n">
        <f aca="false">AR27/AG109</f>
        <v>0.050525243040321</v>
      </c>
      <c r="AU27" s="7"/>
      <c r="AV27" s="7"/>
      <c r="AW27" s="47" t="n">
        <f aca="false">workers_and_wage_central!C15</f>
        <v>11421402</v>
      </c>
      <c r="AX27" s="7"/>
      <c r="AY27" s="43" t="n">
        <f aca="false">(AW27-AW26)/AW26</f>
        <v>-0.0053104848742582</v>
      </c>
      <c r="AZ27" s="48" t="n">
        <f aca="false">workers_and_wage_central!B15</f>
        <v>6723.17180647536</v>
      </c>
      <c r="BA27" s="43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0.0132035933029902</v>
      </c>
      <c r="BJ27" s="7" t="n">
        <f aca="false">BJ26+1</f>
        <v>2038</v>
      </c>
      <c r="BK27" s="43" t="n">
        <f aca="false">SUM(T106:T109)/AVERAGE(AG106:AG109)</f>
        <v>0.0657251151741322</v>
      </c>
      <c r="BL27" s="43" t="n">
        <f aca="false">SUM(P106:P109)/AVERAGE(AG106:AG109)</f>
        <v>0.00892918258419982</v>
      </c>
      <c r="BM27" s="43" t="n">
        <f aca="false">SUM(D106:D109)/AVERAGE(AG106:AG109)</f>
        <v>0.0666506331573796</v>
      </c>
      <c r="BN27" s="43" t="n">
        <f aca="false">(SUM(H106:H109)+SUM(J106:J109))/AVERAGE(AG106:AG109)</f>
        <v>0.0117822147953619</v>
      </c>
      <c r="BO27" s="45" t="n">
        <f aca="false">AL27-BN27</f>
        <v>-0.0216369153628091</v>
      </c>
      <c r="BP27" s="27" t="n">
        <f aca="false">BM27+BN27</f>
        <v>0.0784328479527415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99388176.508893</v>
      </c>
      <c r="E28" s="9"/>
      <c r="F28" s="42" t="n">
        <f aca="false">'Central pensions'!I28</f>
        <v>18064977.5607003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42" t="n">
        <f aca="false">'Central pensions'!M28</f>
        <v>7051.41369672603</v>
      </c>
      <c r="J28" s="9" t="n">
        <f aca="false">'Central pensions'!W28</f>
        <v>38794.7976559936</v>
      </c>
      <c r="K28" s="9"/>
      <c r="L28" s="42" t="n">
        <f aca="false">'Central pensions'!N28</f>
        <v>3202211.13417862</v>
      </c>
      <c r="M28" s="42"/>
      <c r="N28" s="42" t="n">
        <f aca="false">'Central pensions'!L28</f>
        <v>750970.232147776</v>
      </c>
      <c r="O28" s="9"/>
      <c r="P28" s="9" t="n">
        <f aca="false">'Central pensions'!X28</f>
        <v>20747905.4431615</v>
      </c>
      <c r="Q28" s="42"/>
      <c r="R28" s="42" t="n">
        <f aca="false">'Central SIPA income'!G23</f>
        <v>18222984.7222838</v>
      </c>
      <c r="S28" s="42"/>
      <c r="T28" s="9" t="n">
        <f aca="false">'Central SIPA income'!J23</f>
        <v>69677161.5027172</v>
      </c>
      <c r="U28" s="9"/>
      <c r="V28" s="42" t="n">
        <f aca="false">'Central SIPA income'!F23</f>
        <v>112657.52315571</v>
      </c>
      <c r="W28" s="42"/>
      <c r="X28" s="42" t="n">
        <f aca="false">'Central SIPA income'!M23</f>
        <v>282963.218101957</v>
      </c>
      <c r="Y28" s="9"/>
      <c r="Z28" s="9" t="n">
        <f aca="false">R28+V28-N28-L28-F28</f>
        <v>-3682516.68158714</v>
      </c>
      <c r="AA28" s="9"/>
      <c r="AB28" s="9" t="n">
        <f aca="false">T28-P28-D28</f>
        <v>-50458920.4493372</v>
      </c>
      <c r="AC28" s="24"/>
      <c r="AD28" s="9" t="n">
        <f aca="false">14960937.9511837*1000</f>
        <v>14960937951.1837</v>
      </c>
      <c r="AE28" s="9" t="n">
        <v>694578.466946028</v>
      </c>
      <c r="AF28" s="9" t="n"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-0.00995630027163466</v>
      </c>
      <c r="AK28" s="44" t="n">
        <f aca="false">AK27+1</f>
        <v>2039</v>
      </c>
      <c r="AL28" s="45" t="n">
        <f aca="false">SUM(AB110:AB113)/AVERAGE(AG110:AG113)</f>
        <v>-0.0102000644042951</v>
      </c>
      <c r="AM28" s="9" t="n">
        <v>3887732.69163583</v>
      </c>
      <c r="AN28" s="45" t="n">
        <f aca="false">AM28/AVERAGE(AG110:AG113)</f>
        <v>0.000462130128981694</v>
      </c>
      <c r="AO28" s="45" t="n">
        <f aca="false">'GDP evolution by scenario'!G109</f>
        <v>0.0144221461404865</v>
      </c>
      <c r="AP28" s="45"/>
      <c r="AQ28" s="9" t="n">
        <f aca="false">AQ27*(1+AO28)</f>
        <v>701864179.86777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425039460.855755</v>
      </c>
      <c r="AS28" s="46" t="n">
        <f aca="false">AQ28/AG113</f>
        <v>0.0831864953550994</v>
      </c>
      <c r="AT28" s="46" t="n">
        <f aca="false">AR28/AG113</f>
        <v>0.0503766172293798</v>
      </c>
      <c r="AU28" s="9"/>
      <c r="AW28" s="47" t="n">
        <f aca="false">workers_and_wage_central!C16</f>
        <v>11521980</v>
      </c>
      <c r="AY28" s="43" t="n">
        <f aca="false">(AW28-AW27)/AW27</f>
        <v>0.00880609928623474</v>
      </c>
      <c r="AZ28" s="48" t="n">
        <f aca="false">workers_and_wage_central!B16</f>
        <v>6342.54075613813</v>
      </c>
      <c r="BA28" s="43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I28" s="43" t="n">
        <f aca="false">T35/AG35</f>
        <v>0.01519988613738</v>
      </c>
      <c r="BJ28" s="7" t="n">
        <f aca="false">BJ27+1</f>
        <v>2039</v>
      </c>
      <c r="BK28" s="43" t="n">
        <f aca="false">SUM(T110:T113)/AVERAGE(AG110:AG113)</f>
        <v>0.0656574779292636</v>
      </c>
      <c r="BL28" s="43" t="n">
        <f aca="false">SUM(P110:P113)/AVERAGE(AG110:AG113)</f>
        <v>0.00882032247308115</v>
      </c>
      <c r="BM28" s="43" t="n">
        <f aca="false">SUM(D110:D113)/AVERAGE(AG110:AG113)</f>
        <v>0.0670372198604776</v>
      </c>
      <c r="BN28" s="43" t="n">
        <f aca="false">(SUM(H110:H113)+SUM(J110:J113))/AVERAGE(AG110:AG113)</f>
        <v>0.0123314925616179</v>
      </c>
      <c r="BO28" s="45" t="n">
        <f aca="false">AL28-BN28</f>
        <v>-0.022531556965913</v>
      </c>
      <c r="BP28" s="27" t="n">
        <f aca="false">BM28+BN28</f>
        <v>0.0793687124220955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7381191.97851735</v>
      </c>
      <c r="D29" s="9" t="n">
        <f aca="false">'Central pensions'!Q29</f>
        <v>91125826.8952759</v>
      </c>
      <c r="E29" s="9"/>
      <c r="F29" s="42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1282885.26313304</v>
      </c>
      <c r="I29" s="42" t="n">
        <f aca="false">'Central pensions'!M29</f>
        <v>7211.73966111301</v>
      </c>
      <c r="J29" s="9" t="n">
        <f aca="false">'Central pensions'!W29</f>
        <v>39676.8638082438</v>
      </c>
      <c r="K29" s="9"/>
      <c r="L29" s="42" t="n">
        <f aca="false">'Central pensions'!N29</f>
        <v>3094461.00226498</v>
      </c>
      <c r="M29" s="42"/>
      <c r="N29" s="42" t="n">
        <f aca="false">'Central pensions'!L29</f>
        <v>686850.352897787</v>
      </c>
      <c r="O29" s="9"/>
      <c r="P29" s="9" t="n">
        <f aca="false">'Central pensions'!X29</f>
        <v>19836020.8392285</v>
      </c>
      <c r="Q29" s="42"/>
      <c r="R29" s="42" t="n">
        <f aca="false">'Central SIPA income'!G24</f>
        <v>19867388.1891241</v>
      </c>
      <c r="S29" s="42"/>
      <c r="T29" s="9" t="n">
        <f aca="false">'Central SIPA income'!J24</f>
        <v>75964680.681425</v>
      </c>
      <c r="U29" s="9"/>
      <c r="V29" s="42" t="n">
        <f aca="false">'Central SIPA income'!F24</f>
        <v>111977.056282442</v>
      </c>
      <c r="W29" s="42"/>
      <c r="X29" s="42" t="n">
        <f aca="false">'Central SIPA income'!M24</f>
        <v>281254.081500352</v>
      </c>
      <c r="Y29" s="9"/>
      <c r="Z29" s="9" t="n">
        <f aca="false">R29+V29-N29-L29-F29</f>
        <v>-365143.824890072</v>
      </c>
      <c r="AA29" s="9"/>
      <c r="AB29" s="9" t="n">
        <f aca="false">T29-P29-D29</f>
        <v>-34997167.0530793</v>
      </c>
      <c r="AC29" s="24"/>
      <c r="AD29" s="9" t="n">
        <f aca="false">16923844.884968*1000</f>
        <v>16923844884.968</v>
      </c>
      <c r="AE29" s="9" t="n">
        <v>680214.585477243</v>
      </c>
      <c r="AF29" s="49" t="n"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-0.00705128546667187</v>
      </c>
      <c r="AK29" s="44" t="n">
        <f aca="false">AK28+1</f>
        <v>2040</v>
      </c>
      <c r="AL29" s="45" t="n">
        <f aca="false">SUM(AB114:AB117)/AVERAGE(AG114:AG117)</f>
        <v>-0.0108792676282828</v>
      </c>
      <c r="AM29" s="9" t="n">
        <v>3427469.19706586</v>
      </c>
      <c r="AN29" s="45" t="n">
        <f aca="false">AM29/AVERAGE(AG114:AG117)</f>
        <v>0.000402567464220839</v>
      </c>
      <c r="AO29" s="45" t="n">
        <f aca="false">'GDP evolution by scenario'!G113</f>
        <v>0.0120518790483986</v>
      </c>
      <c r="AP29" s="45"/>
      <c r="AQ29" s="9" t="n">
        <f aca="false">AQ28*(1+AO29)</f>
        <v>710322962.07194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426715624.204677</v>
      </c>
      <c r="AS29" s="46" t="n">
        <f aca="false">AQ29/AG117</f>
        <v>0.0826332522153246</v>
      </c>
      <c r="AT29" s="46" t="n">
        <f aca="false">AR29/AG117</f>
        <v>0.0496406588015573</v>
      </c>
      <c r="AW29" s="47" t="n">
        <f aca="false">workers_and_wage_central!C17</f>
        <v>11538154</v>
      </c>
      <c r="AY29" s="43" t="n">
        <f aca="false">(AW29-AW28)/AW28</f>
        <v>0.00140375178571739</v>
      </c>
      <c r="AZ29" s="48" t="n">
        <f aca="false">workers_and_wage_central!B17</f>
        <v>6004.7550431554</v>
      </c>
      <c r="BA29" s="43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I29" s="43" t="n">
        <f aca="false">T36/AG36</f>
        <v>0.0127004251168749</v>
      </c>
      <c r="BJ29" s="7" t="n">
        <f aca="false">BJ28+1</f>
        <v>2040</v>
      </c>
      <c r="BK29" s="43" t="n">
        <f aca="false">SUM(T114:T117)/AVERAGE(AG114:AG117)</f>
        <v>0.065368649269774</v>
      </c>
      <c r="BL29" s="43" t="n">
        <f aca="false">SUM(P114:P117)/AVERAGE(AG114:AG117)</f>
        <v>0.00869933461751403</v>
      </c>
      <c r="BM29" s="43" t="n">
        <f aca="false">SUM(D114:D117)/AVERAGE(AG114:AG117)</f>
        <v>0.0675485822805427</v>
      </c>
      <c r="BN29" s="43" t="n">
        <f aca="false">(SUM(H114:H117)+SUM(J114:J117))/AVERAGE(AG114:AG117)</f>
        <v>0.0127805431498524</v>
      </c>
      <c r="BO29" s="45" t="n">
        <f aca="false">AL29-BN29</f>
        <v>-0.0236598107781352</v>
      </c>
      <c r="BP29" s="27" t="n">
        <f aca="false">BM29+BN29</f>
        <v>0.0803291254303952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</v>
      </c>
      <c r="J30" s="6" t="n">
        <f aca="false">'Central pensions'!W30</f>
        <v>32309.1800389045</v>
      </c>
      <c r="K30" s="6"/>
      <c r="L30" s="8" t="n">
        <f aca="false">'Central pensions'!N30</f>
        <v>3259887.13066368</v>
      </c>
      <c r="M30" s="8"/>
      <c r="N30" s="8" t="n">
        <f aca="false">'Central pensions'!L30</f>
        <v>683471.593930794</v>
      </c>
      <c r="O30" s="6"/>
      <c r="P30" s="6" t="n">
        <f aca="false">'Central pensions'!X30</f>
        <v>20675828.8709507</v>
      </c>
      <c r="Q30" s="8"/>
      <c r="R30" s="8" t="n">
        <f aca="false">'Central SIPA income'!G25</f>
        <v>15669892.6140393</v>
      </c>
      <c r="S30" s="8"/>
      <c r="T30" s="6" t="n">
        <f aca="false">'Central SIPA income'!J25</f>
        <v>59915192.5460109</v>
      </c>
      <c r="U30" s="6"/>
      <c r="V30" s="8" t="n">
        <f aca="false">'Central SIPA income'!F25</f>
        <v>112983.375310289</v>
      </c>
      <c r="W30" s="8"/>
      <c r="X30" s="8" t="n">
        <f aca="false">'Central SIPA income'!M25</f>
        <v>283781.664768478</v>
      </c>
      <c r="Y30" s="6"/>
      <c r="Z30" s="6" t="n">
        <f aca="false">R30+V30-N30-L30-F30</f>
        <v>-4630563.83460131</v>
      </c>
      <c r="AA30" s="6"/>
      <c r="AB30" s="6" t="n">
        <f aca="false">T30-P30-D30</f>
        <v>-51374163.0740517</v>
      </c>
      <c r="AC30" s="24"/>
      <c r="AD30" s="6" t="n">
        <f aca="false">17555535.0481123*1000</f>
        <v>17555535048.1123</v>
      </c>
      <c r="AE30" s="6" t="n">
        <v>666284.649859393</v>
      </c>
      <c r="AF30" s="6" t="n"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-0.0105673550314864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-0.265139291209183</v>
      </c>
      <c r="AS30" s="39"/>
      <c r="AT30" s="5"/>
      <c r="AU30" s="36" t="n">
        <f aca="false">AVERAGE(AH30:AH33)</f>
        <v>-0.0157812128378013</v>
      </c>
      <c r="AV30" s="5"/>
      <c r="AW30" s="40" t="n">
        <f aca="false">workers_and_wage_central!C18</f>
        <v>11452346</v>
      </c>
      <c r="AX30" s="5"/>
      <c r="AY30" s="36" t="n">
        <f aca="false">(AW30-AW29)/AW29</f>
        <v>-0.00743689155128281</v>
      </c>
      <c r="AZ30" s="41" t="n">
        <f aca="false">workers_and_wage_central!B18</f>
        <v>5984.66038142344</v>
      </c>
      <c r="BA30" s="36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0.0145098431867254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91502867.4890381</v>
      </c>
      <c r="E31" s="9"/>
      <c r="F31" s="42" t="n">
        <f aca="false">'Central pensions'!I31</f>
        <v>16631729.3061645</v>
      </c>
      <c r="G31" s="9" t="n">
        <f aca="false">'Central pensions'!K31</f>
        <v>192650.576848536</v>
      </c>
      <c r="H31" s="9" t="n">
        <f aca="false">'Central pensions'!V31</f>
        <v>1059906.63271104</v>
      </c>
      <c r="I31" s="42" t="n">
        <f aca="false">'Central pensions'!M31</f>
        <v>5958.265263357</v>
      </c>
      <c r="J31" s="9" t="n">
        <f aca="false">'Central pensions'!W31</f>
        <v>32780.6175065283</v>
      </c>
      <c r="K31" s="9"/>
      <c r="L31" s="42" t="n">
        <f aca="false">'Central pensions'!N31</f>
        <v>2983997.22603285</v>
      </c>
      <c r="M31" s="42"/>
      <c r="N31" s="42" t="n">
        <f aca="false">'Central pensions'!L31</f>
        <v>691212.615794346</v>
      </c>
      <c r="O31" s="9"/>
      <c r="P31" s="9" t="n">
        <f aca="false">'Central pensions'!X31</f>
        <v>19286823.6626185</v>
      </c>
      <c r="Q31" s="42"/>
      <c r="R31" s="42" t="n">
        <f aca="false">'Central SIPA income'!G26</f>
        <v>18569149.4333894</v>
      </c>
      <c r="S31" s="42"/>
      <c r="T31" s="9" t="n">
        <f aca="false">'Central SIPA income'!J26</f>
        <v>71000752.2783131</v>
      </c>
      <c r="U31" s="9"/>
      <c r="V31" s="42" t="n">
        <f aca="false">'Central SIPA income'!F26</f>
        <v>111109.744064318</v>
      </c>
      <c r="W31" s="42"/>
      <c r="X31" s="42" t="n">
        <f aca="false">'Central SIPA income'!M26</f>
        <v>279075.643261474</v>
      </c>
      <c r="Y31" s="9"/>
      <c r="Z31" s="9" t="n">
        <f aca="false">R31+V31-N31-L31-F31</f>
        <v>-1626679.97053794</v>
      </c>
      <c r="AA31" s="9"/>
      <c r="AB31" s="9" t="n">
        <f aca="false">T31-P31-D31</f>
        <v>-39788938.8733434</v>
      </c>
      <c r="AC31" s="24"/>
      <c r="AD31" s="9" t="n">
        <f aca="false">21502303.7133428*1000</f>
        <v>21502303713.3428</v>
      </c>
      <c r="AE31" s="9" t="n">
        <v>751809.189715747</v>
      </c>
      <c r="AF31" s="9" t="n"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-0.00725330723742638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426715624.204677</v>
      </c>
      <c r="AS31" s="7"/>
      <c r="AT31" s="7"/>
      <c r="AU31" s="7"/>
      <c r="AV31" s="7"/>
      <c r="AW31" s="47" t="n">
        <f aca="false">workers_and_wage_central!C19</f>
        <v>11487356</v>
      </c>
      <c r="AX31" s="7"/>
      <c r="AY31" s="43" t="n">
        <f aca="false">(AW31-AW30)/AW30</f>
        <v>0.00305701556694148</v>
      </c>
      <c r="AZ31" s="48" t="n">
        <f aca="false">workers_and_wage_central!B19</f>
        <v>5957.71823704739</v>
      </c>
      <c r="BA31" s="43" t="n">
        <f aca="false">(AZ31-AZ30)/AZ30</f>
        <v>-0.00450186688281888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0.012926064443578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32447630.7451734</v>
      </c>
      <c r="D32" s="9" t="n">
        <f aca="false">'Central pensions'!Q32</f>
        <v>93624687.6914833</v>
      </c>
      <c r="E32" s="9"/>
      <c r="F32" s="42" t="n">
        <f aca="false">'Central pensions'!I32</f>
        <v>17017395.2444221</v>
      </c>
      <c r="G32" s="9" t="n">
        <f aca="false">'Central pensions'!K32</f>
        <v>183887.346934037</v>
      </c>
      <c r="H32" s="9" t="n">
        <f aca="false">'Central pensions'!V32</f>
        <v>1011693.9272923</v>
      </c>
      <c r="I32" s="42" t="n">
        <f aca="false">'Central pensions'!M32</f>
        <v>5687.23753404201</v>
      </c>
      <c r="J32" s="9" t="n">
        <f aca="false">'Central pensions'!W32</f>
        <v>31289.5029059454</v>
      </c>
      <c r="K32" s="9"/>
      <c r="L32" s="42" t="n">
        <f aca="false">'Central pensions'!N32</f>
        <v>2899259.23462991</v>
      </c>
      <c r="M32" s="42"/>
      <c r="N32" s="42" t="n">
        <f aca="false">'Central pensions'!L32</f>
        <v>708658.988428958</v>
      </c>
      <c r="O32" s="9"/>
      <c r="P32" s="9" t="n">
        <f aca="false">'Central pensions'!X32</f>
        <v>18943102.6171247</v>
      </c>
      <c r="Q32" s="42"/>
      <c r="R32" s="42" t="n">
        <f aca="false">'Central SIPA income'!G27</f>
        <v>15920829.0248899</v>
      </c>
      <c r="S32" s="42"/>
      <c r="T32" s="9" t="n">
        <f aca="false">'Central SIPA income'!J27</f>
        <v>60874669.6619836</v>
      </c>
      <c r="U32" s="9"/>
      <c r="V32" s="42" t="n">
        <f aca="false">'Central SIPA income'!F27</f>
        <v>109390.258252687</v>
      </c>
      <c r="W32" s="42"/>
      <c r="X32" s="42" t="n">
        <f aca="false">'Central SIPA income'!M27</f>
        <v>274756.790644172</v>
      </c>
      <c r="Y32" s="9"/>
      <c r="Z32" s="9" t="n">
        <f aca="false">R32+V32-N32-L32-F32</f>
        <v>-4595094.18433835</v>
      </c>
      <c r="AA32" s="9"/>
      <c r="AB32" s="9" t="n">
        <f aca="false">T32-P32-D32</f>
        <v>-51693120.6466244</v>
      </c>
      <c r="AC32" s="24"/>
      <c r="AD32" s="9"/>
      <c r="AE32" s="9"/>
      <c r="AF32" s="9" t="n">
        <v>397.614228233701</v>
      </c>
      <c r="AG32" s="9" t="n">
        <f aca="false">(AVERAGE(AG26:AG29)*(1-0.031)*4-(AG30+AG31))/2*1.05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-0.0101959018477325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430161985.028785</v>
      </c>
      <c r="AS32" s="7"/>
      <c r="AT32" s="7"/>
      <c r="AU32" s="9"/>
      <c r="AW32" s="47" t="n">
        <f aca="false">workers_and_wage_central!C20</f>
        <v>11445931</v>
      </c>
      <c r="AY32" s="43" t="n">
        <f aca="false">(AW32-AW31)/AW31</f>
        <v>-0.00360613878424243</v>
      </c>
      <c r="AZ32" s="48" t="n">
        <f aca="false">workers_and_wage_central!B20</f>
        <v>5902.6327097858</v>
      </c>
      <c r="BA32" s="43" t="n">
        <f aca="false">(AZ32-AZ31)/AZ31</f>
        <v>-0.00924607795633136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0" t="n">
        <v>1</v>
      </c>
      <c r="BI32" s="43" t="n">
        <f aca="false">T39/AG39</f>
        <v>0.0152825582448002</v>
      </c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92518460.1277186</v>
      </c>
      <c r="E33" s="9"/>
      <c r="F33" s="42" t="n">
        <f aca="false">'Central pensions'!I33</f>
        <v>16816325.2900432</v>
      </c>
      <c r="G33" s="9" t="n">
        <f aca="false">'Central pensions'!K33</f>
        <v>190348.194341756</v>
      </c>
      <c r="H33" s="9" t="n">
        <f aca="false">'Central pensions'!V33</f>
        <v>1047239.6034714</v>
      </c>
      <c r="I33" s="42" t="n">
        <f aca="false">'Central pensions'!M33</f>
        <v>5887.05755696201</v>
      </c>
      <c r="J33" s="9" t="n">
        <f aca="false">'Central pensions'!W33</f>
        <v>32388.853715613</v>
      </c>
      <c r="K33" s="9"/>
      <c r="L33" s="42" t="n">
        <f aca="false">'Central pensions'!N33</f>
        <v>2797639.4243223</v>
      </c>
      <c r="M33" s="42"/>
      <c r="N33" s="42" t="n">
        <f aca="false">'Central pensions'!L33</f>
        <v>701770.151567139</v>
      </c>
      <c r="O33" s="9"/>
      <c r="P33" s="9" t="n">
        <f aca="false">'Central pensions'!X33</f>
        <v>18377896.5904799</v>
      </c>
      <c r="Q33" s="42"/>
      <c r="R33" s="42" t="n">
        <f aca="false">'Central SIPA income'!G28</f>
        <v>18591401.7836556</v>
      </c>
      <c r="S33" s="42"/>
      <c r="T33" s="9" t="n">
        <f aca="false">'Central SIPA income'!J28</f>
        <v>71085836.0682051</v>
      </c>
      <c r="U33" s="9"/>
      <c r="V33" s="42" t="n">
        <f aca="false">'Central SIPA income'!F28</f>
        <v>110993.20327168</v>
      </c>
      <c r="W33" s="42"/>
      <c r="X33" s="42" t="n">
        <f aca="false">'Central SIPA income'!M28</f>
        <v>278782.926390011</v>
      </c>
      <c r="Y33" s="9"/>
      <c r="Z33" s="9" t="n">
        <f aca="false">R33+V33-N33-L33-F33</f>
        <v>-1613339.8790054</v>
      </c>
      <c r="AA33" s="9"/>
      <c r="AB33" s="9" t="n">
        <f aca="false">T33-P33-D33</f>
        <v>-39810520.6499935</v>
      </c>
      <c r="AC33" s="24"/>
      <c r="AD33" s="9"/>
      <c r="AE33" s="43"/>
      <c r="AF33" s="43"/>
      <c r="AG33" s="9" t="n">
        <f aca="false">(AVERAGE(AG26:AG29)*(1-0.031)*4-(AG30+AG31))/2*0.95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-0.0086787353759608</v>
      </c>
      <c r="AK33" s="7" t="s">
        <v>58</v>
      </c>
      <c r="AL33" s="7"/>
      <c r="AM33" s="7"/>
      <c r="AN33" s="7"/>
      <c r="AO33" s="7"/>
      <c r="AP33" s="7"/>
      <c r="AQ33" s="7"/>
      <c r="AR33" s="7"/>
      <c r="AS33" s="7"/>
      <c r="AT33" s="7"/>
      <c r="AW33" s="47" t="n">
        <f aca="false">workers_and_wage_central!C21</f>
        <v>11546507</v>
      </c>
      <c r="AY33" s="43" t="n">
        <f aca="false">(AW33-AW32)/AW32</f>
        <v>0.00878705279631688</v>
      </c>
      <c r="AZ33" s="48" t="n">
        <f aca="false">workers_and_wage_central!B21</f>
        <v>5855.11558035664</v>
      </c>
      <c r="BA33" s="43" t="n">
        <f aca="false">(AZ33-AZ32)/AZ32</f>
        <v>-0.00805015859285552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0" t="n">
        <f aca="false">BH32+1</f>
        <v>2</v>
      </c>
      <c r="BI33" s="43" t="n">
        <f aca="false">T40/AG40</f>
        <v>0.0136029588135898</v>
      </c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90880459.3312315</v>
      </c>
      <c r="E34" s="6"/>
      <c r="F34" s="8" t="n">
        <f aca="false">'Central pensions'!I34</f>
        <v>16518599.2558977</v>
      </c>
      <c r="G34" s="6" t="n">
        <f aca="false">'Central pensions'!K34</f>
        <v>209544.77856579</v>
      </c>
      <c r="H34" s="6" t="n">
        <f aca="false">'Central pensions'!V34</f>
        <v>1152853.54596401</v>
      </c>
      <c r="I34" s="8" t="n">
        <f aca="false">'Central pensions'!M34</f>
        <v>6480.76634739598</v>
      </c>
      <c r="J34" s="6" t="n">
        <f aca="false">'Central pensions'!W34</f>
        <v>35655.2643081677</v>
      </c>
      <c r="K34" s="6"/>
      <c r="L34" s="8" t="n">
        <f aca="false">'Central pensions'!N34</f>
        <v>3135773.56041473</v>
      </c>
      <c r="M34" s="8"/>
      <c r="N34" s="8" t="n">
        <f aca="false">'Central pensions'!L34</f>
        <v>690225.133764403</v>
      </c>
      <c r="O34" s="6"/>
      <c r="P34" s="6" t="n">
        <f aca="false">'Central pensions'!X34</f>
        <v>20068958.948466</v>
      </c>
      <c r="Q34" s="8"/>
      <c r="R34" s="8" t="n">
        <f aca="false">'Central SIPA income'!G29</f>
        <v>16406241.2684602</v>
      </c>
      <c r="S34" s="8"/>
      <c r="T34" s="6" t="n">
        <f aca="false">'Central SIPA income'!J29</f>
        <v>62730685.4467789</v>
      </c>
      <c r="U34" s="6"/>
      <c r="V34" s="8" t="n">
        <f aca="false">'Central SIPA income'!F29</f>
        <v>113354.394990381</v>
      </c>
      <c r="W34" s="8"/>
      <c r="X34" s="8" t="n">
        <f aca="false">'Central SIPA income'!M29</f>
        <v>284713.559236925</v>
      </c>
      <c r="Y34" s="6"/>
      <c r="Z34" s="6" t="n">
        <f aca="false">R34+V34-N34-L34-F34</f>
        <v>-3825002.28662627</v>
      </c>
      <c r="AA34" s="6"/>
      <c r="AB34" s="6" t="n">
        <f aca="false">T34-P34-D34</f>
        <v>-48218732.8329186</v>
      </c>
      <c r="AC34" s="24"/>
      <c r="AD34" s="36"/>
      <c r="AE34" s="36"/>
      <c r="AF34" s="6"/>
      <c r="AG34" s="6" t="n">
        <f aca="false">AVERAGE($AG$30:$AG$33)*0.95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-0.0101491085802265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workers_and_wage_central!C22</f>
        <v>11506452</v>
      </c>
      <c r="AX34" s="5"/>
      <c r="AY34" s="36" t="n">
        <f aca="false">(AW34-AW33)/AW33</f>
        <v>-0.00346901448204206</v>
      </c>
      <c r="AZ34" s="41" t="n">
        <f aca="false">workers_and_wage_central!B22</f>
        <v>5905.76889726852</v>
      </c>
      <c r="BA34" s="36" t="n">
        <f aca="false">(AZ34-AZ33)/AZ33</f>
        <v>0.00865112160754109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36" t="n">
        <f aca="false">BD34/BD33-1</f>
        <v>0.0116306331531295</v>
      </c>
      <c r="BF34" s="5"/>
      <c r="BG34" s="5"/>
      <c r="BH34" s="5" t="n">
        <f aca="false">BH33+1</f>
        <v>3</v>
      </c>
      <c r="BI34" s="36" t="n">
        <f aca="false">T41/AG41</f>
        <v>0.0160802998322684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91315942.6608905</v>
      </c>
      <c r="E35" s="9"/>
      <c r="F35" s="42" t="n">
        <f aca="false">'Central pensions'!I35</f>
        <v>16597753.5059774</v>
      </c>
      <c r="G35" s="9" t="n">
        <f aca="false">'Central pensions'!K35</f>
        <v>234517.646794707</v>
      </c>
      <c r="H35" s="9" t="n">
        <f aca="false">'Central pensions'!V35</f>
        <v>1290246.89877218</v>
      </c>
      <c r="I35" s="42" t="n">
        <f aca="false">'Central pensions'!M35</f>
        <v>7253.12309674302</v>
      </c>
      <c r="J35" s="9" t="n">
        <f aca="false">'Central pensions'!W35</f>
        <v>39904.5432609926</v>
      </c>
      <c r="K35" s="9"/>
      <c r="L35" s="42" t="n">
        <f aca="false">'Central pensions'!N35</f>
        <v>2482078.90605875</v>
      </c>
      <c r="M35" s="42"/>
      <c r="N35" s="42" t="n">
        <f aca="false">'Central pensions'!L35</f>
        <v>695437.741654761</v>
      </c>
      <c r="O35" s="9"/>
      <c r="P35" s="9" t="n">
        <f aca="false">'Central pensions'!X35</f>
        <v>16705612.5101239</v>
      </c>
      <c r="Q35" s="42"/>
      <c r="R35" s="42" t="n">
        <f aca="false">'Central SIPA income'!G30</f>
        <v>19383772.3336261</v>
      </c>
      <c r="S35" s="42"/>
      <c r="T35" s="9" t="n">
        <f aca="false">'Central SIPA income'!J30</f>
        <v>74115533.54212</v>
      </c>
      <c r="U35" s="9"/>
      <c r="V35" s="42" t="n">
        <f aca="false">'Central SIPA income'!F30</f>
        <v>114714.574752468</v>
      </c>
      <c r="W35" s="42"/>
      <c r="X35" s="42" t="n">
        <f aca="false">'Central SIPA income'!M30</f>
        <v>288129.938648581</v>
      </c>
      <c r="Y35" s="9"/>
      <c r="Z35" s="9" t="n">
        <f aca="false">R35+V35-N35-L35-F35</f>
        <v>-276783.245312333</v>
      </c>
      <c r="AA35" s="9"/>
      <c r="AB35" s="9" t="n">
        <f aca="false">T35-P35-D35</f>
        <v>-33906021.6288944</v>
      </c>
      <c r="AC35" s="24"/>
      <c r="AD35" s="9"/>
      <c r="AE35" s="52"/>
      <c r="AF35" s="43" t="n">
        <f aca="false">AVERAGE(AG34:AG37)/AVERAGE(AG30:AG33)-1</f>
        <v>0</v>
      </c>
      <c r="AG35" s="9" t="n">
        <f aca="false">AVERAGE($AG$30:$AG$33)*0.975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-0.0069535715861487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workers_and_wage_central!C23</f>
        <v>11578075</v>
      </c>
      <c r="AX35" s="7"/>
      <c r="AY35" s="43" t="n">
        <f aca="false">(AW35-AW34)/AW34</f>
        <v>0.00622459468826707</v>
      </c>
      <c r="AZ35" s="48" t="n">
        <f aca="false">workers_and_wage_central!B23</f>
        <v>5929.74311109602</v>
      </c>
      <c r="BA35" s="43" t="n">
        <f aca="false">(AZ35-AZ34)/AZ34</f>
        <v>0.00405945682002355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3" t="n">
        <f aca="false">BD35/BD34-1</f>
        <v>0.011496916732225</v>
      </c>
      <c r="BF35" s="7"/>
      <c r="BG35" s="7" t="n">
        <f aca="false">AVERAGE(BF34:BF37)</f>
        <v>100</v>
      </c>
      <c r="BH35" s="7" t="n">
        <f aca="false">BH34+1</f>
        <v>4</v>
      </c>
      <c r="BI35" s="43" t="n">
        <f aca="false">T42/AG42</f>
        <v>0.0139813237173314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90713835.7860315</v>
      </c>
      <c r="E36" s="9"/>
      <c r="F36" s="42" t="n">
        <f aca="false">'Central pensions'!I36</f>
        <v>16488313.4541972</v>
      </c>
      <c r="G36" s="9" t="n">
        <f aca="false">'Central pensions'!K36</f>
        <v>256671.816528496</v>
      </c>
      <c r="H36" s="9" t="n">
        <f aca="false">'Central pensions'!V36</f>
        <v>1412132.60411066</v>
      </c>
      <c r="I36" s="42" t="n">
        <f aca="false">'Central pensions'!M36</f>
        <v>7938.30360397397</v>
      </c>
      <c r="J36" s="9" t="n">
        <f aca="false">'Central pensions'!W36</f>
        <v>43674.2042508445</v>
      </c>
      <c r="K36" s="9"/>
      <c r="L36" s="42" t="n">
        <f aca="false">'Central pensions'!N36</f>
        <v>2446998.96783298</v>
      </c>
      <c r="M36" s="42"/>
      <c r="N36" s="42" t="n">
        <f aca="false">'Central pensions'!L36</f>
        <v>692530.991692027</v>
      </c>
      <c r="O36" s="9"/>
      <c r="P36" s="9" t="n">
        <f aca="false">'Central pensions'!X36</f>
        <v>16507590.4632423</v>
      </c>
      <c r="Q36" s="42"/>
      <c r="R36" s="42" t="n">
        <f aca="false">'Central SIPA income'!G31</f>
        <v>17026895.6133391</v>
      </c>
      <c r="S36" s="42"/>
      <c r="T36" s="9" t="n">
        <f aca="false">'Central SIPA income'!J31</f>
        <v>65103811.1275907</v>
      </c>
      <c r="U36" s="9"/>
      <c r="V36" s="42" t="n">
        <f aca="false">'Central SIPA income'!F31</f>
        <v>115536.075994737</v>
      </c>
      <c r="W36" s="42"/>
      <c r="X36" s="42" t="n">
        <f aca="false">'Central SIPA income'!M31</f>
        <v>290193.312923782</v>
      </c>
      <c r="Y36" s="9"/>
      <c r="Z36" s="9" t="n">
        <f aca="false">R36+V36-N36-L36-F36</f>
        <v>-2485411.72438837</v>
      </c>
      <c r="AA36" s="9"/>
      <c r="AB36" s="9" t="n">
        <f aca="false">T36-P36-D36</f>
        <v>-42117615.121683</v>
      </c>
      <c r="AC36" s="24"/>
      <c r="AD36" s="9"/>
      <c r="AE36" s="9"/>
      <c r="AF36" s="9"/>
      <c r="AG36" s="9" t="n">
        <f aca="false">AVERAGE($AG$30:$AG$33)*1.025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-0.0082162873062219</v>
      </c>
      <c r="AK36" s="7"/>
      <c r="AL36" s="43"/>
      <c r="AM36" s="43"/>
      <c r="AN36" s="43"/>
      <c r="AO36" s="43"/>
      <c r="AP36" s="43"/>
      <c r="AQ36" s="43"/>
      <c r="AR36" s="43"/>
      <c r="AS36" s="43"/>
      <c r="AT36" s="43"/>
      <c r="AU36" s="9"/>
      <c r="AW36" s="47" t="n">
        <f aca="false">workers_and_wage_central!C24</f>
        <v>11571670</v>
      </c>
      <c r="AY36" s="43" t="n">
        <f aca="false">(AW36-AW35)/AW35</f>
        <v>-0.000553200769557979</v>
      </c>
      <c r="AZ36" s="48" t="n">
        <f aca="false">workers_and_wage_central!B24</f>
        <v>5976.4023583589</v>
      </c>
      <c r="BA36" s="43" t="n">
        <f aca="false">(AZ36-AZ35)/AZ35</f>
        <v>0.0078686793658177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3" t="n">
        <f aca="false">BD36/BD35-1</f>
        <v>0.0113662400171888</v>
      </c>
      <c r="BF36" s="7"/>
      <c r="BG36" s="7"/>
      <c r="BH36" s="0" t="n">
        <f aca="false">BH35+1</f>
        <v>5</v>
      </c>
      <c r="BI36" s="43" t="n">
        <f aca="false">T43/AG43</f>
        <v>0.0161717071272051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92491675.2341607</v>
      </c>
      <c r="E37" s="9"/>
      <c r="F37" s="42" t="n">
        <f aca="false">'Central pensions'!I37</f>
        <v>16811456.8185803</v>
      </c>
      <c r="G37" s="9" t="n">
        <f aca="false">'Central pensions'!K37</f>
        <v>285543.027573329</v>
      </c>
      <c r="H37" s="9" t="n">
        <f aca="false">'Central pensions'!V37</f>
        <v>1570973.48889492</v>
      </c>
      <c r="I37" s="42" t="n">
        <f aca="false">'Central pensions'!M37</f>
        <v>8831.227656907</v>
      </c>
      <c r="J37" s="9" t="n">
        <f aca="false">'Central pensions'!W37</f>
        <v>48586.8089348939</v>
      </c>
      <c r="K37" s="9"/>
      <c r="L37" s="42" t="n">
        <f aca="false">'Central pensions'!N37</f>
        <v>2416925.95658841</v>
      </c>
      <c r="M37" s="42"/>
      <c r="N37" s="42" t="n">
        <f aca="false">'Central pensions'!L37</f>
        <v>707786.467963293</v>
      </c>
      <c r="O37" s="9"/>
      <c r="P37" s="9" t="n">
        <f aca="false">'Central pensions'!X37</f>
        <v>16435472.5942845</v>
      </c>
      <c r="Q37" s="42"/>
      <c r="R37" s="42" t="n">
        <f aca="false">'Central SIPA income'!G32</f>
        <v>19927158.1652486</v>
      </c>
      <c r="S37" s="42"/>
      <c r="T37" s="9" t="n">
        <f aca="false">'Central SIPA income'!J32</f>
        <v>76193216.3655024</v>
      </c>
      <c r="U37" s="9"/>
      <c r="V37" s="42" t="n">
        <f aca="false">'Central SIPA income'!F32</f>
        <v>119620.674074767</v>
      </c>
      <c r="W37" s="42"/>
      <c r="X37" s="42" t="n">
        <f aca="false">'Central SIPA income'!M32</f>
        <v>300452.645678513</v>
      </c>
      <c r="Y37" s="9"/>
      <c r="Z37" s="9" t="n">
        <f aca="false">R37+V37-N37-L37-F37</f>
        <v>110609.596191388</v>
      </c>
      <c r="AA37" s="9"/>
      <c r="AB37" s="9" t="n">
        <f aca="false">T37-P37-D37</f>
        <v>-32733931.4629427</v>
      </c>
      <c r="AC37" s="24"/>
      <c r="AD37" s="9"/>
      <c r="AE37" s="9"/>
      <c r="AF37" s="9"/>
      <c r="AG37" s="9" t="n">
        <f aca="false">AVERAGE($AG$30:$AG$33)*1.05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-0.00623368109483515</v>
      </c>
      <c r="AK37" s="50"/>
      <c r="AW37" s="47" t="n">
        <f aca="false">workers_and_wage_central!C25</f>
        <v>11631336</v>
      </c>
      <c r="AY37" s="43" t="n">
        <f aca="false">(AW37-AW36)/AW36</f>
        <v>0.00515621340739928</v>
      </c>
      <c r="AZ37" s="48" t="n">
        <f aca="false">workers_and_wage_central!B25</f>
        <v>5989.76901415762</v>
      </c>
      <c r="BA37" s="43" t="n">
        <f aca="false">(AZ37-AZ36)/AZ36</f>
        <v>0.00223657227161528</v>
      </c>
      <c r="BB37" s="53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3" t="n">
        <f aca="false">BD37/BD36-1</f>
        <v>0.0112385005228133</v>
      </c>
      <c r="BF37" s="7" t="n">
        <v>100</v>
      </c>
      <c r="BG37" s="50" t="n">
        <f aca="false">(BB37-BB33)/BB33</f>
        <v>0.052446091126466</v>
      </c>
      <c r="BH37" s="0" t="n">
        <f aca="false">BH36+1</f>
        <v>6</v>
      </c>
      <c r="BI37" s="43" t="n">
        <f aca="false">T44/AG44</f>
        <v>0.0141361197595684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98288631.1005831</v>
      </c>
      <c r="E38" s="6"/>
      <c r="F38" s="8" t="n">
        <f aca="false">'Central pensions'!I38</f>
        <v>17865122.1671735</v>
      </c>
      <c r="G38" s="6" t="n">
        <f aca="false">'Central pensions'!K38</f>
        <v>324422.423529867</v>
      </c>
      <c r="H38" s="6" t="n">
        <f aca="false">'Central pensions'!V38</f>
        <v>1784876.45417144</v>
      </c>
      <c r="I38" s="8" t="n">
        <f aca="false">'Central pensions'!M38</f>
        <v>10033.683201954</v>
      </c>
      <c r="J38" s="6" t="n">
        <f aca="false">'Central pensions'!W38</f>
        <v>55202.3645619997</v>
      </c>
      <c r="K38" s="6"/>
      <c r="L38" s="8" t="n">
        <f aca="false">'Central pensions'!N38</f>
        <v>2981971.31164796</v>
      </c>
      <c r="M38" s="8"/>
      <c r="N38" s="8" t="n">
        <f aca="false">'Central pensions'!L38</f>
        <v>755065.971108943</v>
      </c>
      <c r="O38" s="6"/>
      <c r="P38" s="6" t="n">
        <f aca="false">'Central pensions'!X38</f>
        <v>19627613.5043998</v>
      </c>
      <c r="Q38" s="8"/>
      <c r="R38" s="8" t="n">
        <f aca="false">'Central SIPA income'!G33</f>
        <v>17681872.3294756</v>
      </c>
      <c r="S38" s="8"/>
      <c r="T38" s="6" t="n">
        <f aca="false">'Central SIPA income'!J33</f>
        <v>67608171.3696838</v>
      </c>
      <c r="U38" s="6"/>
      <c r="V38" s="8" t="n">
        <f aca="false">'Central SIPA income'!F33</f>
        <v>121224.164502983</v>
      </c>
      <c r="W38" s="8"/>
      <c r="X38" s="8" t="n">
        <f aca="false">'Central SIPA income'!M33</f>
        <v>304480.151335074</v>
      </c>
      <c r="Y38" s="6"/>
      <c r="Z38" s="6" t="n">
        <f aca="false">R38+V38-N38-L38-F38</f>
        <v>-3799062.95595185</v>
      </c>
      <c r="AA38" s="6"/>
      <c r="AB38" s="6" t="n">
        <f aca="false">T38-P38-D38</f>
        <v>-50308073.2352991</v>
      </c>
      <c r="AC38" s="24"/>
      <c r="AD38" s="6"/>
      <c r="AE38" s="6"/>
      <c r="AF38" s="6"/>
      <c r="AG38" s="6" t="n">
        <f aca="false">BF38/100*$AG$37</f>
        <v>5230375545.84321</v>
      </c>
      <c r="AH38" s="36" t="n">
        <f aca="false">(AG38-AG37)/AG37</f>
        <v>-0.00395425474872764</v>
      </c>
      <c r="AI38" s="36"/>
      <c r="AJ38" s="36" t="n">
        <f aca="false">AB38/AG38</f>
        <v>-0.00961844379898896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-0.00385964978735402</v>
      </c>
      <c r="AV38" s="5"/>
      <c r="AW38" s="40" t="n">
        <f aca="false">workers_and_wage_central!C26</f>
        <v>11645402</v>
      </c>
      <c r="AX38" s="5"/>
      <c r="AY38" s="36" t="n">
        <f aca="false">(AW38-AW37)/AW37</f>
        <v>0.00120931937655313</v>
      </c>
      <c r="AZ38" s="41" t="n">
        <f aca="false">workers_and_wage_central!B26</f>
        <v>6074.16742636382</v>
      </c>
      <c r="BA38" s="36" t="n">
        <f aca="false">(AZ38-AZ37)/AZ37</f>
        <v>0.014090428530167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36" t="n">
        <f aca="false">BD38/BD37-1</f>
        <v>0.0189803248764207</v>
      </c>
      <c r="BF38" s="5" t="n">
        <f aca="false">BF37*(1+AY38)*(1+BA38)*(1-BE38)</f>
        <v>99.6045745251272</v>
      </c>
      <c r="BG38" s="5"/>
      <c r="BH38" s="5" t="n">
        <f aca="false">BH37+1</f>
        <v>7</v>
      </c>
      <c r="BI38" s="36" t="n">
        <f aca="false">T45/AG45</f>
        <v>0.0162762005039716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97414820.2717102</v>
      </c>
      <c r="E39" s="9"/>
      <c r="F39" s="42" t="n">
        <f aca="false">'Central pensions'!I39</f>
        <v>17706296.7055305</v>
      </c>
      <c r="G39" s="9" t="n">
        <f aca="false">'Central pensions'!K39</f>
        <v>332094.849460229</v>
      </c>
      <c r="H39" s="9" t="n">
        <f aca="false">'Central pensions'!V39</f>
        <v>1827087.87790866</v>
      </c>
      <c r="I39" s="42" t="n">
        <f aca="false">'Central pensions'!M39</f>
        <v>10270.974725574</v>
      </c>
      <c r="J39" s="9" t="n">
        <f aca="false">'Central pensions'!W39</f>
        <v>56507.8725126387</v>
      </c>
      <c r="K39" s="9"/>
      <c r="L39" s="42" t="n">
        <f aca="false">'Central pensions'!N39</f>
        <v>2699190.88057423</v>
      </c>
      <c r="M39" s="42"/>
      <c r="N39" s="42" t="n">
        <f aca="false">'Central pensions'!L39</f>
        <v>750779.320932925</v>
      </c>
      <c r="O39" s="9"/>
      <c r="P39" s="9" t="n">
        <f aca="false">'Central pensions'!X39</f>
        <v>18136680.6187744</v>
      </c>
      <c r="Q39" s="42"/>
      <c r="R39" s="42" t="n">
        <f aca="false">'Central SIPA income'!G34</f>
        <v>20647716.7412617</v>
      </c>
      <c r="S39" s="42"/>
      <c r="T39" s="9" t="n">
        <f aca="false">'Central SIPA income'!J34</f>
        <v>78948334.5329252</v>
      </c>
      <c r="U39" s="9"/>
      <c r="V39" s="42" t="n">
        <f aca="false">'Central SIPA income'!F34</f>
        <v>118732.691914753</v>
      </c>
      <c r="W39" s="42"/>
      <c r="X39" s="42" t="n">
        <f aca="false">'Central SIPA income'!M34</f>
        <v>298222.290504918</v>
      </c>
      <c r="Y39" s="9"/>
      <c r="Z39" s="9" t="n">
        <f aca="false">R39+V39-N39-L39-F39</f>
        <v>-389817.473861173</v>
      </c>
      <c r="AA39" s="9"/>
      <c r="AB39" s="9" t="n">
        <f aca="false">T39-P39-D39</f>
        <v>-36603166.3575594</v>
      </c>
      <c r="AC39" s="24"/>
      <c r="AD39" s="9"/>
      <c r="AE39" s="9"/>
      <c r="AF39" s="9"/>
      <c r="AG39" s="9" t="n">
        <f aca="false">BF39/100*$AG$37</f>
        <v>5165910920.692</v>
      </c>
      <c r="AH39" s="43" t="n">
        <f aca="false">(AG39-AG38)/AG38</f>
        <v>-0.0123250471378553</v>
      </c>
      <c r="AI39" s="43"/>
      <c r="AJ39" s="43" t="n">
        <f aca="false">AB39/AG39</f>
        <v>-0.00708552023437836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workers_and_wage_central!C27</f>
        <v>11654580</v>
      </c>
      <c r="AX39" s="7"/>
      <c r="AY39" s="43" t="n">
        <f aca="false">(AW39-AW38)/AW38</f>
        <v>0.000788122213385163</v>
      </c>
      <c r="AZ39" s="48" t="n">
        <f aca="false">workers_and_wage_central!B27</f>
        <v>6108.35761466251</v>
      </c>
      <c r="BA39" s="43" t="n">
        <f aca="false">(AZ39-AZ38)/AZ38</f>
        <v>0.00562878595514095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3" t="n">
        <f aca="false">BD39/BD38-1</f>
        <v>0.0186267824932955</v>
      </c>
      <c r="BF39" s="7" t="n">
        <f aca="false">BF38*(1+AY39)*(1+BA39)*(1-BE39)</f>
        <v>98.376943448959</v>
      </c>
      <c r="BG39" s="7"/>
      <c r="BH39" s="7" t="n">
        <f aca="false">BH38+1</f>
        <v>8</v>
      </c>
      <c r="BI39" s="43" t="n">
        <f aca="false">T46/AG46</f>
        <v>0.0141894030488703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98525135.835905</v>
      </c>
      <c r="E40" s="9"/>
      <c r="F40" s="42" t="n">
        <f aca="false">'Central pensions'!I40</f>
        <v>17908109.702378</v>
      </c>
      <c r="G40" s="9" t="n">
        <f aca="false">'Central pensions'!K40</f>
        <v>360574.301983256</v>
      </c>
      <c r="H40" s="9" t="n">
        <f aca="false">'Central pensions'!V40</f>
        <v>1983773.4228934</v>
      </c>
      <c r="I40" s="42" t="n">
        <f aca="false">'Central pensions'!M40</f>
        <v>11151.782535565</v>
      </c>
      <c r="J40" s="9" t="n">
        <f aca="false">'Central pensions'!W40</f>
        <v>61353.8172028904</v>
      </c>
      <c r="K40" s="9"/>
      <c r="L40" s="42" t="n">
        <f aca="false">'Central pensions'!N40</f>
        <v>2553035.51670591</v>
      </c>
      <c r="M40" s="42"/>
      <c r="N40" s="42" t="n">
        <f aca="false">'Central pensions'!L40</f>
        <v>761518.439081736</v>
      </c>
      <c r="O40" s="9"/>
      <c r="P40" s="9" t="n">
        <f aca="false">'Central pensions'!X40</f>
        <v>17437363.2003709</v>
      </c>
      <c r="Q40" s="42"/>
      <c r="R40" s="42" t="n">
        <f aca="false">'Central SIPA income'!G35</f>
        <v>18352790.771141</v>
      </c>
      <c r="S40" s="42"/>
      <c r="T40" s="9" t="n">
        <f aca="false">'Central SIPA income'!J35</f>
        <v>70173486.1810334</v>
      </c>
      <c r="U40" s="9"/>
      <c r="V40" s="42" t="n">
        <f aca="false">'Central SIPA income'!F35</f>
        <v>114906.591842127</v>
      </c>
      <c r="W40" s="42"/>
      <c r="X40" s="42" t="n">
        <f aca="false">'Central SIPA income'!M35</f>
        <v>288612.230217743</v>
      </c>
      <c r="Y40" s="9"/>
      <c r="Z40" s="9" t="n">
        <f aca="false">R40+V40-N40-L40-F40</f>
        <v>-2754966.29518256</v>
      </c>
      <c r="AA40" s="9"/>
      <c r="AB40" s="9" t="n">
        <f aca="false">T40-P40-D40</f>
        <v>-45789012.8552425</v>
      </c>
      <c r="AC40" s="24"/>
      <c r="AD40" s="9"/>
      <c r="AE40" s="9"/>
      <c r="AF40" s="9"/>
      <c r="AG40" s="9" t="n">
        <f aca="false">BF40/100*$AG$37</f>
        <v>5158692836.07093</v>
      </c>
      <c r="AH40" s="43" t="n">
        <f aca="false">(AG40-AG39)/AG39</f>
        <v>-0.00139725301730691</v>
      </c>
      <c r="AI40" s="43"/>
      <c r="AJ40" s="43" t="n">
        <f aca="false">AB40/AG40</f>
        <v>-0.00887608824760291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47" t="n">
        <f aca="false">workers_and_wage_central!C28</f>
        <v>11726547</v>
      </c>
      <c r="AY40" s="43" t="n">
        <f aca="false">(AW40-AW39)/AW39</f>
        <v>0.0061749972971999</v>
      </c>
      <c r="AZ40" s="48" t="n">
        <f aca="false">workers_and_wage_central!B28</f>
        <v>6175.31024007331</v>
      </c>
      <c r="BA40" s="43" t="n">
        <f aca="false">(AZ40-AZ39)/AZ39</f>
        <v>0.0109608227995845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3" t="n">
        <f aca="false">BD40/BD39-1</f>
        <v>0.018286169982398</v>
      </c>
      <c r="BF40" s="7" t="n">
        <f aca="false">BF39*(1+AY40)*(1+BA40)*(1-BE40)</f>
        <v>98.2394859678915</v>
      </c>
      <c r="BG40" s="7"/>
      <c r="BH40" s="0" t="n">
        <f aca="false">BH39+1</f>
        <v>9</v>
      </c>
      <c r="BI40" s="43" t="n">
        <f aca="false">T47/AG47</f>
        <v>0.0163658876884819</v>
      </c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99578611.2136171</v>
      </c>
      <c r="E41" s="9"/>
      <c r="F41" s="42" t="n">
        <f aca="false">'Central pensions'!I41</f>
        <v>18099591.3225023</v>
      </c>
      <c r="G41" s="9" t="n">
        <f aca="false">'Central pensions'!K41</f>
        <v>392906.471342791</v>
      </c>
      <c r="H41" s="9" t="n">
        <f aca="false">'Central pensions'!V41</f>
        <v>2161655.47917735</v>
      </c>
      <c r="I41" s="42" t="n">
        <f aca="false">'Central pensions'!M41</f>
        <v>12151.746536375</v>
      </c>
      <c r="J41" s="9" t="n">
        <f aca="false">'Central pensions'!W41</f>
        <v>66855.3240982689</v>
      </c>
      <c r="K41" s="9"/>
      <c r="L41" s="42" t="n">
        <f aca="false">'Central pensions'!N41</f>
        <v>2593166.69482328</v>
      </c>
      <c r="M41" s="42"/>
      <c r="N41" s="42" t="n">
        <f aca="false">'Central pensions'!L41</f>
        <v>771278.514053229</v>
      </c>
      <c r="O41" s="9"/>
      <c r="P41" s="9" t="n">
        <f aca="false">'Central pensions'!X41</f>
        <v>17699301.1272031</v>
      </c>
      <c r="Q41" s="42"/>
      <c r="R41" s="42" t="n">
        <f aca="false">'Central SIPA income'!G36</f>
        <v>21743713.5762289</v>
      </c>
      <c r="S41" s="42"/>
      <c r="T41" s="9" t="n">
        <f aca="false">'Central SIPA income'!J36</f>
        <v>83138973.4233313</v>
      </c>
      <c r="U41" s="9"/>
      <c r="V41" s="42" t="n">
        <f aca="false">'Central SIPA income'!F36</f>
        <v>110842.210785615</v>
      </c>
      <c r="W41" s="42"/>
      <c r="X41" s="42" t="n">
        <f aca="false">'Central SIPA income'!M36</f>
        <v>278403.676797357</v>
      </c>
      <c r="Y41" s="9"/>
      <c r="Z41" s="9" t="n">
        <f aca="false">R41+V41-N41-L41-F41</f>
        <v>390519.255635697</v>
      </c>
      <c r="AA41" s="9"/>
      <c r="AB41" s="9" t="n">
        <f aca="false">T41-P41-D41</f>
        <v>-34138938.9174888</v>
      </c>
      <c r="AC41" s="24"/>
      <c r="AD41" s="9"/>
      <c r="AE41" s="9"/>
      <c r="AF41" s="9"/>
      <c r="AG41" s="9" t="n">
        <f aca="false">BF41/100*$AG$37</f>
        <v>5170237762.38898</v>
      </c>
      <c r="AH41" s="43" t="n">
        <f aca="false">(AG41-AG40)/AG40</f>
        <v>0.00223795575447377</v>
      </c>
      <c r="AI41" s="43" t="n">
        <f aca="false">(AG41-AG37)/AG37</f>
        <v>-0.0154065840917008</v>
      </c>
      <c r="AJ41" s="43" t="n">
        <f aca="false">AB41/AG41</f>
        <v>-0.00660297272319533</v>
      </c>
      <c r="AK41" s="50"/>
      <c r="AL41" s="7"/>
      <c r="AM41" s="7"/>
      <c r="AN41" s="7"/>
      <c r="AO41" s="7"/>
      <c r="AP41" s="7"/>
      <c r="AQ41" s="7"/>
      <c r="AR41" s="7"/>
      <c r="AS41" s="7"/>
      <c r="AT41" s="7"/>
      <c r="AW41" s="47" t="n">
        <f aca="false">workers_and_wage_central!C29</f>
        <v>11809053</v>
      </c>
      <c r="AY41" s="43" t="n">
        <f aca="false">(AW41-AW40)/AW40</f>
        <v>0.00703583075222399</v>
      </c>
      <c r="AZ41" s="48" t="n">
        <f aca="false">workers_and_wage_central!B29</f>
        <v>6258.27364590019</v>
      </c>
      <c r="BA41" s="43" t="n">
        <f aca="false">(AZ41-AZ40)/AZ40</f>
        <v>0.0134346943880651</v>
      </c>
      <c r="BB41" s="53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3" t="n">
        <f aca="false">BD41/BD40-1</f>
        <v>0.0179577907679076</v>
      </c>
      <c r="BF41" s="7" t="n">
        <f aca="false">BF40*(1+AY41)*(1+BA41)*(1-BE41)</f>
        <v>98.4593415908299</v>
      </c>
      <c r="BG41" s="50" t="n">
        <f aca="false">(BB41-BB37)/BB37</f>
        <v>0.0851063829787234</v>
      </c>
      <c r="BH41" s="0" t="n">
        <f aca="false">BH40+1</f>
        <v>10</v>
      </c>
      <c r="BI41" s="43" t="n">
        <f aca="false">T48/AG48</f>
        <v>0.0143273542885257</v>
      </c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100642639.04687</v>
      </c>
      <c r="E42" s="6"/>
      <c r="F42" s="8" t="n">
        <f aca="false">'Central pensions'!I42</f>
        <v>18292990.9763329</v>
      </c>
      <c r="G42" s="6" t="n">
        <f aca="false">'Central pensions'!K42</f>
        <v>410608.878085375</v>
      </c>
      <c r="H42" s="6" t="n">
        <f aca="false">'Central pensions'!V42</f>
        <v>2259048.89802065</v>
      </c>
      <c r="I42" s="8" t="n">
        <f aca="false">'Central pensions'!M42</f>
        <v>12699.243652125</v>
      </c>
      <c r="J42" s="6" t="n">
        <f aca="false">'Central pensions'!W42</f>
        <v>69867.4916913605</v>
      </c>
      <c r="K42" s="6"/>
      <c r="L42" s="8" t="n">
        <f aca="false">'Central pensions'!N42</f>
        <v>3171760.59467514</v>
      </c>
      <c r="M42" s="8"/>
      <c r="N42" s="8" t="n">
        <f aca="false">'Central pensions'!L42</f>
        <v>781407.779904276</v>
      </c>
      <c r="O42" s="6"/>
      <c r="P42" s="6" t="n">
        <f aca="false">'Central pensions'!X42</f>
        <v>20757355.8561499</v>
      </c>
      <c r="Q42" s="8"/>
      <c r="R42" s="8" t="n">
        <f aca="false">'Central SIPA income'!G37</f>
        <v>18950996.933177</v>
      </c>
      <c r="S42" s="8"/>
      <c r="T42" s="6" t="n">
        <f aca="false">'Central SIPA income'!J37</f>
        <v>72460779.2891232</v>
      </c>
      <c r="U42" s="6"/>
      <c r="V42" s="8" t="n">
        <f aca="false">'Central SIPA income'!F37</f>
        <v>114700.076288004</v>
      </c>
      <c r="W42" s="8"/>
      <c r="X42" s="8" t="n">
        <f aca="false">'Central SIPA income'!M37</f>
        <v>288093.522685871</v>
      </c>
      <c r="Y42" s="6"/>
      <c r="Z42" s="6" t="n">
        <f aca="false">R42+V42-N42-L42-F42</f>
        <v>-3180462.34144734</v>
      </c>
      <c r="AA42" s="6"/>
      <c r="AB42" s="6" t="n">
        <f aca="false">T42-P42-D42</f>
        <v>-48939215.6138968</v>
      </c>
      <c r="AC42" s="24"/>
      <c r="AD42" s="6"/>
      <c r="AE42" s="6"/>
      <c r="AF42" s="6"/>
      <c r="AG42" s="6" t="n">
        <f aca="false">BF42/100*$AG$37</f>
        <v>5182683753.99249</v>
      </c>
      <c r="AH42" s="36" t="n">
        <f aca="false">(AG42-AG41)/AG41</f>
        <v>0.0024072377665206</v>
      </c>
      <c r="AI42" s="36"/>
      <c r="AJ42" s="36" t="n">
        <f aca="false">AB42/AG42</f>
        <v>-0.00944283269767259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0.00639782566913592</v>
      </c>
      <c r="AV42" s="5"/>
      <c r="AW42" s="40" t="n">
        <f aca="false">workers_and_wage_central!C30</f>
        <v>11839180</v>
      </c>
      <c r="AX42" s="5"/>
      <c r="AY42" s="36" t="n">
        <f aca="false">(AW42-AW41)/AW41</f>
        <v>0.00255117832056474</v>
      </c>
      <c r="AZ42" s="41" t="n">
        <f aca="false">workers_and_wage_central!B30</f>
        <v>6271.20390532191</v>
      </c>
      <c r="BA42" s="36" t="n">
        <f aca="false">(AZ42-AZ41)/AZ41</f>
        <v>0.00206610643019616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36" t="n">
        <f aca="false">BD42/BD41-1</f>
        <v>0.00220512467839673</v>
      </c>
      <c r="BF42" s="5" t="n">
        <f aca="false">BF41*(1+AY42)*(1+BA42)*(1-BE42)</f>
        <v>98.6963566363741</v>
      </c>
      <c r="BG42" s="5"/>
      <c r="BH42" s="5" t="n">
        <f aca="false">BH41+1</f>
        <v>11</v>
      </c>
      <c r="BI42" s="36" t="n">
        <f aca="false">T49/AG49</f>
        <v>0.0166992896370263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101535583.111051</v>
      </c>
      <c r="E43" s="9"/>
      <c r="F43" s="42" t="n">
        <f aca="false">'Central pensions'!I43</f>
        <v>18455294.1299777</v>
      </c>
      <c r="G43" s="9" t="n">
        <f aca="false">'Central pensions'!K43</f>
        <v>448558.887035714</v>
      </c>
      <c r="H43" s="9" t="n">
        <f aca="false">'Central pensions'!V43</f>
        <v>2467838.65020256</v>
      </c>
      <c r="I43" s="42" t="n">
        <f aca="false">'Central pensions'!M43</f>
        <v>13872.955269146</v>
      </c>
      <c r="J43" s="9" t="n">
        <f aca="false">'Central pensions'!W43</f>
        <v>76324.906707297</v>
      </c>
      <c r="K43" s="9"/>
      <c r="L43" s="42" t="n">
        <f aca="false">'Central pensions'!N43</f>
        <v>2656689.78833763</v>
      </c>
      <c r="M43" s="42"/>
      <c r="N43" s="42" t="n">
        <f aca="false">'Central pensions'!L43</f>
        <v>790271.265248854</v>
      </c>
      <c r="O43" s="9"/>
      <c r="P43" s="9" t="n">
        <f aca="false">'Central pensions'!X43</f>
        <v>18133415.2747359</v>
      </c>
      <c r="Q43" s="42"/>
      <c r="R43" s="42" t="n">
        <f aca="false">'Central SIPA income'!G38</f>
        <v>22044182.4612953</v>
      </c>
      <c r="S43" s="42"/>
      <c r="T43" s="9" t="n">
        <f aca="false">'Central SIPA income'!J38</f>
        <v>84287842.2475318</v>
      </c>
      <c r="U43" s="9"/>
      <c r="V43" s="42" t="n">
        <f aca="false">'Central SIPA income'!F38</f>
        <v>116110.32647157</v>
      </c>
      <c r="W43" s="42"/>
      <c r="X43" s="42" t="n">
        <f aca="false">'Central SIPA income'!M38</f>
        <v>291635.664560581</v>
      </c>
      <c r="Y43" s="9"/>
      <c r="Z43" s="9" t="n">
        <f aca="false">R43+V43-N43-L43-F43</f>
        <v>258037.604202703</v>
      </c>
      <c r="AA43" s="9"/>
      <c r="AB43" s="9" t="n">
        <f aca="false">T43-P43-D43</f>
        <v>-35381156.1382554</v>
      </c>
      <c r="AC43" s="24"/>
      <c r="AD43" s="9"/>
      <c r="AE43" s="9"/>
      <c r="AF43" s="9"/>
      <c r="AG43" s="9" t="n">
        <f aca="false">BF43/100*$AG$37</f>
        <v>5212055943.41598</v>
      </c>
      <c r="AH43" s="43" t="n">
        <f aca="false">(AG43-AG42)/AG42</f>
        <v>0.00566737057819895</v>
      </c>
      <c r="AI43" s="43"/>
      <c r="AJ43" s="43" t="n">
        <f aca="false">AB43/AG43</f>
        <v>-0.00678833007979317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workers_and_wage_central!C31</f>
        <v>11849452</v>
      </c>
      <c r="AX43" s="7"/>
      <c r="AY43" s="43" t="n">
        <f aca="false">(AW43-AW42)/AW42</f>
        <v>0.000867627656645139</v>
      </c>
      <c r="AZ43" s="48" t="n">
        <f aca="false">workers_and_wage_central!B31</f>
        <v>6315.17308235466</v>
      </c>
      <c r="BA43" s="43" t="n">
        <f aca="false">(AZ43-AZ42)/AZ42</f>
        <v>0.00701128167678258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3" t="n">
        <f aca="false">BD43/BD42-1</f>
        <v>0.00220027280254054</v>
      </c>
      <c r="BF43" s="7" t="n">
        <f aca="false">BF42*(1+AY43)*(1+BA43)*(1-BE43)</f>
        <v>99.2557054641505</v>
      </c>
      <c r="BG43" s="7"/>
      <c r="BH43" s="7" t="n">
        <f aca="false">BH42+1</f>
        <v>12</v>
      </c>
      <c r="BI43" s="43" t="n">
        <f aca="false">T50/AG50</f>
        <v>0.0145381644479961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103127747.589901</v>
      </c>
      <c r="E44" s="9"/>
      <c r="F44" s="42" t="n">
        <f aca="false">'Central pensions'!I44</f>
        <v>18744688.8708178</v>
      </c>
      <c r="G44" s="9" t="n">
        <f aca="false">'Central pensions'!K44</f>
        <v>469725.162541726</v>
      </c>
      <c r="H44" s="9" t="n">
        <f aca="false">'Central pensions'!V44</f>
        <v>2584289.25297574</v>
      </c>
      <c r="I44" s="42" t="n">
        <f aca="false">'Central pensions'!M44</f>
        <v>14527.582346652</v>
      </c>
      <c r="J44" s="9" t="n">
        <f aca="false">'Central pensions'!W44</f>
        <v>79926.4717415213</v>
      </c>
      <c r="K44" s="9"/>
      <c r="L44" s="42" t="n">
        <f aca="false">'Central pensions'!N44</f>
        <v>2652521.78871221</v>
      </c>
      <c r="M44" s="42"/>
      <c r="N44" s="42" t="n">
        <f aca="false">'Central pensions'!L44</f>
        <v>804029.829784647</v>
      </c>
      <c r="O44" s="9"/>
      <c r="P44" s="9" t="n">
        <f aca="false">'Central pensions'!X44</f>
        <v>18187483.0675088</v>
      </c>
      <c r="Q44" s="42"/>
      <c r="R44" s="42" t="n">
        <f aca="false">'Central SIPA income'!G39</f>
        <v>19484544.0069028</v>
      </c>
      <c r="S44" s="42"/>
      <c r="T44" s="9" t="n">
        <f aca="false">'Central SIPA income'!J39</f>
        <v>74500842.7689455</v>
      </c>
      <c r="U44" s="9"/>
      <c r="V44" s="42" t="n">
        <f aca="false">'Central SIPA income'!F39</f>
        <v>117114.010021663</v>
      </c>
      <c r="W44" s="42"/>
      <c r="X44" s="42" t="n">
        <f aca="false">'Central SIPA income'!M39</f>
        <v>294156.628268417</v>
      </c>
      <c r="Y44" s="9"/>
      <c r="Z44" s="9" t="n">
        <f aca="false">R44+V44-N44-L44-F44</f>
        <v>-2599582.47239017</v>
      </c>
      <c r="AA44" s="9"/>
      <c r="AB44" s="9" t="n">
        <f aca="false">T44-P44-D44</f>
        <v>-46814387.8884642</v>
      </c>
      <c r="AC44" s="24"/>
      <c r="AD44" s="9"/>
      <c r="AE44" s="9"/>
      <c r="AF44" s="9"/>
      <c r="AG44" s="9" t="n">
        <f aca="false">BF44/100*$AG$37</f>
        <v>5270247001.02145</v>
      </c>
      <c r="AH44" s="43" t="n">
        <f aca="false">(AG44-AG43)/AG43</f>
        <v>0.011164703187613</v>
      </c>
      <c r="AI44" s="43"/>
      <c r="AJ44" s="43" t="n">
        <f aca="false">AB44/AG44</f>
        <v>-0.00888276922872702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47" t="n">
        <f aca="false">workers_and_wage_central!C32</f>
        <v>11918484</v>
      </c>
      <c r="AY44" s="43" t="n">
        <f aca="false">(AW44-AW43)/AW43</f>
        <v>0.00582575464249317</v>
      </c>
      <c r="AZ44" s="48" t="n">
        <f aca="false">workers_and_wage_central!B32</f>
        <v>6362.66303993765</v>
      </c>
      <c r="BA44" s="43" t="n">
        <f aca="false">(AZ44-AZ43)/AZ43</f>
        <v>0.00751997719835816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3" t="n">
        <f aca="false">BD44/BD43-1</f>
        <v>0.00219544223071089</v>
      </c>
      <c r="BF44" s="7" t="n">
        <f aca="false">BF43*(1+AY44)*(1+BA44)*(1-BE44)</f>
        <v>100.363865955335</v>
      </c>
      <c r="BG44" s="7"/>
      <c r="BH44" s="0" t="n">
        <f aca="false">BH43+1</f>
        <v>13</v>
      </c>
      <c r="BI44" s="43" t="n">
        <f aca="false">T51/AG51</f>
        <v>0.0166465798059884</v>
      </c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104572332.9566</v>
      </c>
      <c r="E45" s="9"/>
      <c r="F45" s="42" t="n">
        <f aca="false">'Central pensions'!I45</f>
        <v>19007259.3610974</v>
      </c>
      <c r="G45" s="9" t="n">
        <f aca="false">'Central pensions'!K45</f>
        <v>500656.903498219</v>
      </c>
      <c r="H45" s="9" t="n">
        <f aca="false">'Central pensions'!V45</f>
        <v>2754466.56537933</v>
      </c>
      <c r="I45" s="42" t="n">
        <f aca="false">'Central pensions'!M45</f>
        <v>15484.23412881</v>
      </c>
      <c r="J45" s="9" t="n">
        <f aca="false">'Central pensions'!W45</f>
        <v>85189.6875890466</v>
      </c>
      <c r="K45" s="9"/>
      <c r="L45" s="42" t="n">
        <f aca="false">'Central pensions'!N45</f>
        <v>2690461.15451246</v>
      </c>
      <c r="M45" s="42"/>
      <c r="N45" s="42" t="n">
        <f aca="false">'Central pensions'!L45</f>
        <v>817112.238806486</v>
      </c>
      <c r="O45" s="9"/>
      <c r="P45" s="9" t="n">
        <f aca="false">'Central pensions'!X45</f>
        <v>18456326.171506</v>
      </c>
      <c r="Q45" s="42"/>
      <c r="R45" s="42" t="n">
        <f aca="false">'Central SIPA income'!G40</f>
        <v>22576830.485583</v>
      </c>
      <c r="S45" s="50" t="n">
        <f aca="false">SUM(T42:T45)/AVERAGE(AG42:AG45)</f>
        <v>0.0605805370908511</v>
      </c>
      <c r="T45" s="9" t="n">
        <f aca="false">'Central SIPA income'!J40</f>
        <v>86324468.1339054</v>
      </c>
      <c r="U45" s="9"/>
      <c r="V45" s="42" t="n">
        <f aca="false">'Central SIPA income'!F40</f>
        <v>122828.894648012</v>
      </c>
      <c r="W45" s="42"/>
      <c r="X45" s="42" t="n">
        <f aca="false">'Central SIPA income'!M40</f>
        <v>308510.770802847</v>
      </c>
      <c r="Y45" s="9"/>
      <c r="Z45" s="9" t="n">
        <f aca="false">R45+V45-N45-L45-F45</f>
        <v>184826.625814684</v>
      </c>
      <c r="AA45" s="9"/>
      <c r="AB45" s="9" t="n">
        <f aca="false">T45-P45-D45</f>
        <v>-36704190.9942006</v>
      </c>
      <c r="AC45" s="24"/>
      <c r="AD45" s="9"/>
      <c r="AE45" s="9"/>
      <c r="AF45" s="9"/>
      <c r="AG45" s="9" t="n">
        <f aca="false">BF45/100*$AG$37</f>
        <v>5303723563.29974</v>
      </c>
      <c r="AH45" s="43" t="n">
        <f aca="false">(AG45-AG44)/AG44</f>
        <v>0.00635199114421115</v>
      </c>
      <c r="AI45" s="43" t="n">
        <f aca="false">(AG45-AG41)/AG41</f>
        <v>0.0258181165055529</v>
      </c>
      <c r="AJ45" s="43" t="n">
        <f aca="false">AB45/AG45</f>
        <v>-0.00692045702535915</v>
      </c>
      <c r="AK45" s="50"/>
      <c r="AL45" s="7"/>
      <c r="AM45" s="7"/>
      <c r="AN45" s="7"/>
      <c r="AO45" s="7"/>
      <c r="AP45" s="7"/>
      <c r="AQ45" s="7"/>
      <c r="AR45" s="7"/>
      <c r="AS45" s="7"/>
      <c r="AT45" s="7"/>
      <c r="AW45" s="47" t="n">
        <f aca="false">workers_and_wage_central!C33</f>
        <v>11968139</v>
      </c>
      <c r="AY45" s="43" t="n">
        <f aca="false">(AW45-AW44)/AW44</f>
        <v>0.00416621778407388</v>
      </c>
      <c r="AZ45" s="48" t="n">
        <f aca="false">workers_and_wage_central!B33</f>
        <v>6390.51194391805</v>
      </c>
      <c r="BA45" s="43" t="n">
        <f aca="false">(AZ45-AZ44)/AZ44</f>
        <v>0.00437692579437091</v>
      </c>
      <c r="BB45" s="53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3" t="n">
        <f aca="false">BD45/BD44-1</f>
        <v>0.00219063282289933</v>
      </c>
      <c r="BF45" s="7" t="n">
        <f aca="false">BF44*(1+AY45)*(1+BA45)*(1-BE45)</f>
        <v>101.001376343082</v>
      </c>
      <c r="BG45" s="50" t="n">
        <f aca="false">(BB45-BB41)/BB41</f>
        <v>0.00980392156862745</v>
      </c>
      <c r="BH45" s="0" t="n">
        <f aca="false">BH44+1</f>
        <v>14</v>
      </c>
      <c r="BI45" s="43" t="n">
        <f aca="false">T52/AG52</f>
        <v>0.0144747852454919</v>
      </c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105503761.651636</v>
      </c>
      <c r="E46" s="6"/>
      <c r="F46" s="8" t="n">
        <f aca="false">'Central pensions'!I46</f>
        <v>19176557.5519512</v>
      </c>
      <c r="G46" s="6" t="n">
        <f aca="false">'Central pensions'!K46</f>
        <v>519394.869797814</v>
      </c>
      <c r="H46" s="6" t="n">
        <f aca="false">'Central pensions'!V46</f>
        <v>2857557.32736585</v>
      </c>
      <c r="I46" s="8" t="n">
        <f aca="false">'Central pensions'!M46</f>
        <v>16063.758859726</v>
      </c>
      <c r="J46" s="6" t="n">
        <f aca="false">'Central pensions'!W46</f>
        <v>88378.0616711073</v>
      </c>
      <c r="K46" s="6"/>
      <c r="L46" s="8" t="n">
        <f aca="false">'Central pensions'!N46</f>
        <v>3213040.19409912</v>
      </c>
      <c r="M46" s="8"/>
      <c r="N46" s="8" t="n">
        <f aca="false">'Central pensions'!L46</f>
        <v>826659.410823576</v>
      </c>
      <c r="O46" s="6"/>
      <c r="P46" s="6" t="n">
        <f aca="false">'Central pensions'!X46</f>
        <v>21220517.0157243</v>
      </c>
      <c r="Q46" s="8"/>
      <c r="R46" s="8" t="n">
        <f aca="false">'Central SIPA income'!G41</f>
        <v>19919055.8553434</v>
      </c>
      <c r="S46" s="8"/>
      <c r="T46" s="6" t="n">
        <f aca="false">'Central SIPA income'!J41</f>
        <v>76162236.4813389</v>
      </c>
      <c r="U46" s="6"/>
      <c r="V46" s="8" t="n">
        <f aca="false">'Central SIPA income'!F41</f>
        <v>123469.884842612</v>
      </c>
      <c r="W46" s="8"/>
      <c r="X46" s="8" t="n">
        <f aca="false">'Central SIPA income'!M41</f>
        <v>310120.753369083</v>
      </c>
      <c r="Y46" s="6"/>
      <c r="Z46" s="6" t="n">
        <f aca="false">R46+V46-N46-L46-F46</f>
        <v>-3173731.41668787</v>
      </c>
      <c r="AA46" s="6"/>
      <c r="AB46" s="6" t="n">
        <f aca="false">T46-P46-D46</f>
        <v>-50562042.1860212</v>
      </c>
      <c r="AC46" s="24"/>
      <c r="AD46" s="6"/>
      <c r="AE46" s="6"/>
      <c r="AF46" s="6"/>
      <c r="AG46" s="6" t="n">
        <f aca="false">BF46/100*$AG$37</f>
        <v>5367543385.65374</v>
      </c>
      <c r="AH46" s="36" t="n">
        <f aca="false">(AG46-AG45)/AG45</f>
        <v>0.0120330220065791</v>
      </c>
      <c r="AI46" s="36"/>
      <c r="AJ46" s="36" t="n">
        <f aca="false">AB46/AG46</f>
        <v>-0.0094199596637006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0.0109036089846629</v>
      </c>
      <c r="AV46" s="5"/>
      <c r="AW46" s="40" t="n">
        <f aca="false">workers_and_wage_central!C34</f>
        <v>12037137</v>
      </c>
      <c r="AX46" s="5"/>
      <c r="AY46" s="36" t="n">
        <f aca="false">(AW46-AW45)/AW45</f>
        <v>0.00576514026115506</v>
      </c>
      <c r="AZ46" s="41" t="n">
        <f aca="false">workers_and_wage_central!B34</f>
        <v>6444.4238261981</v>
      </c>
      <c r="BA46" s="36" t="n">
        <f aca="false">(AZ46-AZ45)/AZ45</f>
        <v>0.00843623840361631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36" t="n">
        <f aca="false">BD46/BD45-1</f>
        <v>0.00218584444032266</v>
      </c>
      <c r="BF46" s="5" t="n">
        <f aca="false">BF45*(1+AY46)*(1+BA46)*(1-BE46)</f>
        <v>102.216728127313</v>
      </c>
      <c r="BG46" s="5"/>
      <c r="BH46" s="5" t="n">
        <f aca="false">BH45+1</f>
        <v>15</v>
      </c>
      <c r="BI46" s="36" t="n">
        <f aca="false">T53/AG53</f>
        <v>0.0166821179359705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106306147.062648</v>
      </c>
      <c r="E47" s="9"/>
      <c r="F47" s="42" t="n">
        <f aca="false">'Central pensions'!I47</f>
        <v>19322400.5984193</v>
      </c>
      <c r="G47" s="9" t="n">
        <f aca="false">'Central pensions'!K47</f>
        <v>525905.448690574</v>
      </c>
      <c r="H47" s="9" t="n">
        <f aca="false">'Central pensions'!V47</f>
        <v>2893376.61150248</v>
      </c>
      <c r="I47" s="42" t="n">
        <f aca="false">'Central pensions'!M47</f>
        <v>16265.116969812</v>
      </c>
      <c r="J47" s="9" t="n">
        <f aca="false">'Central pensions'!W47</f>
        <v>89485.8745825532</v>
      </c>
      <c r="K47" s="9"/>
      <c r="L47" s="42" t="n">
        <f aca="false">'Central pensions'!N47</f>
        <v>2654206.00321875</v>
      </c>
      <c r="M47" s="42"/>
      <c r="N47" s="42" t="n">
        <f aca="false">'Central pensions'!L47</f>
        <v>834152.740270488</v>
      </c>
      <c r="O47" s="9"/>
      <c r="P47" s="9" t="n">
        <f aca="false">'Central pensions'!X47</f>
        <v>18361949.8303874</v>
      </c>
      <c r="Q47" s="42"/>
      <c r="R47" s="42" t="n">
        <f aca="false">'Central SIPA income'!G42</f>
        <v>23119380.5304266</v>
      </c>
      <c r="S47" s="42"/>
      <c r="T47" s="9" t="n">
        <f aca="false">'Central SIPA income'!J42</f>
        <v>88398955.2540995</v>
      </c>
      <c r="U47" s="9"/>
      <c r="V47" s="42" t="n">
        <f aca="false">'Central SIPA income'!F42</f>
        <v>128363.548655745</v>
      </c>
      <c r="W47" s="42"/>
      <c r="X47" s="42" t="n">
        <f aca="false">'Central SIPA income'!M42</f>
        <v>322412.225985246</v>
      </c>
      <c r="Y47" s="9"/>
      <c r="Z47" s="9" t="n">
        <f aca="false">R47+V47-N47-L47-F47</f>
        <v>436984.737173781</v>
      </c>
      <c r="AA47" s="9"/>
      <c r="AB47" s="9" t="n">
        <f aca="false">T47-P47-D47</f>
        <v>-36269141.6389359</v>
      </c>
      <c r="AC47" s="24"/>
      <c r="AD47" s="9"/>
      <c r="AE47" s="9"/>
      <c r="AF47" s="9"/>
      <c r="AG47" s="9" t="n">
        <f aca="false">BF47/100*$AG$37</f>
        <v>5401415244.72964</v>
      </c>
      <c r="AH47" s="43" t="n">
        <f aca="false">(AG47-AG46)/AG46</f>
        <v>0.00631049562942202</v>
      </c>
      <c r="AI47" s="43"/>
      <c r="AJ47" s="43" t="n">
        <f aca="false">AB47/AG47</f>
        <v>-0.00671474789395706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workers_and_wage_central!C35</f>
        <v>12005220</v>
      </c>
      <c r="AX47" s="7"/>
      <c r="AY47" s="43" t="n">
        <f aca="false">(AW47-AW46)/AW46</f>
        <v>-0.00265154413379195</v>
      </c>
      <c r="AZ47" s="48" t="n">
        <f aca="false">workers_and_wage_central!B35</f>
        <v>6516.54564380056</v>
      </c>
      <c r="BA47" s="43" t="n">
        <f aca="false">(AZ47-AZ46)/AZ46</f>
        <v>0.0111913523299436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3" t="n">
        <f aca="false">BD47/BD46-1</f>
        <v>0.00218107694540759</v>
      </c>
      <c r="BF47" s="7" t="n">
        <f aca="false">BF46*(1+AY47)*(1+BA47)*(1-BE47)</f>
        <v>102.861766343414</v>
      </c>
      <c r="BG47" s="7"/>
      <c r="BH47" s="7" t="n">
        <f aca="false">BH46+1</f>
        <v>16</v>
      </c>
      <c r="BI47" s="43" t="n">
        <f aca="false">T54/AG54</f>
        <v>0.0145066992430476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106546287.569206</v>
      </c>
      <c r="E48" s="9"/>
      <c r="F48" s="42" t="n">
        <f aca="false">'Central pensions'!I48</f>
        <v>19366048.9780834</v>
      </c>
      <c r="G48" s="9" t="n">
        <f aca="false">'Central pensions'!K48</f>
        <v>552258.211073702</v>
      </c>
      <c r="H48" s="9" t="n">
        <f aca="false">'Central pensions'!V48</f>
        <v>3038361.73481252</v>
      </c>
      <c r="I48" s="42" t="n">
        <f aca="false">'Central pensions'!M48</f>
        <v>17080.150857949</v>
      </c>
      <c r="J48" s="9" t="n">
        <f aca="false">'Central pensions'!W48</f>
        <v>93969.9505612094</v>
      </c>
      <c r="K48" s="9"/>
      <c r="L48" s="42" t="n">
        <f aca="false">'Central pensions'!N48</f>
        <v>2675456.47579908</v>
      </c>
      <c r="M48" s="42"/>
      <c r="N48" s="42" t="n">
        <f aca="false">'Central pensions'!L48</f>
        <v>835987.356301852</v>
      </c>
      <c r="O48" s="9"/>
      <c r="P48" s="9" t="n">
        <f aca="false">'Central pensions'!X48</f>
        <v>18482312.1497325</v>
      </c>
      <c r="Q48" s="42"/>
      <c r="R48" s="42" t="n">
        <f aca="false">'Central SIPA income'!G43</f>
        <v>20466780.4888672</v>
      </c>
      <c r="S48" s="42"/>
      <c r="T48" s="9" t="n">
        <f aca="false">'Central SIPA income'!J43</f>
        <v>78256509.0898424</v>
      </c>
      <c r="U48" s="9"/>
      <c r="V48" s="42" t="n">
        <f aca="false">'Central SIPA income'!F43</f>
        <v>131716.657398731</v>
      </c>
      <c r="W48" s="42"/>
      <c r="X48" s="42" t="n">
        <f aca="false">'Central SIPA income'!M43</f>
        <v>330834.268419552</v>
      </c>
      <c r="Y48" s="9"/>
      <c r="Z48" s="9" t="n">
        <f aca="false">R48+V48-N48-L48-F48</f>
        <v>-2278995.66391839</v>
      </c>
      <c r="AA48" s="9"/>
      <c r="AB48" s="9" t="n">
        <f aca="false">T48-P48-D48</f>
        <v>-46772090.6290959</v>
      </c>
      <c r="AC48" s="24"/>
      <c r="AD48" s="9"/>
      <c r="AE48" s="9"/>
      <c r="AF48" s="9"/>
      <c r="AG48" s="9" t="n">
        <f aca="false">BF48/100*$AG$37</f>
        <v>5462034895.89949</v>
      </c>
      <c r="AH48" s="43" t="n">
        <f aca="false">(AG48-AG47)/AG47</f>
        <v>0.0112229199984208</v>
      </c>
      <c r="AI48" s="43"/>
      <c r="AJ48" s="43" t="n">
        <f aca="false">AB48/AG48</f>
        <v>-0.00856312556044068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47" t="n">
        <f aca="false">workers_and_wage_central!C36</f>
        <v>12009740</v>
      </c>
      <c r="AY48" s="43" t="n">
        <f aca="false">(AW48-AW47)/AW47</f>
        <v>0.000376502887910426</v>
      </c>
      <c r="AZ48" s="48" t="n">
        <f aca="false">workers_and_wage_central!B36</f>
        <v>6601.5674048453</v>
      </c>
      <c r="BA48" s="43" t="n">
        <f aca="false">(AZ48-AZ47)/AZ47</f>
        <v>0.0130470598522739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3" t="n">
        <f aca="false">BD48/BD47-1</f>
        <v>0.00217633020177899</v>
      </c>
      <c r="BF48" s="7" t="n">
        <f aca="false">BF47*(1+AY48)*(1+BA48)*(1-BE48)</f>
        <v>104.016175717983</v>
      </c>
      <c r="BG48" s="7"/>
      <c r="BH48" s="0" t="n">
        <f aca="false">BH47+1</f>
        <v>17</v>
      </c>
      <c r="BI48" s="43" t="n">
        <f aca="false">T55/AG55</f>
        <v>0.0167127724642592</v>
      </c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107395089.490087</v>
      </c>
      <c r="E49" s="9"/>
      <c r="F49" s="42" t="n">
        <f aca="false">'Central pensions'!I49</f>
        <v>19520328.774663</v>
      </c>
      <c r="G49" s="9" t="n">
        <f aca="false">'Central pensions'!K49</f>
        <v>574215.97466363</v>
      </c>
      <c r="H49" s="9" t="n">
        <f aca="false">'Central pensions'!V49</f>
        <v>3159166.87149666</v>
      </c>
      <c r="I49" s="42" t="n">
        <f aca="false">'Central pensions'!M49</f>
        <v>17759.256948359</v>
      </c>
      <c r="J49" s="9" t="n">
        <f aca="false">'Central pensions'!W49</f>
        <v>97706.1919019547</v>
      </c>
      <c r="K49" s="9"/>
      <c r="L49" s="42" t="n">
        <f aca="false">'Central pensions'!N49</f>
        <v>2681835.30128036</v>
      </c>
      <c r="M49" s="42"/>
      <c r="N49" s="42" t="n">
        <f aca="false">'Central pensions'!L49</f>
        <v>844014.91701154</v>
      </c>
      <c r="O49" s="9"/>
      <c r="P49" s="9" t="n">
        <f aca="false">'Central pensions'!X49</f>
        <v>18559577.1759899</v>
      </c>
      <c r="Q49" s="42"/>
      <c r="R49" s="42" t="n">
        <f aca="false">'Central SIPA income'!G44</f>
        <v>24190232.4022858</v>
      </c>
      <c r="S49" s="42"/>
      <c r="T49" s="9" t="n">
        <f aca="false">'Central SIPA income'!J44</f>
        <v>92493450.1987053</v>
      </c>
      <c r="U49" s="9"/>
      <c r="V49" s="42" t="n">
        <f aca="false">'Central SIPA income'!F44</f>
        <v>123911.834715887</v>
      </c>
      <c r="W49" s="42"/>
      <c r="X49" s="42" t="n">
        <f aca="false">'Central SIPA income'!M44</f>
        <v>311230.804033065</v>
      </c>
      <c r="Y49" s="9"/>
      <c r="Z49" s="9" t="n">
        <f aca="false">R49+V49-N49-L49-F49</f>
        <v>1267965.24404682</v>
      </c>
      <c r="AA49" s="9"/>
      <c r="AB49" s="9" t="n">
        <f aca="false">T49-P49-D49</f>
        <v>-33461216.4673721</v>
      </c>
      <c r="AC49" s="24"/>
      <c r="AD49" s="9"/>
      <c r="AE49" s="9"/>
      <c r="AF49" s="9"/>
      <c r="AG49" s="9" t="n">
        <f aca="false">BF49/100*$AG$37</f>
        <v>5538765552.85473</v>
      </c>
      <c r="AH49" s="43" t="n">
        <f aca="false">(AG49-AG48)/AG48</f>
        <v>0.0140479983042297</v>
      </c>
      <c r="AI49" s="43" t="n">
        <f aca="false">(AG49-AG45)/AG45</f>
        <v>0.0443164103011351</v>
      </c>
      <c r="AJ49" s="43" t="n">
        <f aca="false">AB49/AG49</f>
        <v>-0.00604127691415388</v>
      </c>
      <c r="AK49" s="50"/>
      <c r="AL49" s="7"/>
      <c r="AM49" s="7"/>
      <c r="AN49" s="7"/>
      <c r="AO49" s="7"/>
      <c r="AP49" s="7"/>
      <c r="AQ49" s="7"/>
      <c r="AR49" s="7"/>
      <c r="AS49" s="7"/>
      <c r="AT49" s="7"/>
      <c r="AW49" s="47" t="n">
        <f aca="false">workers_and_wage_central!C37</f>
        <v>12052749</v>
      </c>
      <c r="AY49" s="43" t="n">
        <f aca="false">(AW49-AW48)/AW48</f>
        <v>0.00358117661165021</v>
      </c>
      <c r="AZ49" s="48" t="n">
        <f aca="false">workers_and_wage_central!B37</f>
        <v>6684.93529939956</v>
      </c>
      <c r="BA49" s="43" t="n">
        <f aca="false">(AZ49-AZ48)/AZ48</f>
        <v>0.0126285000881863</v>
      </c>
      <c r="BB49" s="53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3" t="n">
        <f aca="false">BD49/BD48-1</f>
        <v>0.00217160407424588</v>
      </c>
      <c r="BF49" s="7" t="n">
        <f aca="false">BF48*(1+AY49)*(1+BA49)*(1-BE49)</f>
        <v>105.477394778081</v>
      </c>
      <c r="BG49" s="50" t="n">
        <f aca="false">(BB49-BB45)/BB45</f>
        <v>0.00970873786407767</v>
      </c>
      <c r="BH49" s="0" t="n">
        <f aca="false">BH48+1</f>
        <v>18</v>
      </c>
      <c r="BI49" s="43" t="n">
        <f aca="false">T56/AG56</f>
        <v>0.0145925431146499</v>
      </c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108887213.558834</v>
      </c>
      <c r="E50" s="6"/>
      <c r="F50" s="8" t="n">
        <f aca="false">'Central pensions'!I50</f>
        <v>19791539.986766</v>
      </c>
      <c r="G50" s="6" t="n">
        <f aca="false">'Central pensions'!K50</f>
        <v>599866.823094891</v>
      </c>
      <c r="H50" s="6" t="n">
        <f aca="false">'Central pensions'!V50</f>
        <v>3300290.27134163</v>
      </c>
      <c r="I50" s="8" t="n">
        <f aca="false">'Central pensions'!M50</f>
        <v>18552.582157574</v>
      </c>
      <c r="J50" s="6" t="n">
        <f aca="false">'Central pensions'!W50</f>
        <v>102070.833134278</v>
      </c>
      <c r="K50" s="6"/>
      <c r="L50" s="8" t="n">
        <f aca="false">'Central pensions'!N50</f>
        <v>3242687.24429545</v>
      </c>
      <c r="M50" s="8"/>
      <c r="N50" s="8" t="n">
        <f aca="false">'Central pensions'!L50</f>
        <v>858343.436875924</v>
      </c>
      <c r="O50" s="6"/>
      <c r="P50" s="6" t="n">
        <f aca="false">'Central pensions'!X50</f>
        <v>21548671.8631702</v>
      </c>
      <c r="Q50" s="8"/>
      <c r="R50" s="8" t="n">
        <f aca="false">'Central SIPA income'!G45</f>
        <v>21371820.3507017</v>
      </c>
      <c r="S50" s="8"/>
      <c r="T50" s="6" t="n">
        <f aca="false">'Central SIPA income'!J45</f>
        <v>81717007.4429098</v>
      </c>
      <c r="U50" s="6"/>
      <c r="V50" s="8" t="n">
        <f aca="false">'Central SIPA income'!F45</f>
        <v>126031.724186494</v>
      </c>
      <c r="W50" s="8"/>
      <c r="X50" s="8" t="n">
        <f aca="false">'Central SIPA income'!M45</f>
        <v>316555.355202136</v>
      </c>
      <c r="Y50" s="6"/>
      <c r="Z50" s="6" t="n">
        <f aca="false">R50+V50-N50-L50-F50</f>
        <v>-2394718.59304919</v>
      </c>
      <c r="AA50" s="6"/>
      <c r="AB50" s="6" t="n">
        <f aca="false">T50-P50-D50</f>
        <v>-48718877.9790944</v>
      </c>
      <c r="AC50" s="24"/>
      <c r="AD50" s="6"/>
      <c r="AE50" s="6"/>
      <c r="AF50" s="6"/>
      <c r="AG50" s="6" t="n">
        <f aca="false">BF50/100*$AG$37</f>
        <v>5620861404.83666</v>
      </c>
      <c r="AH50" s="36" t="n">
        <f aca="false">(AG50-AG49)/AG49</f>
        <v>0.0148220485591079</v>
      </c>
      <c r="AI50" s="36"/>
      <c r="AJ50" s="36" t="n">
        <f aca="false">AB50/AG50</f>
        <v>-0.00866751098633612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0.00773473758892181</v>
      </c>
      <c r="AV50" s="5"/>
      <c r="AW50" s="40" t="n">
        <f aca="false">workers_and_wage_central!C38</f>
        <v>12121766</v>
      </c>
      <c r="AX50" s="5"/>
      <c r="AY50" s="36" t="n">
        <f aca="false">(AW50-AW49)/AW49</f>
        <v>0.00572624552290934</v>
      </c>
      <c r="AZ50" s="41" t="n">
        <f aca="false">workers_and_wage_central!B38</f>
        <v>6745.39395309757</v>
      </c>
      <c r="BA50" s="36" t="n">
        <f aca="false">(AZ50-AZ49)/AZ49</f>
        <v>0.00904401478701548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36" t="n">
        <f aca="false">BD50/BD49-1</f>
        <v>0</v>
      </c>
      <c r="BF50" s="5" t="n">
        <f aca="false">BF49*(1+AY50)*(1+BA50)*(1-BE50)</f>
        <v>107.04078584537</v>
      </c>
      <c r="BG50" s="5"/>
      <c r="BH50" s="5" t="n">
        <f aca="false">BH49+1</f>
        <v>19</v>
      </c>
      <c r="BI50" s="36" t="n">
        <f aca="false">T57/AG57</f>
        <v>0.0168376790001575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109879864.37867</v>
      </c>
      <c r="E51" s="9"/>
      <c r="F51" s="42" t="n">
        <f aca="false">'Central pensions'!I51</f>
        <v>19971966.0235023</v>
      </c>
      <c r="G51" s="9" t="n">
        <f aca="false">'Central pensions'!K51</f>
        <v>622428.803563218</v>
      </c>
      <c r="H51" s="9" t="n">
        <f aca="false">'Central pensions'!V51</f>
        <v>3424419.63101792</v>
      </c>
      <c r="I51" s="42" t="n">
        <f aca="false">'Central pensions'!M51</f>
        <v>19250.375367934</v>
      </c>
      <c r="J51" s="9" t="n">
        <f aca="false">'Central pensions'!W51</f>
        <v>105909.885495396</v>
      </c>
      <c r="K51" s="9"/>
      <c r="L51" s="42" t="n">
        <f aca="false">'Central pensions'!N51</f>
        <v>2680700.74248609</v>
      </c>
      <c r="M51" s="42"/>
      <c r="N51" s="42" t="n">
        <f aca="false">'Central pensions'!L51</f>
        <v>869355.276347868</v>
      </c>
      <c r="O51" s="9"/>
      <c r="P51" s="9" t="n">
        <f aca="false">'Central pensions'!X51</f>
        <v>18693105.1254667</v>
      </c>
      <c r="Q51" s="42"/>
      <c r="R51" s="42" t="n">
        <f aca="false">'Central SIPA income'!G46</f>
        <v>24552225.5340245</v>
      </c>
      <c r="S51" s="42"/>
      <c r="T51" s="9" t="n">
        <f aca="false">'Central SIPA income'!J46</f>
        <v>93877562.3124684</v>
      </c>
      <c r="U51" s="9"/>
      <c r="V51" s="42" t="n">
        <f aca="false">'Central SIPA income'!F46</f>
        <v>132249.017068676</v>
      </c>
      <c r="W51" s="42"/>
      <c r="X51" s="42" t="n">
        <f aca="false">'Central SIPA income'!M46</f>
        <v>332171.402426901</v>
      </c>
      <c r="Y51" s="9"/>
      <c r="Z51" s="9" t="n">
        <f aca="false">R51+V51-N51-L51-F51</f>
        <v>1162452.50875694</v>
      </c>
      <c r="AA51" s="9"/>
      <c r="AB51" s="9" t="n">
        <f aca="false">T51-P51-D51</f>
        <v>-34695407.1916682</v>
      </c>
      <c r="AC51" s="24"/>
      <c r="AD51" s="9"/>
      <c r="AE51" s="9"/>
      <c r="AF51" s="9"/>
      <c r="AG51" s="9" t="n">
        <f aca="false">BF51/100*$AG$37</f>
        <v>5639450470.10179</v>
      </c>
      <c r="AH51" s="43" t="n">
        <f aca="false">(AG51-AG50)/AG50</f>
        <v>0.00330715595462462</v>
      </c>
      <c r="AI51" s="43"/>
      <c r="AJ51" s="43" t="n">
        <f aca="false">AB51/AG51</f>
        <v>-0.00615226738413786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workers_and_wage_central!C39</f>
        <v>12158558</v>
      </c>
      <c r="AX51" s="7"/>
      <c r="AY51" s="43" t="n">
        <f aca="false">(AW51-AW50)/AW50</f>
        <v>0.0030352013064763</v>
      </c>
      <c r="AZ51" s="48" t="n">
        <f aca="false">workers_and_wage_central!B39</f>
        <v>6747.22284328682</v>
      </c>
      <c r="BA51" s="43" t="n">
        <f aca="false">(AZ51-AZ50)/AZ50</f>
        <v>0.000271131708831589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3" t="n">
        <f aca="false">BD51/BD50-1</f>
        <v>0</v>
      </c>
      <c r="BF51" s="7" t="n">
        <f aca="false">BF50*(1+AY51)*(1+BA51)*(1-BE51)</f>
        <v>107.394786417667</v>
      </c>
      <c r="BG51" s="7"/>
      <c r="BH51" s="7" t="n">
        <f aca="false">BH50+1</f>
        <v>20</v>
      </c>
      <c r="BI51" s="43" t="n">
        <f aca="false">T58/AG58</f>
        <v>0.0146172482192337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111386512.890363</v>
      </c>
      <c r="E52" s="9"/>
      <c r="F52" s="42" t="n">
        <f aca="false">'Central pensions'!I52</f>
        <v>20245817.2250399</v>
      </c>
      <c r="G52" s="9" t="n">
        <f aca="false">'Central pensions'!K52</f>
        <v>658936.847605565</v>
      </c>
      <c r="H52" s="9" t="n">
        <f aca="false">'Central pensions'!V52</f>
        <v>3625276.11772449</v>
      </c>
      <c r="I52" s="42" t="n">
        <f aca="false">'Central pensions'!M52</f>
        <v>20379.49013213</v>
      </c>
      <c r="J52" s="9" t="n">
        <f aca="false">'Central pensions'!W52</f>
        <v>112121.941785289</v>
      </c>
      <c r="K52" s="9"/>
      <c r="L52" s="42" t="n">
        <f aca="false">'Central pensions'!N52</f>
        <v>2714321.5490761</v>
      </c>
      <c r="M52" s="42"/>
      <c r="N52" s="42" t="n">
        <f aca="false">'Central pensions'!L52</f>
        <v>883663.472446069</v>
      </c>
      <c r="O52" s="9"/>
      <c r="P52" s="9" t="n">
        <f aca="false">'Central pensions'!X52</f>
        <v>18946283.1240208</v>
      </c>
      <c r="Q52" s="42"/>
      <c r="R52" s="42" t="n">
        <f aca="false">'Central SIPA income'!G47</f>
        <v>21454294.730528</v>
      </c>
      <c r="S52" s="42"/>
      <c r="T52" s="9" t="n">
        <f aca="false">'Central SIPA income'!J47</f>
        <v>82032355.3823704</v>
      </c>
      <c r="U52" s="9"/>
      <c r="V52" s="42" t="n">
        <f aca="false">'Central SIPA income'!F47</f>
        <v>136410.976063059</v>
      </c>
      <c r="W52" s="42"/>
      <c r="X52" s="42" t="n">
        <f aca="false">'Central SIPA income'!M47</f>
        <v>342625.043494718</v>
      </c>
      <c r="Y52" s="9"/>
      <c r="Z52" s="9" t="n">
        <f aca="false">R52+V52-N52-L52-F52</f>
        <v>-2253096.53997104</v>
      </c>
      <c r="AA52" s="9"/>
      <c r="AB52" s="9" t="n">
        <f aca="false">T52-P52-D52</f>
        <v>-48300440.6320133</v>
      </c>
      <c r="AC52" s="24"/>
      <c r="AD52" s="9"/>
      <c r="AE52" s="9"/>
      <c r="AF52" s="9"/>
      <c r="AG52" s="9" t="n">
        <f aca="false">BF52/100*$AG$37</f>
        <v>5667258891.31371</v>
      </c>
      <c r="AH52" s="43" t="n">
        <f aca="false">(AG52-AG51)/AG51</f>
        <v>0.00493105159081603</v>
      </c>
      <c r="AI52" s="43"/>
      <c r="AJ52" s="43" t="n">
        <f aca="false">AB52/AG52</f>
        <v>-0.00852271645928229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47" t="n">
        <f aca="false">workers_and_wage_central!C40</f>
        <v>12184315</v>
      </c>
      <c r="AY52" s="43" t="n">
        <f aca="false">(AW52-AW51)/AW51</f>
        <v>0.00211842555671487</v>
      </c>
      <c r="AZ52" s="48" t="n">
        <f aca="false">workers_and_wage_central!B40</f>
        <v>6766.160140659</v>
      </c>
      <c r="BA52" s="43" t="n">
        <f aca="false">(AZ52-AZ51)/AZ51</f>
        <v>0.00280668029084375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3" t="n">
        <f aca="false">BD52/BD51-1</f>
        <v>0</v>
      </c>
      <c r="BF52" s="7" t="n">
        <f aca="false">BF51*(1+AY52)*(1+BA52)*(1-BE52)</f>
        <v>107.924355650077</v>
      </c>
      <c r="BG52" s="7"/>
      <c r="BH52" s="0" t="n">
        <f aca="false">BH51+1</f>
        <v>21</v>
      </c>
      <c r="BI52" s="43" t="n">
        <f aca="false">T59/AG59</f>
        <v>0.0167610197889676</v>
      </c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112214002.296169</v>
      </c>
      <c r="E53" s="9"/>
      <c r="F53" s="42" t="n">
        <f aca="false">'Central pensions'!I53</f>
        <v>20396223.2197235</v>
      </c>
      <c r="G53" s="9" t="n">
        <f aca="false">'Central pensions'!K53</f>
        <v>725899.534375936</v>
      </c>
      <c r="H53" s="9" t="n">
        <f aca="false">'Central pensions'!V53</f>
        <v>3993685.06314835</v>
      </c>
      <c r="I53" s="42" t="n">
        <f aca="false">'Central pensions'!M53</f>
        <v>22450.5010631729</v>
      </c>
      <c r="J53" s="9" t="n">
        <f aca="false">'Central pensions'!W53</f>
        <v>123516.032880875</v>
      </c>
      <c r="K53" s="9"/>
      <c r="L53" s="42" t="n">
        <f aca="false">'Central pensions'!N53</f>
        <v>2711373.65193619</v>
      </c>
      <c r="M53" s="42"/>
      <c r="N53" s="42" t="n">
        <f aca="false">'Central pensions'!L53</f>
        <v>892051.13634393</v>
      </c>
      <c r="O53" s="9"/>
      <c r="P53" s="9" t="n">
        <f aca="false">'Central pensions'!X53</f>
        <v>18977132.9237532</v>
      </c>
      <c r="Q53" s="42"/>
      <c r="R53" s="42" t="n">
        <f aca="false">'Central SIPA income'!G48</f>
        <v>24920776.2124817</v>
      </c>
      <c r="S53" s="42"/>
      <c r="T53" s="9" t="n">
        <f aca="false">'Central SIPA income'!J48</f>
        <v>95286747.7744636</v>
      </c>
      <c r="U53" s="9"/>
      <c r="V53" s="42" t="n">
        <f aca="false">'Central SIPA income'!F48</f>
        <v>134666.063005173</v>
      </c>
      <c r="W53" s="42"/>
      <c r="X53" s="42" t="n">
        <f aca="false">'Central SIPA income'!M48</f>
        <v>338242.324965702</v>
      </c>
      <c r="Y53" s="9"/>
      <c r="Z53" s="9" t="n">
        <f aca="false">R53+V53-N53-L53-F53</f>
        <v>1055794.26748328</v>
      </c>
      <c r="AA53" s="9"/>
      <c r="AB53" s="9" t="n">
        <f aca="false">T53-P53-D53</f>
        <v>-35904387.4454585</v>
      </c>
      <c r="AC53" s="24"/>
      <c r="AD53" s="9"/>
      <c r="AE53" s="9"/>
      <c r="AF53" s="9"/>
      <c r="AG53" s="9" t="n">
        <f aca="false">BF53/100*$AG$37</f>
        <v>5711909491.36042</v>
      </c>
      <c r="AH53" s="43" t="n">
        <f aca="false">(AG53-AG52)/AG52</f>
        <v>0.00787869425113872</v>
      </c>
      <c r="AI53" s="43" t="n">
        <f aca="false">(AG53-AG49)/AG49</f>
        <v>0.0312603840789838</v>
      </c>
      <c r="AJ53" s="43" t="n">
        <f aca="false">AB53/AG53</f>
        <v>-0.00628588171779785</v>
      </c>
      <c r="AK53" s="50"/>
      <c r="AL53" s="7"/>
      <c r="AM53" s="7"/>
      <c r="AN53" s="7"/>
      <c r="AO53" s="7"/>
      <c r="AP53" s="7"/>
      <c r="AQ53" s="7"/>
      <c r="AR53" s="7"/>
      <c r="AS53" s="7"/>
      <c r="AT53" s="7"/>
      <c r="AW53" s="47" t="n">
        <f aca="false">workers_and_wage_central!C41</f>
        <v>12202204</v>
      </c>
      <c r="AY53" s="43" t="n">
        <f aca="false">(AW53-AW52)/AW52</f>
        <v>0.00146819907397338</v>
      </c>
      <c r="AZ53" s="48" t="n">
        <f aca="false">workers_and_wage_central!B41</f>
        <v>6809.47098866169</v>
      </c>
      <c r="BA53" s="43" t="n">
        <f aca="false">(AZ53-AZ52)/AZ52</f>
        <v>0.00640109709234179</v>
      </c>
      <c r="BB53" s="54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3" t="n">
        <f aca="false">BD53/BD52-1</f>
        <v>0</v>
      </c>
      <c r="BF53" s="7" t="n">
        <f aca="false">BF52*(1+AY53)*(1+BA53)*(1-BE53)</f>
        <v>108.774658650495</v>
      </c>
      <c r="BG53" s="50" t="n">
        <f aca="false">(BB53-BB49)/BB49</f>
        <v>0</v>
      </c>
      <c r="BH53" s="0" t="n">
        <f aca="false">BH52+1</f>
        <v>22</v>
      </c>
      <c r="BI53" s="43" t="n">
        <f aca="false">T60/AG60</f>
        <v>0.0146296810473389</v>
      </c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113365983.061371</v>
      </c>
      <c r="E54" s="6"/>
      <c r="F54" s="8" t="n">
        <f aca="false">'Central pensions'!I54</f>
        <v>20605609.3600544</v>
      </c>
      <c r="G54" s="6" t="n">
        <f aca="false">'Central pensions'!K54</f>
        <v>779555.981333769</v>
      </c>
      <c r="H54" s="6" t="n">
        <f aca="false">'Central pensions'!V54</f>
        <v>4288887.00309908</v>
      </c>
      <c r="I54" s="8" t="n">
        <f aca="false">'Central pensions'!M54</f>
        <v>24109.978804137</v>
      </c>
      <c r="J54" s="6" t="n">
        <f aca="false">'Central pensions'!W54</f>
        <v>132645.989786568</v>
      </c>
      <c r="K54" s="6"/>
      <c r="L54" s="8" t="n">
        <f aca="false">'Central pensions'!N54</f>
        <v>3274685.56819534</v>
      </c>
      <c r="M54" s="8"/>
      <c r="N54" s="8" t="n">
        <f aca="false">'Central pensions'!L54</f>
        <v>902889.695546862</v>
      </c>
      <c r="O54" s="6"/>
      <c r="P54" s="6" t="n">
        <f aca="false">'Central pensions'!X54</f>
        <v>21959791.6899367</v>
      </c>
      <c r="Q54" s="8"/>
      <c r="R54" s="8" t="n">
        <f aca="false">'Central SIPA income'!G49</f>
        <v>21828765.939894</v>
      </c>
      <c r="S54" s="8"/>
      <c r="T54" s="6" t="n">
        <f aca="false">'Central SIPA income'!J49</f>
        <v>83464178.5074377</v>
      </c>
      <c r="U54" s="6"/>
      <c r="V54" s="8" t="n">
        <f aca="false">'Central SIPA income'!F49</f>
        <v>133668.68910997</v>
      </c>
      <c r="W54" s="8"/>
      <c r="X54" s="8" t="n">
        <f aca="false">'Central SIPA income'!M49</f>
        <v>335737.209291824</v>
      </c>
      <c r="Y54" s="6"/>
      <c r="Z54" s="6" t="n">
        <f aca="false">R54+V54-N54-L54-F54</f>
        <v>-2820749.99479267</v>
      </c>
      <c r="AA54" s="6"/>
      <c r="AB54" s="6" t="n">
        <f aca="false">T54-P54-D54</f>
        <v>-51861596.2438697</v>
      </c>
      <c r="AC54" s="24"/>
      <c r="AD54" s="6"/>
      <c r="AE54" s="6"/>
      <c r="AF54" s="6"/>
      <c r="AG54" s="6" t="n">
        <f aca="false">BF54/100*$AG$37</f>
        <v>5753492032.13394</v>
      </c>
      <c r="AH54" s="36" t="n">
        <f aca="false">(AG54-AG53)/AG53</f>
        <v>0.00727997193170168</v>
      </c>
      <c r="AI54" s="36"/>
      <c r="AJ54" s="36" t="n">
        <f aca="false">AB54/AG54</f>
        <v>-0.00901393379085544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0.00925324236493809</v>
      </c>
      <c r="AV54" s="5"/>
      <c r="AW54" s="40" t="n">
        <f aca="false">workers_and_wage_central!C42</f>
        <v>12236033</v>
      </c>
      <c r="AX54" s="5"/>
      <c r="AY54" s="36" t="n">
        <f aca="false">(AW54-AW53)/AW53</f>
        <v>0.00277236800827129</v>
      </c>
      <c r="AZ54" s="41" t="n">
        <f aca="false">workers_and_wage_central!B42</f>
        <v>6840.08052590487</v>
      </c>
      <c r="BA54" s="36" t="n">
        <f aca="false">(AZ54-AZ53)/AZ53</f>
        <v>0.00449514173628827</v>
      </c>
      <c r="BB54" s="5"/>
      <c r="BC54" s="5"/>
      <c r="BD54" s="5"/>
      <c r="BE54" s="5"/>
      <c r="BF54" s="5" t="n">
        <f aca="false">BF53*(1+AY54)*(1+BA54)*(1-BE54)</f>
        <v>109.566535112351</v>
      </c>
      <c r="BG54" s="5"/>
      <c r="BH54" s="5" t="n">
        <f aca="false">BH53+1</f>
        <v>23</v>
      </c>
      <c r="BI54" s="36" t="n">
        <f aca="false">T61/AG61</f>
        <v>0.0168215520051363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113899724.599096</v>
      </c>
      <c r="E55" s="9"/>
      <c r="F55" s="42" t="n">
        <f aca="false">'Central pensions'!I55</f>
        <v>20702623.2025547</v>
      </c>
      <c r="G55" s="9" t="n">
        <f aca="false">'Central pensions'!K55</f>
        <v>869516.123580164</v>
      </c>
      <c r="H55" s="9" t="n">
        <f aca="false">'Central pensions'!V55</f>
        <v>4783821.16320569</v>
      </c>
      <c r="I55" s="42" t="n">
        <f aca="false">'Central pensions'!M55</f>
        <v>26892.251244748</v>
      </c>
      <c r="J55" s="9" t="n">
        <f aca="false">'Central pensions'!W55</f>
        <v>147953.231851726</v>
      </c>
      <c r="K55" s="9"/>
      <c r="L55" s="42" t="n">
        <f aca="false">'Central pensions'!N55</f>
        <v>2730250.30388068</v>
      </c>
      <c r="M55" s="42"/>
      <c r="N55" s="42" t="n">
        <f aca="false">'Central pensions'!L55</f>
        <v>910195.238881454</v>
      </c>
      <c r="O55" s="9"/>
      <c r="P55" s="9" t="n">
        <f aca="false">'Central pensions'!X55</f>
        <v>19174907.4592147</v>
      </c>
      <c r="Q55" s="42"/>
      <c r="R55" s="42" t="n">
        <f aca="false">'Central SIPA income'!G50</f>
        <v>25350918.3827169</v>
      </c>
      <c r="S55" s="42"/>
      <c r="T55" s="9" t="n">
        <f aca="false">'Central SIPA income'!J50</f>
        <v>96931433.6435109</v>
      </c>
      <c r="U55" s="9"/>
      <c r="V55" s="42" t="n">
        <f aca="false">'Central SIPA income'!F50</f>
        <v>135461.288217548</v>
      </c>
      <c r="W55" s="42"/>
      <c r="X55" s="42" t="n">
        <f aca="false">'Central SIPA income'!M50</f>
        <v>340239.701429397</v>
      </c>
      <c r="Y55" s="9"/>
      <c r="Z55" s="9" t="n">
        <f aca="false">R55+V55-N55-L55-F55</f>
        <v>1143310.92561758</v>
      </c>
      <c r="AA55" s="9"/>
      <c r="AB55" s="9" t="n">
        <f aca="false">T55-P55-D55</f>
        <v>-36143198.4148001</v>
      </c>
      <c r="AC55" s="24"/>
      <c r="AD55" s="9"/>
      <c r="AE55" s="9"/>
      <c r="AF55" s="9"/>
      <c r="AG55" s="9" t="n">
        <f aca="false">BF55/100*$AG$37</f>
        <v>5799841639.12972</v>
      </c>
      <c r="AH55" s="43" t="n">
        <f aca="false">(AG55-AG54)/AG54</f>
        <v>0.00805590878320629</v>
      </c>
      <c r="AI55" s="43"/>
      <c r="AJ55" s="43" t="n">
        <f aca="false">AB55/AG55</f>
        <v>-0.00623175608295118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workers_and_wage_central!C43</f>
        <v>12312189</v>
      </c>
      <c r="AX55" s="7"/>
      <c r="AY55" s="43" t="n">
        <f aca="false">(AW55-AW54)/AW54</f>
        <v>0.00622391260304708</v>
      </c>
      <c r="AZ55" s="48" t="n">
        <f aca="false">workers_and_wage_central!B43</f>
        <v>6852.53401785481</v>
      </c>
      <c r="BA55" s="43" t="n">
        <f aca="false">(AZ55-AZ54)/AZ54</f>
        <v>0.00182066452328697</v>
      </c>
      <c r="BB55" s="7"/>
      <c r="BC55" s="7"/>
      <c r="BD55" s="7"/>
      <c r="BE55" s="7"/>
      <c r="BF55" s="7" t="n">
        <f aca="false">BF54*(1+AY55)*(1+BA55)*(1-BE55)</f>
        <v>110.449193124908</v>
      </c>
      <c r="BG55" s="7"/>
      <c r="BH55" s="7" t="n">
        <f aca="false">BH54+1</f>
        <v>24</v>
      </c>
      <c r="BI55" s="43" t="n">
        <f aca="false">T62/AG62</f>
        <v>0.0146506762435357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114976683.398595</v>
      </c>
      <c r="E56" s="9"/>
      <c r="F56" s="42" t="n">
        <f aca="false">'Central pensions'!I56</f>
        <v>20898373.2125673</v>
      </c>
      <c r="G56" s="9" t="n">
        <f aca="false">'Central pensions'!K56</f>
        <v>921698.098147672</v>
      </c>
      <c r="H56" s="9" t="n">
        <f aca="false">'Central pensions'!V56</f>
        <v>5070910.99110454</v>
      </c>
      <c r="I56" s="42" t="n">
        <f aca="false">'Central pensions'!M56</f>
        <v>28506.126746835</v>
      </c>
      <c r="J56" s="9" t="n">
        <f aca="false">'Central pensions'!W56</f>
        <v>156832.298693953</v>
      </c>
      <c r="K56" s="9"/>
      <c r="L56" s="42" t="n">
        <f aca="false">'Central pensions'!N56</f>
        <v>2795082.64709948</v>
      </c>
      <c r="M56" s="42"/>
      <c r="N56" s="42" t="n">
        <f aca="false">'Central pensions'!L56</f>
        <v>920111.36394646</v>
      </c>
      <c r="O56" s="9"/>
      <c r="P56" s="9" t="n">
        <f aca="false">'Central pensions'!X56</f>
        <v>19565878.3907549</v>
      </c>
      <c r="Q56" s="42"/>
      <c r="R56" s="42" t="n">
        <f aca="false">'Central SIPA income'!G51</f>
        <v>22269136.159677</v>
      </c>
      <c r="S56" s="42"/>
      <c r="T56" s="9" t="n">
        <f aca="false">'Central SIPA income'!J51</f>
        <v>85147972.2104134</v>
      </c>
      <c r="U56" s="9"/>
      <c r="V56" s="42" t="n">
        <f aca="false">'Central SIPA income'!F51</f>
        <v>138046.293864614</v>
      </c>
      <c r="W56" s="42"/>
      <c r="X56" s="42" t="n">
        <f aca="false">'Central SIPA income'!M51</f>
        <v>346732.490337019</v>
      </c>
      <c r="Y56" s="9"/>
      <c r="Z56" s="9" t="n">
        <f aca="false">R56+V56-N56-L56-F56</f>
        <v>-2206384.77007166</v>
      </c>
      <c r="AA56" s="9"/>
      <c r="AB56" s="9" t="n">
        <f aca="false">T56-P56-D56</f>
        <v>-49394589.5789368</v>
      </c>
      <c r="AC56" s="24"/>
      <c r="AD56" s="9"/>
      <c r="AE56" s="9"/>
      <c r="AF56" s="9"/>
      <c r="AG56" s="9" t="n">
        <f aca="false">BF56/100*$AG$37</f>
        <v>5835033108.44636</v>
      </c>
      <c r="AH56" s="43" t="n">
        <f aca="false">(AG56-AG55)/AG55</f>
        <v>0.00606766037872758</v>
      </c>
      <c r="AI56" s="43"/>
      <c r="AJ56" s="43" t="n">
        <f aca="false">AB56/AG56</f>
        <v>-0.00846517725965203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47" t="n">
        <f aca="false">workers_and_wage_central!C44</f>
        <v>12345727</v>
      </c>
      <c r="AY56" s="43" t="n">
        <f aca="false">(AW56-AW55)/AW55</f>
        <v>0.0027239672815289</v>
      </c>
      <c r="AZ56" s="48" t="n">
        <f aca="false">workers_and_wage_central!B44</f>
        <v>6875.38454446179</v>
      </c>
      <c r="BA56" s="43" t="n">
        <f aca="false">(AZ56-AZ55)/AZ55</f>
        <v>0.00333460972939883</v>
      </c>
      <c r="BB56" s="7"/>
      <c r="BC56" s="7"/>
      <c r="BD56" s="7"/>
      <c r="BE56" s="7"/>
      <c r="BF56" s="7" t="n">
        <f aca="false">BF55*(1+AY56)*(1+BA56)*(1-BE56)</f>
        <v>111.119361317894</v>
      </c>
      <c r="BG56" s="7"/>
      <c r="BH56" s="0" t="n">
        <f aca="false">BH55+1</f>
        <v>25</v>
      </c>
      <c r="BI56" s="43" t="n">
        <f aca="false">T63/AG63</f>
        <v>0.0168653904130113</v>
      </c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115812757.634106</v>
      </c>
      <c r="E57" s="9"/>
      <c r="F57" s="42" t="n">
        <f aca="false">'Central pensions'!I57</f>
        <v>21050339.6016703</v>
      </c>
      <c r="G57" s="9" t="n">
        <f aca="false">'Central pensions'!K57</f>
        <v>1012230.79421562</v>
      </c>
      <c r="H57" s="9" t="n">
        <f aca="false">'Central pensions'!V57</f>
        <v>5568995.17340664</v>
      </c>
      <c r="I57" s="42" t="n">
        <f aca="false">'Central pensions'!M57</f>
        <v>31306.10703759</v>
      </c>
      <c r="J57" s="9" t="n">
        <f aca="false">'Central pensions'!W57</f>
        <v>172236.964125943</v>
      </c>
      <c r="K57" s="9"/>
      <c r="L57" s="42" t="n">
        <f aca="false">'Central pensions'!N57</f>
        <v>2746801.90259438</v>
      </c>
      <c r="M57" s="42"/>
      <c r="N57" s="42" t="n">
        <f aca="false">'Central pensions'!L57</f>
        <v>929121.192323413</v>
      </c>
      <c r="O57" s="9"/>
      <c r="P57" s="9" t="n">
        <f aca="false">'Central pensions'!X57</f>
        <v>19364918.7954017</v>
      </c>
      <c r="Q57" s="42"/>
      <c r="R57" s="42" t="n">
        <f aca="false">'Central SIPA income'!G52</f>
        <v>26096444.1478606</v>
      </c>
      <c r="S57" s="42"/>
      <c r="T57" s="9" t="n">
        <f aca="false">'Central SIPA income'!J52</f>
        <v>99782016.0225234</v>
      </c>
      <c r="U57" s="9"/>
      <c r="V57" s="42" t="n">
        <f aca="false">'Central SIPA income'!F52</f>
        <v>131359.436167404</v>
      </c>
      <c r="W57" s="42"/>
      <c r="X57" s="42" t="n">
        <f aca="false">'Central SIPA income'!M52</f>
        <v>329937.031676196</v>
      </c>
      <c r="Y57" s="9"/>
      <c r="Z57" s="9" t="n">
        <f aca="false">R57+V57-N57-L57-F57</f>
        <v>1501540.88743993</v>
      </c>
      <c r="AA57" s="9"/>
      <c r="AB57" s="9" t="n">
        <f aca="false">T57-P57-D57</f>
        <v>-35395660.4069845</v>
      </c>
      <c r="AC57" s="24"/>
      <c r="AD57" s="9"/>
      <c r="AE57" s="9"/>
      <c r="AF57" s="9"/>
      <c r="AG57" s="9" t="n">
        <f aca="false">BF57/100*$AG$37</f>
        <v>5926114639.76657</v>
      </c>
      <c r="AH57" s="43" t="n">
        <f aca="false">(AG57-AG56)/AG56</f>
        <v>0.0156094283661168</v>
      </c>
      <c r="AI57" s="43" t="n">
        <f aca="false">(AG57-AG53)/AG53</f>
        <v>0.0375014955559348</v>
      </c>
      <c r="AJ57" s="43" t="n">
        <f aca="false">AB57/AG57</f>
        <v>-0.0059728274862362</v>
      </c>
      <c r="AK57" s="50"/>
      <c r="AL57" s="7"/>
      <c r="AM57" s="7"/>
      <c r="AN57" s="7"/>
      <c r="AO57" s="7"/>
      <c r="AP57" s="7"/>
      <c r="AQ57" s="7"/>
      <c r="AR57" s="7"/>
      <c r="AS57" s="7"/>
      <c r="AT57" s="7"/>
      <c r="AW57" s="47" t="n">
        <f aca="false">workers_and_wage_central!C45</f>
        <v>12407975</v>
      </c>
      <c r="AY57" s="43" t="n">
        <f aca="false">(AW57-AW56)/AW56</f>
        <v>0.00504206840148012</v>
      </c>
      <c r="AZ57" s="48" t="n">
        <f aca="false">workers_and_wage_central!B45</f>
        <v>6947.67471584953</v>
      </c>
      <c r="BA57" s="43" t="n">
        <f aca="false">(AZ57-AZ56)/AZ56</f>
        <v>0.0105143459133451</v>
      </c>
      <c r="BB57" s="7"/>
      <c r="BC57" s="7"/>
      <c r="BD57" s="7"/>
      <c r="BE57" s="7"/>
      <c r="BF57" s="7" t="n">
        <f aca="false">BF56*(1+AY57)*(1+BA57)*(1-BE57)</f>
        <v>112.853871028475</v>
      </c>
      <c r="BG57" s="50" t="n">
        <f aca="false">(BB57-BB53)/BB53</f>
        <v>-1</v>
      </c>
      <c r="BH57" s="0" t="n">
        <f aca="false">BH56+1</f>
        <v>26</v>
      </c>
      <c r="BI57" s="43" t="n">
        <f aca="false">T64/AG64</f>
        <v>0.0146411274077706</v>
      </c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116220168.699648</v>
      </c>
      <c r="E58" s="6"/>
      <c r="F58" s="8" t="n">
        <f aca="false">'Central pensions'!I58</f>
        <v>21124391.3854489</v>
      </c>
      <c r="G58" s="6" t="n">
        <f aca="false">'Central pensions'!K58</f>
        <v>1121532.15400416</v>
      </c>
      <c r="H58" s="6" t="n">
        <f aca="false">'Central pensions'!V58</f>
        <v>6170339.00584837</v>
      </c>
      <c r="I58" s="8" t="n">
        <f aca="false">'Central pensions'!M58</f>
        <v>34686.5614640398</v>
      </c>
      <c r="J58" s="6" t="n">
        <f aca="false">'Central pensions'!W58</f>
        <v>190835.226984966</v>
      </c>
      <c r="K58" s="6"/>
      <c r="L58" s="8" t="n">
        <f aca="false">'Central pensions'!N58</f>
        <v>3334452.57354773</v>
      </c>
      <c r="M58" s="8"/>
      <c r="N58" s="8" t="n">
        <f aca="false">'Central pensions'!L58</f>
        <v>934485.481875964</v>
      </c>
      <c r="O58" s="6"/>
      <c r="P58" s="6" t="n">
        <f aca="false">'Central pensions'!X58</f>
        <v>22443753.6589493</v>
      </c>
      <c r="Q58" s="8"/>
      <c r="R58" s="8" t="n">
        <f aca="false">'Central SIPA income'!G53</f>
        <v>22789654.4781177</v>
      </c>
      <c r="S58" s="8"/>
      <c r="T58" s="6" t="n">
        <f aca="false">'Central SIPA income'!J53</f>
        <v>87138219.1151792</v>
      </c>
      <c r="U58" s="6"/>
      <c r="V58" s="8" t="n">
        <f aca="false">'Central SIPA income'!F53</f>
        <v>137909.253716846</v>
      </c>
      <c r="W58" s="8"/>
      <c r="X58" s="8" t="n">
        <f aca="false">'Central SIPA income'!M53</f>
        <v>346388.284995597</v>
      </c>
      <c r="Y58" s="6"/>
      <c r="Z58" s="6" t="n">
        <f aca="false">R58+V58-N58-L58-F58</f>
        <v>-2465765.70903809</v>
      </c>
      <c r="AA58" s="6"/>
      <c r="AB58" s="6" t="n">
        <f aca="false">T58-P58-D58</f>
        <v>-51525703.243418</v>
      </c>
      <c r="AC58" s="24"/>
      <c r="AD58" s="6"/>
      <c r="AE58" s="6"/>
      <c r="AF58" s="6"/>
      <c r="AG58" s="6" t="n">
        <f aca="false">BF58/100*$AG$37</f>
        <v>5961328548.86605</v>
      </c>
      <c r="AH58" s="36" t="n">
        <f aca="false">(AG58-AG57)/AG57</f>
        <v>0.00594215792978107</v>
      </c>
      <c r="AI58" s="36"/>
      <c r="AJ58" s="36" t="n">
        <f aca="false">AB58/AG58</f>
        <v>-0.00864332553071899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0.00739430035860765</v>
      </c>
      <c r="AV58" s="5"/>
      <c r="AW58" s="40" t="n">
        <f aca="false">workers_and_wage_central!C46</f>
        <v>12410751</v>
      </c>
      <c r="AX58" s="5"/>
      <c r="AY58" s="36" t="n">
        <f aca="false">(AW58-AW57)/AW57</f>
        <v>0.000223727078753785</v>
      </c>
      <c r="AZ58" s="41" t="n">
        <f aca="false">workers_and_wage_central!B46</f>
        <v>6987.3956266442</v>
      </c>
      <c r="BA58" s="36" t="n">
        <f aca="false">(AZ58-AZ57)/AZ57</f>
        <v>0.00571715176936295</v>
      </c>
      <c r="BB58" s="5"/>
      <c r="BC58" s="5"/>
      <c r="BD58" s="5"/>
      <c r="BE58" s="5"/>
      <c r="BF58" s="5" t="n">
        <f aca="false">BF57*(1+AY58)*(1+BA58)*(1-BE58)</f>
        <v>113.524466553113</v>
      </c>
      <c r="BG58" s="5"/>
      <c r="BH58" s="5" t="n">
        <f aca="false">BH57+1</f>
        <v>27</v>
      </c>
      <c r="BI58" s="36" t="n">
        <f aca="false">T65/AG65</f>
        <v>0.0168561729409491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116773002.152693</v>
      </c>
      <c r="E59" s="9"/>
      <c r="F59" s="42" t="n">
        <f aca="false">'Central pensions'!I59</f>
        <v>21224875.4095539</v>
      </c>
      <c r="G59" s="9" t="n">
        <f aca="false">'Central pensions'!K59</f>
        <v>1192101.52816466</v>
      </c>
      <c r="H59" s="9" t="n">
        <f aca="false">'Central pensions'!V59</f>
        <v>6558590.88114791</v>
      </c>
      <c r="I59" s="42" t="n">
        <f aca="false">'Central pensions'!M59</f>
        <v>36869.1194277699</v>
      </c>
      <c r="J59" s="9" t="n">
        <f aca="false">'Central pensions'!W59</f>
        <v>202843.016942702</v>
      </c>
      <c r="K59" s="9"/>
      <c r="L59" s="42" t="n">
        <f aca="false">'Central pensions'!N59</f>
        <v>2735392.72511036</v>
      </c>
      <c r="M59" s="42"/>
      <c r="N59" s="42" t="n">
        <f aca="false">'Central pensions'!L59</f>
        <v>941292.93858913</v>
      </c>
      <c r="O59" s="9"/>
      <c r="P59" s="9" t="n">
        <f aca="false">'Central pensions'!X59</f>
        <v>19372681.8759084</v>
      </c>
      <c r="Q59" s="42"/>
      <c r="R59" s="42" t="n">
        <f aca="false">'Central SIPA income'!G54</f>
        <v>26492990.9431902</v>
      </c>
      <c r="S59" s="42"/>
      <c r="T59" s="9" t="n">
        <f aca="false">'Central SIPA income'!J54</f>
        <v>101298247.063851</v>
      </c>
      <c r="U59" s="9"/>
      <c r="V59" s="42" t="n">
        <f aca="false">'Central SIPA income'!F54</f>
        <v>140521.582673039</v>
      </c>
      <c r="W59" s="42"/>
      <c r="X59" s="42" t="n">
        <f aca="false">'Central SIPA income'!M54</f>
        <v>352949.702178217</v>
      </c>
      <c r="Y59" s="9"/>
      <c r="Z59" s="9" t="n">
        <f aca="false">R59+V59-N59-L59-F59</f>
        <v>1731951.45260981</v>
      </c>
      <c r="AA59" s="9"/>
      <c r="AB59" s="9" t="n">
        <f aca="false">T59-P59-D59</f>
        <v>-34847436.9647508</v>
      </c>
      <c r="AC59" s="24"/>
      <c r="AD59" s="9"/>
      <c r="AE59" s="9"/>
      <c r="AF59" s="9"/>
      <c r="AG59" s="9" t="n">
        <f aca="false">BF59/100*$AG$37</f>
        <v>6043680416.78034</v>
      </c>
      <c r="AH59" s="43" t="n">
        <f aca="false">(AG59-AG58)/AG58</f>
        <v>0.013814348133849</v>
      </c>
      <c r="AI59" s="43"/>
      <c r="AJ59" s="43" t="n">
        <f aca="false">AB59/AG59</f>
        <v>-0.00576592979138946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workers_and_wage_central!C47</f>
        <v>12514564</v>
      </c>
      <c r="AX59" s="7"/>
      <c r="AY59" s="43" t="n">
        <f aca="false">(AW59-AW58)/AW58</f>
        <v>0.00836476374395071</v>
      </c>
      <c r="AZ59" s="48" t="n">
        <f aca="false">workers_and_wage_central!B47</f>
        <v>7025.15815415619</v>
      </c>
      <c r="BA59" s="43" t="n">
        <f aca="false">(AZ59-AZ58)/AZ58</f>
        <v>0.005404378044374</v>
      </c>
      <c r="BB59" s="7"/>
      <c r="BC59" s="7"/>
      <c r="BD59" s="7"/>
      <c r="BE59" s="7"/>
      <c r="BF59" s="7" t="n">
        <f aca="false">BF58*(1+AY59)*(1+BA59)*(1-BE59)</f>
        <v>115.092733055787</v>
      </c>
      <c r="BG59" s="7"/>
      <c r="BH59" s="7" t="n">
        <f aca="false">BH58+1</f>
        <v>28</v>
      </c>
      <c r="BI59" s="43" t="n">
        <f aca="false">T66/AG66</f>
        <v>0.0147158301423251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116791466.579729</v>
      </c>
      <c r="E60" s="9"/>
      <c r="F60" s="42" t="n">
        <f aca="false">'Central pensions'!I60</f>
        <v>21228231.5377352</v>
      </c>
      <c r="G60" s="9" t="n">
        <f aca="false">'Central pensions'!K60</f>
        <v>1228181.12215652</v>
      </c>
      <c r="H60" s="9" t="n">
        <f aca="false">'Central pensions'!V60</f>
        <v>6757090.1620899</v>
      </c>
      <c r="I60" s="42" t="n">
        <f aca="false">'Central pensions'!M60</f>
        <v>37984.9831594802</v>
      </c>
      <c r="J60" s="9" t="n">
        <f aca="false">'Central pensions'!W60</f>
        <v>208982.169961544</v>
      </c>
      <c r="K60" s="9"/>
      <c r="L60" s="42" t="n">
        <f aca="false">'Central pensions'!N60</f>
        <v>2728794.66364549</v>
      </c>
      <c r="M60" s="42"/>
      <c r="N60" s="42" t="n">
        <f aca="false">'Central pensions'!L60</f>
        <v>942949.871367618</v>
      </c>
      <c r="O60" s="9"/>
      <c r="P60" s="9" t="n">
        <f aca="false">'Central pensions'!X60</f>
        <v>19347560.4588744</v>
      </c>
      <c r="Q60" s="42"/>
      <c r="R60" s="42" t="n">
        <f aca="false">'Central SIPA income'!G55</f>
        <v>23240880.9690245</v>
      </c>
      <c r="S60" s="42"/>
      <c r="T60" s="9" t="n">
        <f aca="false">'Central SIPA income'!J55</f>
        <v>88863522.7117282</v>
      </c>
      <c r="U60" s="9"/>
      <c r="V60" s="42" t="n">
        <f aca="false">'Central SIPA income'!F55</f>
        <v>141952.917148635</v>
      </c>
      <c r="W60" s="42"/>
      <c r="X60" s="42" t="n">
        <f aca="false">'Central SIPA income'!M55</f>
        <v>356544.801715733</v>
      </c>
      <c r="Y60" s="9"/>
      <c r="Z60" s="9" t="n">
        <f aca="false">R60+V60-N60-L60-F60</f>
        <v>-1517142.18657515</v>
      </c>
      <c r="AA60" s="9"/>
      <c r="AB60" s="9" t="n">
        <f aca="false">T60-P60-D60</f>
        <v>-47275504.3268749</v>
      </c>
      <c r="AC60" s="24"/>
      <c r="AD60" s="9"/>
      <c r="AE60" s="9"/>
      <c r="AF60" s="9"/>
      <c r="AG60" s="9" t="n">
        <f aca="false">BF60/100*$AG$37</f>
        <v>6074194127.96372</v>
      </c>
      <c r="AH60" s="43" t="n">
        <f aca="false">(AG60-AG59)/AG59</f>
        <v>0.0050488624611344</v>
      </c>
      <c r="AI60" s="43"/>
      <c r="AJ60" s="43" t="n">
        <f aca="false">AB60/AG60</f>
        <v>-0.00778300846679118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47" t="n">
        <f aca="false">workers_and_wage_central!C48</f>
        <v>12488691</v>
      </c>
      <c r="AY60" s="43" t="n">
        <f aca="false">(AW60-AW59)/AW59</f>
        <v>-0.00206743119456659</v>
      </c>
      <c r="AZ60" s="48" t="n">
        <f aca="false">workers_and_wage_central!B48</f>
        <v>7075.25481395613</v>
      </c>
      <c r="BA60" s="43" t="n">
        <f aca="false">(AZ60-AZ59)/AZ59</f>
        <v>0.00713103658318273</v>
      </c>
      <c r="BB60" s="7"/>
      <c r="BC60" s="7"/>
      <c r="BD60" s="7"/>
      <c r="BE60" s="7"/>
      <c r="BF60" s="7" t="n">
        <f aca="false">BF59*(1+AY60)*(1+BA60)*(1-BE60)</f>
        <v>115.673820435262</v>
      </c>
      <c r="BG60" s="7"/>
      <c r="BH60" s="0" t="n">
        <f aca="false">BH59+1</f>
        <v>29</v>
      </c>
      <c r="BI60" s="43" t="n">
        <f aca="false">T67/AG67</f>
        <v>0.0168065755545098</v>
      </c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116953873.009469</v>
      </c>
      <c r="E61" s="9"/>
      <c r="F61" s="42" t="n">
        <f aca="false">'Central pensions'!I61</f>
        <v>21257750.8287819</v>
      </c>
      <c r="G61" s="9" t="n">
        <f aca="false">'Central pensions'!K61</f>
        <v>1273983.46654557</v>
      </c>
      <c r="H61" s="9" t="n">
        <f aca="false">'Central pensions'!V61</f>
        <v>7009081.14704208</v>
      </c>
      <c r="I61" s="42" t="n">
        <f aca="false">'Central pensions'!M61</f>
        <v>39401.5505117201</v>
      </c>
      <c r="J61" s="9" t="n">
        <f aca="false">'Central pensions'!W61</f>
        <v>216775.705578629</v>
      </c>
      <c r="K61" s="9"/>
      <c r="L61" s="42" t="n">
        <f aca="false">'Central pensions'!N61</f>
        <v>2689080.78006287</v>
      </c>
      <c r="M61" s="42"/>
      <c r="N61" s="42" t="n">
        <f aca="false">'Central pensions'!L61</f>
        <v>946248.675876081</v>
      </c>
      <c r="O61" s="9"/>
      <c r="P61" s="9" t="n">
        <f aca="false">'Central pensions'!X61</f>
        <v>19159633.9772732</v>
      </c>
      <c r="Q61" s="42"/>
      <c r="R61" s="42" t="n">
        <f aca="false">'Central SIPA income'!G56</f>
        <v>26850429.864976</v>
      </c>
      <c r="S61" s="42"/>
      <c r="T61" s="9" t="n">
        <f aca="false">'Central SIPA income'!J56</f>
        <v>102664945.761138</v>
      </c>
      <c r="U61" s="9"/>
      <c r="V61" s="42" t="n">
        <f aca="false">'Central SIPA income'!F56</f>
        <v>144060.853193646</v>
      </c>
      <c r="W61" s="42"/>
      <c r="X61" s="42" t="n">
        <f aca="false">'Central SIPA income'!M56</f>
        <v>361839.329325976</v>
      </c>
      <c r="Y61" s="9"/>
      <c r="Z61" s="9" t="n">
        <f aca="false">R61+V61-N61-L61-F61</f>
        <v>2101410.43344877</v>
      </c>
      <c r="AA61" s="9"/>
      <c r="AB61" s="9" t="n">
        <f aca="false">T61-P61-D61</f>
        <v>-33448561.2256041</v>
      </c>
      <c r="AC61" s="24"/>
      <c r="AD61" s="9"/>
      <c r="AE61" s="9"/>
      <c r="AF61" s="9"/>
      <c r="AG61" s="9" t="n">
        <f aca="false">BF61/100*$AG$37</f>
        <v>6103179167.40323</v>
      </c>
      <c r="AH61" s="43" t="n">
        <f aca="false">(AG61-AG60)/AG60</f>
        <v>0.00477183290966612</v>
      </c>
      <c r="AI61" s="43" t="n">
        <f aca="false">(AG61-AG57)/AG57</f>
        <v>0.0298786875381198</v>
      </c>
      <c r="AJ61" s="43" t="n">
        <f aca="false">AB61/AG61</f>
        <v>-0.00548051438572395</v>
      </c>
      <c r="AK61" s="50"/>
      <c r="AL61" s="7"/>
      <c r="AM61" s="7"/>
      <c r="AN61" s="7"/>
      <c r="AO61" s="7"/>
      <c r="AP61" s="7"/>
      <c r="AQ61" s="7"/>
      <c r="AR61" s="7"/>
      <c r="AS61" s="7"/>
      <c r="AT61" s="7"/>
      <c r="AW61" s="47" t="n">
        <f aca="false">workers_and_wage_central!C49</f>
        <v>12524777</v>
      </c>
      <c r="AY61" s="43" t="n">
        <f aca="false">(AW61-AW60)/AW60</f>
        <v>0.0028894941831774</v>
      </c>
      <c r="AZ61" s="48" t="n">
        <f aca="false">workers_and_wage_central!B49</f>
        <v>7088.53446860734</v>
      </c>
      <c r="BA61" s="43" t="n">
        <f aca="false">(AZ61-AZ60)/AZ60</f>
        <v>0.00187691539038566</v>
      </c>
      <c r="BB61" s="7"/>
      <c r="BC61" s="7"/>
      <c r="BD61" s="7"/>
      <c r="BE61" s="7"/>
      <c r="BF61" s="7" t="n">
        <f aca="false">BF60*(1+AY61)*(1+BA61)*(1-BE61)</f>
        <v>116.225796578402</v>
      </c>
      <c r="BG61" s="50" t="e">
        <f aca="false">(BB61-BB57)/BB57</f>
        <v>#DIV/0!</v>
      </c>
      <c r="BH61" s="0" t="n">
        <f aca="false">BH60+1</f>
        <v>30</v>
      </c>
      <c r="BI61" s="43" t="n">
        <f aca="false">T68/AG68</f>
        <v>0.0146836328825801</v>
      </c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117479444.311286</v>
      </c>
      <c r="E62" s="6"/>
      <c r="F62" s="8" t="n">
        <f aca="false">'Central pensions'!I62</f>
        <v>21353279.634193</v>
      </c>
      <c r="G62" s="6" t="n">
        <f aca="false">'Central pensions'!K62</f>
        <v>1343848.49752152</v>
      </c>
      <c r="H62" s="6" t="n">
        <f aca="false">'Central pensions'!V62</f>
        <v>7393457.93395506</v>
      </c>
      <c r="I62" s="8" t="n">
        <f aca="false">'Central pensions'!M62</f>
        <v>41562.32466562</v>
      </c>
      <c r="J62" s="6" t="n">
        <f aca="false">'Central pensions'!W62</f>
        <v>228663.647441942</v>
      </c>
      <c r="K62" s="6"/>
      <c r="L62" s="8" t="n">
        <f aca="false">'Central pensions'!N62</f>
        <v>3238413.27107492</v>
      </c>
      <c r="M62" s="8"/>
      <c r="N62" s="8" t="n">
        <f aca="false">'Central pensions'!L62</f>
        <v>952144.51706088</v>
      </c>
      <c r="O62" s="6"/>
      <c r="P62" s="6" t="n">
        <f aca="false">'Central pensions'!X62</f>
        <v>22042560.0631959</v>
      </c>
      <c r="Q62" s="8"/>
      <c r="R62" s="8" t="n">
        <f aca="false">'Central SIPA income'!G57</f>
        <v>23629153.2846746</v>
      </c>
      <c r="S62" s="8"/>
      <c r="T62" s="6" t="n">
        <f aca="false">'Central SIPA income'!J57</f>
        <v>90348115.5628381</v>
      </c>
      <c r="U62" s="6"/>
      <c r="V62" s="8" t="n">
        <f aca="false">'Central SIPA income'!F57</f>
        <v>145723.770207909</v>
      </c>
      <c r="W62" s="8"/>
      <c r="X62" s="8" t="n">
        <f aca="false">'Central SIPA income'!M57</f>
        <v>366016.097433525</v>
      </c>
      <c r="Y62" s="6"/>
      <c r="Z62" s="6" t="n">
        <f aca="false">R62+V62-N62-L62-F62</f>
        <v>-1768960.36744627</v>
      </c>
      <c r="AA62" s="6"/>
      <c r="AB62" s="6" t="n">
        <f aca="false">T62-P62-D62</f>
        <v>-49173888.8116441</v>
      </c>
      <c r="AC62" s="24"/>
      <c r="AD62" s="6"/>
      <c r="AE62" s="6"/>
      <c r="AF62" s="6"/>
      <c r="AG62" s="6" t="n">
        <f aca="false">BF62/100*$AG$37</f>
        <v>6166822204.04006</v>
      </c>
      <c r="AH62" s="36" t="n">
        <f aca="false">(AG62-AG61)/AG61</f>
        <v>0.0104278499600233</v>
      </c>
      <c r="AI62" s="36"/>
      <c r="AJ62" s="36" t="n">
        <f aca="false">AB62/AG62</f>
        <v>-0.00797394301062043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0.00835132030166337</v>
      </c>
      <c r="AV62" s="5"/>
      <c r="AW62" s="40" t="n">
        <f aca="false">workers_and_wage_central!C50</f>
        <v>12533971</v>
      </c>
      <c r="AX62" s="5"/>
      <c r="AY62" s="36" t="n">
        <f aca="false">(AW62-AW61)/AW61</f>
        <v>0.000734064965787415</v>
      </c>
      <c r="AZ62" s="41" t="n">
        <f aca="false">workers_and_wage_central!B50</f>
        <v>7157.19879359488</v>
      </c>
      <c r="BA62" s="36" t="n">
        <f aca="false">(AZ62-AZ61)/AZ61</f>
        <v>0.00968667434596353</v>
      </c>
      <c r="BB62" s="5"/>
      <c r="BC62" s="5"/>
      <c r="BD62" s="5"/>
      <c r="BE62" s="5"/>
      <c r="BF62" s="5" t="n">
        <f aca="false">BF61*(1+AY62)*(1+BA62)*(1-BE62)</f>
        <v>117.437781746605</v>
      </c>
      <c r="BG62" s="5"/>
      <c r="BH62" s="5" t="n">
        <f aca="false">BH61+1</f>
        <v>31</v>
      </c>
      <c r="BI62" s="36" t="n">
        <f aca="false">T69/AG69</f>
        <v>0.0169390802595578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117695616.080574</v>
      </c>
      <c r="E63" s="9"/>
      <c r="F63" s="42" t="n">
        <f aca="false">'Central pensions'!I63</f>
        <v>21392571.4121349</v>
      </c>
      <c r="G63" s="9" t="n">
        <f aca="false">'Central pensions'!K63</f>
        <v>1396901.45466681</v>
      </c>
      <c r="H63" s="9" t="n">
        <f aca="false">'Central pensions'!V63</f>
        <v>7685339.65101546</v>
      </c>
      <c r="I63" s="42" t="n">
        <f aca="false">'Central pensions'!M63</f>
        <v>43203.1377731999</v>
      </c>
      <c r="J63" s="9" t="n">
        <f aca="false">'Central pensions'!W63</f>
        <v>237690.917041713</v>
      </c>
      <c r="K63" s="9"/>
      <c r="L63" s="42" t="n">
        <f aca="false">'Central pensions'!N63</f>
        <v>2659292.10664834</v>
      </c>
      <c r="M63" s="42"/>
      <c r="N63" s="42" t="n">
        <f aca="false">'Central pensions'!L63</f>
        <v>955541.813579399</v>
      </c>
      <c r="O63" s="9"/>
      <c r="P63" s="9" t="n">
        <f aca="false">'Central pensions'!X63</f>
        <v>19056188.5110406</v>
      </c>
      <c r="Q63" s="42"/>
      <c r="R63" s="42" t="n">
        <f aca="false">'Central SIPA income'!G58</f>
        <v>27393402.1693106</v>
      </c>
      <c r="S63" s="42"/>
      <c r="T63" s="9" t="n">
        <f aca="false">'Central SIPA income'!J58</f>
        <v>104741047.427094</v>
      </c>
      <c r="U63" s="9"/>
      <c r="V63" s="42" t="n">
        <f aca="false">'Central SIPA income'!F58</f>
        <v>145745.177683557</v>
      </c>
      <c r="W63" s="42"/>
      <c r="X63" s="42" t="n">
        <f aca="false">'Central SIPA income'!M58</f>
        <v>366069.866840407</v>
      </c>
      <c r="Y63" s="9"/>
      <c r="Z63" s="9" t="n">
        <f aca="false">R63+V63-N63-L63-F63</f>
        <v>2531742.01463152</v>
      </c>
      <c r="AA63" s="9"/>
      <c r="AB63" s="9" t="n">
        <f aca="false">T63-P63-D63</f>
        <v>-32010757.1645205</v>
      </c>
      <c r="AC63" s="24"/>
      <c r="AD63" s="9"/>
      <c r="AE63" s="9"/>
      <c r="AF63" s="9"/>
      <c r="AG63" s="9" t="n">
        <f aca="false">BF63/100*$AG$37</f>
        <v>6210413448.02123</v>
      </c>
      <c r="AH63" s="43" t="n">
        <f aca="false">(AG63-AG62)/AG62</f>
        <v>0.00706867208732246</v>
      </c>
      <c r="AI63" s="43"/>
      <c r="AJ63" s="43" t="n">
        <f aca="false">AB63/AG63</f>
        <v>-0.00515436813224082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workers_and_wage_central!C51</f>
        <v>12589340</v>
      </c>
      <c r="AX63" s="7"/>
      <c r="AY63" s="43" t="n">
        <f aca="false">(AW63-AW62)/AW62</f>
        <v>0.00441751460889769</v>
      </c>
      <c r="AZ63" s="48" t="n">
        <f aca="false">workers_and_wage_central!B51</f>
        <v>7176.09020163011</v>
      </c>
      <c r="BA63" s="43" t="n">
        <f aca="false">(AZ63-AZ62)/AZ62</f>
        <v>0.00263949745983577</v>
      </c>
      <c r="BB63" s="7"/>
      <c r="BC63" s="7"/>
      <c r="BD63" s="7"/>
      <c r="BE63" s="7"/>
      <c r="BF63" s="7" t="n">
        <f aca="false">BF62*(1+AY63)*(1+BA63)*(1-BE63)</f>
        <v>118.267910916435</v>
      </c>
      <c r="BG63" s="7"/>
      <c r="BH63" s="7" t="n">
        <f aca="false">BH62+1</f>
        <v>32</v>
      </c>
      <c r="BI63" s="43" t="n">
        <f aca="false">T70/AG70</f>
        <v>0.0148003109061449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118276913.658399</v>
      </c>
      <c r="E64" s="9"/>
      <c r="F64" s="42" t="n">
        <f aca="false">'Central pensions'!I64</f>
        <v>21498229.1278548</v>
      </c>
      <c r="G64" s="9" t="n">
        <f aca="false">'Central pensions'!K64</f>
        <v>1439410.95306063</v>
      </c>
      <c r="H64" s="9" t="n">
        <f aca="false">'Central pensions'!V64</f>
        <v>7919214.36884853</v>
      </c>
      <c r="I64" s="42" t="n">
        <f aca="false">'Central pensions'!M64</f>
        <v>44517.8645276499</v>
      </c>
      <c r="J64" s="9" t="n">
        <f aca="false">'Central pensions'!W64</f>
        <v>244924.155737592</v>
      </c>
      <c r="K64" s="9"/>
      <c r="L64" s="42" t="n">
        <f aca="false">'Central pensions'!N64</f>
        <v>2587079.9344034</v>
      </c>
      <c r="M64" s="42"/>
      <c r="N64" s="42" t="n">
        <f aca="false">'Central pensions'!L64</f>
        <v>962302.227810752</v>
      </c>
      <c r="O64" s="9"/>
      <c r="P64" s="9" t="n">
        <f aca="false">'Central pensions'!X64</f>
        <v>18718673.0104356</v>
      </c>
      <c r="Q64" s="42"/>
      <c r="R64" s="42" t="n">
        <f aca="false">'Central SIPA income'!G59</f>
        <v>23947785.8360597</v>
      </c>
      <c r="S64" s="42"/>
      <c r="T64" s="9" t="n">
        <f aca="false">'Central SIPA income'!J59</f>
        <v>91566434.7394839</v>
      </c>
      <c r="U64" s="9"/>
      <c r="V64" s="42" t="n">
        <f aca="false">'Central SIPA income'!F59</f>
        <v>148641.870476704</v>
      </c>
      <c r="W64" s="42"/>
      <c r="X64" s="42" t="n">
        <f aca="false">'Central SIPA income'!M59</f>
        <v>373345.523997087</v>
      </c>
      <c r="Y64" s="9"/>
      <c r="Z64" s="9" t="n">
        <f aca="false">R64+V64-N64-L64-F64</f>
        <v>-951183.583532516</v>
      </c>
      <c r="AA64" s="9"/>
      <c r="AB64" s="9" t="n">
        <f aca="false">T64-P64-D64</f>
        <v>-45429151.9293504</v>
      </c>
      <c r="AC64" s="24"/>
      <c r="AD64" s="9"/>
      <c r="AE64" s="9"/>
      <c r="AF64" s="9"/>
      <c r="AG64" s="9" t="n">
        <f aca="false">BF64/100*$AG$37</f>
        <v>6254056275.12579</v>
      </c>
      <c r="AH64" s="43" t="n">
        <f aca="false">(AG64-AG63)/AG63</f>
        <v>0.00702736258541043</v>
      </c>
      <c r="AI64" s="43"/>
      <c r="AJ64" s="43" t="n">
        <f aca="false">AB64/AG64</f>
        <v>-0.00726394997595967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47" t="n">
        <f aca="false">workers_and_wage_central!C52</f>
        <v>12640705</v>
      </c>
      <c r="AY64" s="43" t="n">
        <f aca="false">(AW64-AW63)/AW63</f>
        <v>0.00408003914422837</v>
      </c>
      <c r="AZ64" s="48" t="n">
        <f aca="false">workers_and_wage_central!B52</f>
        <v>7197.15451726507</v>
      </c>
      <c r="BA64" s="43" t="n">
        <f aca="false">(AZ64-AZ63)/AZ63</f>
        <v>0.0029353471100712</v>
      </c>
      <c r="BB64" s="7"/>
      <c r="BC64" s="7"/>
      <c r="BD64" s="7"/>
      <c r="BE64" s="7"/>
      <c r="BF64" s="7" t="n">
        <f aca="false">BF63*(1+AY64)*(1+BA64)*(1-BE64)</f>
        <v>119.099022408664</v>
      </c>
      <c r="BG64" s="7"/>
      <c r="BH64" s="0" t="n">
        <f aca="false">BH63+1</f>
        <v>33</v>
      </c>
      <c r="BI64" s="43" t="n">
        <f aca="false">T71/AG71</f>
        <v>0.016984847052562</v>
      </c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118594745.612463</v>
      </c>
      <c r="E65" s="9"/>
      <c r="F65" s="42" t="n">
        <f aca="false">'Central pensions'!I65</f>
        <v>21555998.8477544</v>
      </c>
      <c r="G65" s="9" t="n">
        <f aca="false">'Central pensions'!K65</f>
        <v>1552491.6566281</v>
      </c>
      <c r="H65" s="9" t="n">
        <f aca="false">'Central pensions'!V65</f>
        <v>8541351.03567525</v>
      </c>
      <c r="I65" s="42" t="n">
        <f aca="false">'Central pensions'!M65</f>
        <v>48015.2058751001</v>
      </c>
      <c r="J65" s="9" t="n">
        <f aca="false">'Central pensions'!W65</f>
        <v>264165.495948742</v>
      </c>
      <c r="K65" s="9"/>
      <c r="L65" s="42" t="n">
        <f aca="false">'Central pensions'!N65</f>
        <v>2611741.83323118</v>
      </c>
      <c r="M65" s="42"/>
      <c r="N65" s="42" t="n">
        <f aca="false">'Central pensions'!L65</f>
        <v>966672.070006099</v>
      </c>
      <c r="O65" s="9"/>
      <c r="P65" s="9" t="n">
        <f aca="false">'Central pensions'!X65</f>
        <v>18870685.3031376</v>
      </c>
      <c r="Q65" s="42"/>
      <c r="R65" s="42" t="n">
        <f aca="false">'Central SIPA income'!G60</f>
        <v>27815696.4302902</v>
      </c>
      <c r="S65" s="42"/>
      <c r="T65" s="9" t="n">
        <f aca="false">'Central SIPA income'!J60</f>
        <v>106355726.134911</v>
      </c>
      <c r="U65" s="9"/>
      <c r="V65" s="42" t="n">
        <f aca="false">'Central SIPA income'!F60</f>
        <v>148848.994601097</v>
      </c>
      <c r="W65" s="42"/>
      <c r="X65" s="42" t="n">
        <f aca="false">'Central SIPA income'!M60</f>
        <v>373865.76008202</v>
      </c>
      <c r="Y65" s="9"/>
      <c r="Z65" s="9" t="n">
        <f aca="false">R65+V65-N65-L65-F65</f>
        <v>2830132.67389962</v>
      </c>
      <c r="AA65" s="9"/>
      <c r="AB65" s="9" t="n">
        <f aca="false">T65-P65-D65</f>
        <v>-31109704.78069</v>
      </c>
      <c r="AC65" s="24"/>
      <c r="AD65" s="9"/>
      <c r="AE65" s="9"/>
      <c r="AF65" s="9"/>
      <c r="AG65" s="9" t="n">
        <f aca="false">BF65/100*$AG$37</f>
        <v>6309601029.10065</v>
      </c>
      <c r="AH65" s="43" t="n">
        <f aca="false">(AG65-AG64)/AG64</f>
        <v>0.0088813965738973</v>
      </c>
      <c r="AI65" s="43" t="n">
        <f aca="false">(AG65-AG61)/AG61</f>
        <v>0.0338220222666745</v>
      </c>
      <c r="AJ65" s="43" t="n">
        <f aca="false">AB65/AG65</f>
        <v>-0.0049305343772464</v>
      </c>
      <c r="AK65" s="50"/>
      <c r="AL65" s="7"/>
      <c r="AM65" s="7"/>
      <c r="AN65" s="7"/>
      <c r="AO65" s="7"/>
      <c r="AP65" s="7"/>
      <c r="AQ65" s="7"/>
      <c r="AR65" s="7"/>
      <c r="AS65" s="7"/>
      <c r="AT65" s="7"/>
      <c r="AW65" s="47" t="n">
        <f aca="false">workers_and_wage_central!C53</f>
        <v>12714818</v>
      </c>
      <c r="AY65" s="43" t="n">
        <f aca="false">(AW65-AW64)/AW64</f>
        <v>0.00586304324007245</v>
      </c>
      <c r="AZ65" s="48" t="n">
        <f aca="false">workers_and_wage_central!B53</f>
        <v>7218.75144885256</v>
      </c>
      <c r="BA65" s="43" t="n">
        <f aca="false">(AZ65-AZ64)/AZ64</f>
        <v>0.00300075974965924</v>
      </c>
      <c r="BB65" s="7"/>
      <c r="BC65" s="7"/>
      <c r="BD65" s="7"/>
      <c r="BE65" s="7"/>
      <c r="BF65" s="7" t="n">
        <f aca="false">BF64*(1+AY65)*(1+BA65)*(1-BE65)</f>
        <v>120.156788058238</v>
      </c>
      <c r="BG65" s="50" t="e">
        <f aca="false">(BB65-BB61)/BB61</f>
        <v>#DIV/0!</v>
      </c>
      <c r="BH65" s="0" t="n">
        <f aca="false">BH64+1</f>
        <v>34</v>
      </c>
      <c r="BI65" s="43" t="n">
        <f aca="false">T72/AG72</f>
        <v>0.0148099532487757</v>
      </c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119224697.070183</v>
      </c>
      <c r="E66" s="6"/>
      <c r="F66" s="8" t="n">
        <f aca="false">'Central pensions'!I66</f>
        <v>21670499.9820721</v>
      </c>
      <c r="G66" s="6" t="n">
        <f aca="false">'Central pensions'!K66</f>
        <v>1599410.1115519</v>
      </c>
      <c r="H66" s="6" t="n">
        <f aca="false">'Central pensions'!V66</f>
        <v>8799482.53148378</v>
      </c>
      <c r="I66" s="8" t="n">
        <f aca="false">'Central pensions'!M66</f>
        <v>49466.2921098601</v>
      </c>
      <c r="J66" s="6" t="n">
        <f aca="false">'Central pensions'!W66</f>
        <v>272148.944272736</v>
      </c>
      <c r="K66" s="6"/>
      <c r="L66" s="8" t="n">
        <f aca="false">'Central pensions'!N66</f>
        <v>3172186.23481454</v>
      </c>
      <c r="M66" s="8"/>
      <c r="N66" s="8" t="n">
        <f aca="false">'Central pensions'!L66</f>
        <v>974387.49042654</v>
      </c>
      <c r="O66" s="6"/>
      <c r="P66" s="6" t="n">
        <f aca="false">'Central pensions'!X66</f>
        <v>21821281.9339304</v>
      </c>
      <c r="Q66" s="8"/>
      <c r="R66" s="8" t="n">
        <f aca="false">'Central SIPA income'!G61</f>
        <v>24604480.6179934</v>
      </c>
      <c r="S66" s="8"/>
      <c r="T66" s="6" t="n">
        <f aca="false">'Central SIPA income'!J61</f>
        <v>94077364.1550606</v>
      </c>
      <c r="U66" s="6"/>
      <c r="V66" s="8" t="n">
        <f aca="false">'Central SIPA income'!F61</f>
        <v>149018.224512584</v>
      </c>
      <c r="W66" s="8"/>
      <c r="X66" s="8" t="n">
        <f aca="false">'Central SIPA income'!M61</f>
        <v>374290.816829338</v>
      </c>
      <c r="Y66" s="6"/>
      <c r="Z66" s="6" t="n">
        <f aca="false">R66+V66-N66-L66-F66</f>
        <v>-1063574.8648072</v>
      </c>
      <c r="AA66" s="6"/>
      <c r="AB66" s="6" t="n">
        <f aca="false">T66-P66-D66</f>
        <v>-46968614.849053</v>
      </c>
      <c r="AC66" s="24"/>
      <c r="AD66" s="6"/>
      <c r="AE66" s="6"/>
      <c r="AF66" s="6"/>
      <c r="AG66" s="6" t="n">
        <f aca="false">BF66/100*$AG$37</f>
        <v>6392936262.86695</v>
      </c>
      <c r="AH66" s="36" t="n">
        <f aca="false">(AG66-AG65)/AG65</f>
        <v>0.0132076867272503</v>
      </c>
      <c r="AI66" s="36"/>
      <c r="AJ66" s="36" t="n">
        <f aca="false">AB66/AG66</f>
        <v>-0.00734695496995142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0.0087478455479746</v>
      </c>
      <c r="AV66" s="5"/>
      <c r="AW66" s="40" t="n">
        <f aca="false">workers_and_wage_central!C54</f>
        <v>12791290</v>
      </c>
      <c r="AX66" s="5"/>
      <c r="AY66" s="36" t="n">
        <f aca="false">(AW66-AW65)/AW65</f>
        <v>0.00601439989152814</v>
      </c>
      <c r="AZ66" s="41" t="n">
        <f aca="false">workers_and_wage_central!B54</f>
        <v>7270.36755869451</v>
      </c>
      <c r="BA66" s="36" t="n">
        <f aca="false">(AZ66-AZ65)/AZ65</f>
        <v>0.00715028217935825</v>
      </c>
      <c r="BB66" s="5"/>
      <c r="BC66" s="5"/>
      <c r="BD66" s="5"/>
      <c r="BE66" s="5"/>
      <c r="BF66" s="5" t="n">
        <f aca="false">BF65*(1+AY66)*(1+BA66)*(1-BE66)</f>
        <v>121.743781273064</v>
      </c>
      <c r="BG66" s="5"/>
      <c r="BH66" s="5" t="n">
        <f aca="false">BH65+1</f>
        <v>35</v>
      </c>
      <c r="BI66" s="36" t="n">
        <f aca="false">T73/AG73</f>
        <v>0.0170208964309639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119847568.199448</v>
      </c>
      <c r="E67" s="9"/>
      <c r="F67" s="42" t="n">
        <f aca="false">'Central pensions'!I67</f>
        <v>21783714.1828816</v>
      </c>
      <c r="G67" s="9" t="n">
        <f aca="false">'Central pensions'!K67</f>
        <v>1678438.64940847</v>
      </c>
      <c r="H67" s="9" t="n">
        <f aca="false">'Central pensions'!V67</f>
        <v>9234274.2295823</v>
      </c>
      <c r="I67" s="42" t="n">
        <f aca="false">'Central pensions'!M67</f>
        <v>51910.47369305</v>
      </c>
      <c r="J67" s="9" t="n">
        <f aca="false">'Central pensions'!W67</f>
        <v>285596.110193292</v>
      </c>
      <c r="K67" s="9"/>
      <c r="L67" s="42" t="n">
        <f aca="false">'Central pensions'!N67</f>
        <v>2631343.85514276</v>
      </c>
      <c r="M67" s="42"/>
      <c r="N67" s="42" t="n">
        <f aca="false">'Central pensions'!L67</f>
        <v>981846.386177149</v>
      </c>
      <c r="O67" s="9"/>
      <c r="P67" s="9" t="n">
        <f aca="false">'Central pensions'!X67</f>
        <v>19055884.8984469</v>
      </c>
      <c r="Q67" s="42"/>
      <c r="R67" s="42" t="n">
        <f aca="false">'Central SIPA income'!G62</f>
        <v>28206410.7883959</v>
      </c>
      <c r="S67" s="42"/>
      <c r="T67" s="9" t="n">
        <f aca="false">'Central SIPA income'!J62</f>
        <v>107849656.347006</v>
      </c>
      <c r="U67" s="9"/>
      <c r="V67" s="42" t="n">
        <f aca="false">'Central SIPA income'!F62</f>
        <v>153747.486726559</v>
      </c>
      <c r="W67" s="42"/>
      <c r="X67" s="42" t="n">
        <f aca="false">'Central SIPA income'!M62</f>
        <v>386169.360026713</v>
      </c>
      <c r="Y67" s="9"/>
      <c r="Z67" s="9" t="n">
        <f aca="false">R67+V67-N67-L67-F67</f>
        <v>2963253.85092092</v>
      </c>
      <c r="AA67" s="9"/>
      <c r="AB67" s="9" t="n">
        <f aca="false">T67-P67-D67</f>
        <v>-31053796.7508885</v>
      </c>
      <c r="AC67" s="24"/>
      <c r="AD67" s="9"/>
      <c r="AE67" s="9"/>
      <c r="AF67" s="9"/>
      <c r="AG67" s="9" t="n">
        <f aca="false">BF67/100*$AG$37</f>
        <v>6417110731.28554</v>
      </c>
      <c r="AH67" s="43" t="n">
        <f aca="false">(AG67-AG66)/AG66</f>
        <v>0.00378143429319178</v>
      </c>
      <c r="AI67" s="43"/>
      <c r="AJ67" s="43" t="n">
        <f aca="false">AB67/AG67</f>
        <v>-0.00483921784292905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workers_and_wage_central!C55</f>
        <v>12816854</v>
      </c>
      <c r="AX67" s="7"/>
      <c r="AY67" s="43" t="n">
        <f aca="false">(AW67-AW66)/AW66</f>
        <v>0.00199854744908449</v>
      </c>
      <c r="AZ67" s="48" t="n">
        <f aca="false">workers_and_wage_central!B55</f>
        <v>7283.30394738012</v>
      </c>
      <c r="BA67" s="43" t="n">
        <f aca="false">(AZ67-AZ66)/AZ66</f>
        <v>0.00177933076714164</v>
      </c>
      <c r="BB67" s="7"/>
      <c r="BC67" s="7"/>
      <c r="BD67" s="7"/>
      <c r="BE67" s="7"/>
      <c r="BF67" s="7" t="n">
        <f aca="false">BF66*(1+AY67)*(1+BA67)*(1-BE67)</f>
        <v>122.204147382553</v>
      </c>
      <c r="BG67" s="7"/>
      <c r="BH67" s="7" t="n">
        <f aca="false">BH66+1</f>
        <v>36</v>
      </c>
      <c r="BI67" s="43" t="n">
        <f aca="false">T74/AG74</f>
        <v>0.0148714494375935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120324756.439022</v>
      </c>
      <c r="E68" s="9"/>
      <c r="F68" s="42" t="n">
        <f aca="false">'Central pensions'!I68</f>
        <v>21870448.7940089</v>
      </c>
      <c r="G68" s="9" t="n">
        <f aca="false">'Central pensions'!K68</f>
        <v>1728593.27343409</v>
      </c>
      <c r="H68" s="9" t="n">
        <f aca="false">'Central pensions'!V68</f>
        <v>9510210.1729648</v>
      </c>
      <c r="I68" s="42" t="n">
        <f aca="false">'Central pensions'!M68</f>
        <v>53461.64763198</v>
      </c>
      <c r="J68" s="9" t="n">
        <f aca="false">'Central pensions'!W68</f>
        <v>294130.211534982</v>
      </c>
      <c r="K68" s="9"/>
      <c r="L68" s="42" t="n">
        <f aca="false">'Central pensions'!N68</f>
        <v>2630404.15697475</v>
      </c>
      <c r="M68" s="42"/>
      <c r="N68" s="42" t="n">
        <f aca="false">'Central pensions'!L68</f>
        <v>987732.41641802</v>
      </c>
      <c r="O68" s="9"/>
      <c r="P68" s="9" t="n">
        <f aca="false">'Central pensions'!X68</f>
        <v>19083392.0019115</v>
      </c>
      <c r="Q68" s="42"/>
      <c r="R68" s="42" t="n">
        <f aca="false">'Central SIPA income'!G63</f>
        <v>24840880.8567714</v>
      </c>
      <c r="S68" s="42"/>
      <c r="T68" s="9" t="n">
        <f aca="false">'Central SIPA income'!J63</f>
        <v>94981260.9572389</v>
      </c>
      <c r="U68" s="9"/>
      <c r="V68" s="42" t="n">
        <f aca="false">'Central SIPA income'!F63</f>
        <v>153213.829847658</v>
      </c>
      <c r="W68" s="42"/>
      <c r="X68" s="42" t="n">
        <f aca="false">'Central SIPA income'!M63</f>
        <v>384828.96780446</v>
      </c>
      <c r="Y68" s="9"/>
      <c r="Z68" s="9" t="n">
        <f aca="false">R68+V68-N68-L68-F68</f>
        <v>-494490.680782616</v>
      </c>
      <c r="AA68" s="9"/>
      <c r="AB68" s="9" t="n">
        <f aca="false">T68-P68-D68</f>
        <v>-44426887.483695</v>
      </c>
      <c r="AC68" s="24"/>
      <c r="AD68" s="9"/>
      <c r="AE68" s="9"/>
      <c r="AF68" s="9"/>
      <c r="AG68" s="9" t="n">
        <f aca="false">BF68/100*$AG$37</f>
        <v>6468512371.34374</v>
      </c>
      <c r="AH68" s="43" t="n">
        <f aca="false">(AG68-AG67)/AG67</f>
        <v>0.0080100908665319</v>
      </c>
      <c r="AI68" s="43"/>
      <c r="AJ68" s="43" t="n">
        <f aca="false">AB68/AG68</f>
        <v>-0.00686817693671133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47" t="n">
        <f aca="false">workers_and_wage_central!C56</f>
        <v>12838000</v>
      </c>
      <c r="AY68" s="43" t="n">
        <f aca="false">(AW68-AW67)/AW67</f>
        <v>0.00164985884991746</v>
      </c>
      <c r="AZ68" s="48" t="n">
        <f aca="false">workers_and_wage_central!B56</f>
        <v>7329.55114897815</v>
      </c>
      <c r="BA68" s="43" t="n">
        <f aca="false">(AZ68-AZ67)/AZ67</f>
        <v>0.00634975581578709</v>
      </c>
      <c r="BB68" s="7"/>
      <c r="BC68" s="7"/>
      <c r="BD68" s="7"/>
      <c r="BE68" s="7"/>
      <c r="BF68" s="7" t="n">
        <f aca="false">BF67*(1+AY68)*(1+BA68)*(1-BE68)</f>
        <v>123.183013707354</v>
      </c>
      <c r="BG68" s="7"/>
      <c r="BH68" s="0" t="n">
        <f aca="false">BH67+1</f>
        <v>37</v>
      </c>
      <c r="BI68" s="43" t="n">
        <f aca="false">T75/AG75</f>
        <v>0.0170598439905059</v>
      </c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120374656.394207</v>
      </c>
      <c r="E69" s="9"/>
      <c r="F69" s="42" t="n">
        <f aca="false">'Central pensions'!I69</f>
        <v>21879518.7015407</v>
      </c>
      <c r="G69" s="9" t="n">
        <f aca="false">'Central pensions'!K69</f>
        <v>1828802.39599143</v>
      </c>
      <c r="H69" s="9" t="n">
        <f aca="false">'Central pensions'!V69</f>
        <v>10061531.1988042</v>
      </c>
      <c r="I69" s="42" t="n">
        <f aca="false">'Central pensions'!M69</f>
        <v>56560.8988451001</v>
      </c>
      <c r="J69" s="9" t="n">
        <f aca="false">'Central pensions'!W69</f>
        <v>311181.377282626</v>
      </c>
      <c r="K69" s="9"/>
      <c r="L69" s="42" t="n">
        <f aca="false">'Central pensions'!N69</f>
        <v>2591096.00810784</v>
      </c>
      <c r="M69" s="42"/>
      <c r="N69" s="42" t="n">
        <f aca="false">'Central pensions'!L69</f>
        <v>990168.857197199</v>
      </c>
      <c r="O69" s="9"/>
      <c r="P69" s="9" t="n">
        <f aca="false">'Central pensions'!X69</f>
        <v>18892826.4088789</v>
      </c>
      <c r="Q69" s="42"/>
      <c r="R69" s="42" t="n">
        <f aca="false">'Central SIPA income'!G64</f>
        <v>28942850.8668622</v>
      </c>
      <c r="S69" s="42"/>
      <c r="T69" s="9" t="n">
        <f aca="false">'Central SIPA income'!J64</f>
        <v>110665498.815535</v>
      </c>
      <c r="U69" s="9"/>
      <c r="V69" s="42" t="n">
        <f aca="false">'Central SIPA income'!F64</f>
        <v>153491.948512064</v>
      </c>
      <c r="W69" s="42"/>
      <c r="X69" s="42" t="n">
        <f aca="false">'Central SIPA income'!M64</f>
        <v>385527.521705613</v>
      </c>
      <c r="Y69" s="9"/>
      <c r="Z69" s="9" t="n">
        <f aca="false">R69+V69-N69-L69-F69</f>
        <v>3635559.24852855</v>
      </c>
      <c r="AA69" s="9"/>
      <c r="AB69" s="9" t="n">
        <f aca="false">T69-P69-D69</f>
        <v>-28601983.9875506</v>
      </c>
      <c r="AC69" s="24"/>
      <c r="AD69" s="9"/>
      <c r="AE69" s="9"/>
      <c r="AF69" s="9"/>
      <c r="AG69" s="9" t="n">
        <f aca="false">BF69/100*$AG$37</f>
        <v>6533146848.57771</v>
      </c>
      <c r="AH69" s="43" t="n">
        <f aca="false">(AG69-AG68)/AG68</f>
        <v>0.00999217030492445</v>
      </c>
      <c r="AI69" s="43" t="n">
        <f aca="false">(AG69-AG65)/AG65</f>
        <v>0.0354294698580849</v>
      </c>
      <c r="AJ69" s="43" t="n">
        <f aca="false">AB69/AG69</f>
        <v>-0.00437797965520664</v>
      </c>
      <c r="AK69" s="50"/>
      <c r="AL69" s="7"/>
      <c r="AM69" s="7"/>
      <c r="AN69" s="7"/>
      <c r="AO69" s="7"/>
      <c r="AP69" s="7"/>
      <c r="AQ69" s="7"/>
      <c r="AR69" s="7"/>
      <c r="AS69" s="7"/>
      <c r="AT69" s="7"/>
      <c r="AW69" s="47" t="n">
        <f aca="false">workers_and_wage_central!C57</f>
        <v>12887656</v>
      </c>
      <c r="AY69" s="43" t="n">
        <f aca="false">(AW69-AW68)/AW68</f>
        <v>0.00386789219504596</v>
      </c>
      <c r="AZ69" s="48" t="n">
        <f aca="false">workers_and_wage_central!B57</f>
        <v>7374.2664048459</v>
      </c>
      <c r="BA69" s="43" t="n">
        <f aca="false">(AZ69-AZ68)/AZ68</f>
        <v>0.00610068133216939</v>
      </c>
      <c r="BB69" s="7"/>
      <c r="BC69" s="7"/>
      <c r="BD69" s="7"/>
      <c r="BE69" s="7"/>
      <c r="BF69" s="7" t="n">
        <f aca="false">BF68*(1+AY69)*(1+BA69)*(1-BE69)</f>
        <v>124.413879358992</v>
      </c>
      <c r="BG69" s="50" t="e">
        <f aca="false">(BB69-BB65)/BB65</f>
        <v>#DIV/0!</v>
      </c>
      <c r="BH69" s="0" t="n">
        <f aca="false">BH68+1</f>
        <v>38</v>
      </c>
      <c r="BI69" s="43" t="n">
        <f aca="false">T76/AG76</f>
        <v>0.0149064842798905</v>
      </c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121032643.570273</v>
      </c>
      <c r="E70" s="6"/>
      <c r="F70" s="8" t="n">
        <f aca="false">'Central pensions'!I70</f>
        <v>21999115.6595329</v>
      </c>
      <c r="G70" s="6" t="n">
        <f aca="false">'Central pensions'!K70</f>
        <v>1901747.41910529</v>
      </c>
      <c r="H70" s="6" t="n">
        <f aca="false">'Central pensions'!V70</f>
        <v>10462853.1937153</v>
      </c>
      <c r="I70" s="8" t="n">
        <f aca="false">'Central pensions'!M70</f>
        <v>58816.9304877902</v>
      </c>
      <c r="J70" s="6" t="n">
        <f aca="false">'Central pensions'!W70</f>
        <v>323593.39774376</v>
      </c>
      <c r="K70" s="6"/>
      <c r="L70" s="8" t="n">
        <f aca="false">'Central pensions'!N70</f>
        <v>3152436.47166032</v>
      </c>
      <c r="M70" s="8"/>
      <c r="N70" s="8" t="n">
        <f aca="false">'Central pensions'!L70</f>
        <v>997305.975522812</v>
      </c>
      <c r="O70" s="6"/>
      <c r="P70" s="6" t="n">
        <f aca="false">'Central pensions'!X70</f>
        <v>21844891.0619901</v>
      </c>
      <c r="Q70" s="8"/>
      <c r="R70" s="8" t="n">
        <f aca="false">'Central SIPA income'!G65</f>
        <v>25560037.4857688</v>
      </c>
      <c r="S70" s="8"/>
      <c r="T70" s="6" t="n">
        <f aca="false">'Central SIPA income'!J65</f>
        <v>97731018.6587378</v>
      </c>
      <c r="U70" s="6"/>
      <c r="V70" s="8" t="n">
        <f aca="false">'Central SIPA income'!F65</f>
        <v>149247.323744645</v>
      </c>
      <c r="W70" s="8"/>
      <c r="X70" s="8" t="n">
        <f aca="false">'Central SIPA income'!M65</f>
        <v>374866.248049133</v>
      </c>
      <c r="Y70" s="6"/>
      <c r="Z70" s="6" t="n">
        <f aca="false">R70+V70-N70-L70-F70</f>
        <v>-439573.297202598</v>
      </c>
      <c r="AA70" s="6"/>
      <c r="AB70" s="6" t="n">
        <f aca="false">T70-P70-D70</f>
        <v>-45146515.973525</v>
      </c>
      <c r="AC70" s="24"/>
      <c r="AD70" s="6"/>
      <c r="AE70" s="6"/>
      <c r="AF70" s="6"/>
      <c r="AG70" s="6" t="n">
        <f aca="false">BF70/100*$AG$37</f>
        <v>6603308489.83458</v>
      </c>
      <c r="AH70" s="36" t="n">
        <f aca="false">(AG70-AG69)/AG69</f>
        <v>0.0107393332620618</v>
      </c>
      <c r="AI70" s="36"/>
      <c r="AJ70" s="36" t="n">
        <f aca="false">AB70/AG70</f>
        <v>-0.00683695393650403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0.00862493946637333</v>
      </c>
      <c r="AV70" s="5"/>
      <c r="AW70" s="40" t="n">
        <f aca="false">workers_and_wage_central!C58</f>
        <v>12924089</v>
      </c>
      <c r="AX70" s="5"/>
      <c r="AY70" s="36" t="n">
        <f aca="false">(AW70-AW69)/AW69</f>
        <v>0.00282696869003952</v>
      </c>
      <c r="AZ70" s="41" t="n">
        <f aca="false">workers_and_wage_central!B58</f>
        <v>7432.44980643767</v>
      </c>
      <c r="BA70" s="36" t="n">
        <f aca="false">(AZ70-AZ69)/AZ69</f>
        <v>0.00789005962051239</v>
      </c>
      <c r="BB70" s="5"/>
      <c r="BC70" s="5"/>
      <c r="BD70" s="5"/>
      <c r="BE70" s="5"/>
      <c r="BF70" s="5" t="n">
        <f aca="false">BF69*(1+AY70)*(1+BA70)*(1-BE70)</f>
        <v>125.750001471854</v>
      </c>
      <c r="BG70" s="5"/>
      <c r="BH70" s="5" t="n">
        <f aca="false">BH69+1</f>
        <v>39</v>
      </c>
      <c r="BI70" s="36" t="n">
        <f aca="false">T77/AG77</f>
        <v>0.017118865795176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121403763.91062</v>
      </c>
      <c r="E71" s="9"/>
      <c r="F71" s="42" t="n">
        <f aca="false">'Central pensions'!I71</f>
        <v>22066571.174426</v>
      </c>
      <c r="G71" s="9" t="n">
        <f aca="false">'Central pensions'!K71</f>
        <v>1965387.55882429</v>
      </c>
      <c r="H71" s="9" t="n">
        <f aca="false">'Central pensions'!V71</f>
        <v>10812982.4655724</v>
      </c>
      <c r="I71" s="42" t="n">
        <f aca="false">'Central pensions'!M71</f>
        <v>60785.18223168</v>
      </c>
      <c r="J71" s="9" t="n">
        <f aca="false">'Central pensions'!W71</f>
        <v>334422.138110492</v>
      </c>
      <c r="K71" s="9"/>
      <c r="L71" s="42" t="n">
        <f aca="false">'Central pensions'!N71</f>
        <v>2578881.85317229</v>
      </c>
      <c r="M71" s="42"/>
      <c r="N71" s="42" t="n">
        <f aca="false">'Central pensions'!L71</f>
        <v>1002178.96861812</v>
      </c>
      <c r="O71" s="9"/>
      <c r="P71" s="9" t="n">
        <f aca="false">'Central pensions'!X71</f>
        <v>18895523.1903368</v>
      </c>
      <c r="Q71" s="42"/>
      <c r="R71" s="42" t="n">
        <f aca="false">'Central SIPA income'!G66</f>
        <v>29491603.9191256</v>
      </c>
      <c r="S71" s="42"/>
      <c r="T71" s="9" t="n">
        <f aca="false">'Central SIPA income'!J66</f>
        <v>112763703.672224</v>
      </c>
      <c r="U71" s="9"/>
      <c r="V71" s="42" t="n">
        <f aca="false">'Central SIPA income'!F66</f>
        <v>151819.726189782</v>
      </c>
      <c r="W71" s="42"/>
      <c r="X71" s="42" t="n">
        <f aca="false">'Central SIPA income'!M66</f>
        <v>381327.381347113</v>
      </c>
      <c r="Y71" s="9"/>
      <c r="Z71" s="9" t="n">
        <f aca="false">R71+V71-N71-L71-F71</f>
        <v>3995791.64909897</v>
      </c>
      <c r="AA71" s="9"/>
      <c r="AB71" s="9" t="n">
        <f aca="false">T71-P71-D71</f>
        <v>-27535583.4287328</v>
      </c>
      <c r="AC71" s="24"/>
      <c r="AD71" s="9"/>
      <c r="AE71" s="9"/>
      <c r="AF71" s="9"/>
      <c r="AG71" s="9" t="n">
        <f aca="false">BF71/100*$AG$37</f>
        <v>6639076779.62956</v>
      </c>
      <c r="AH71" s="43" t="n">
        <f aca="false">(AG71-AG70)/AG70</f>
        <v>0.00541672251872635</v>
      </c>
      <c r="AI71" s="43"/>
      <c r="AJ71" s="43" t="n">
        <f aca="false">AB71/AG71</f>
        <v>-0.00414750188056556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workers_and_wage_central!C59</f>
        <v>12962921</v>
      </c>
      <c r="AX71" s="7"/>
      <c r="AY71" s="43" t="n">
        <f aca="false">(AW71-AW70)/AW70</f>
        <v>0.0030046218344674</v>
      </c>
      <c r="AZ71" s="48" t="n">
        <f aca="false">workers_and_wage_central!B59</f>
        <v>7450.32391875337</v>
      </c>
      <c r="BA71" s="43" t="n">
        <f aca="false">(AZ71-AZ70)/AZ70</f>
        <v>0.00240487494449159</v>
      </c>
      <c r="BB71" s="7"/>
      <c r="BC71" s="7"/>
      <c r="BD71" s="7"/>
      <c r="BE71" s="7"/>
      <c r="BF71" s="7" t="n">
        <f aca="false">BF70*(1+AY71)*(1+BA71)*(1-BE71)</f>
        <v>126.431154336557</v>
      </c>
      <c r="BG71" s="7"/>
      <c r="BH71" s="7" t="n">
        <f aca="false">BH70+1</f>
        <v>40</v>
      </c>
      <c r="BI71" s="43" t="n">
        <f aca="false">T78/AG78</f>
        <v>0.0149645466101996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121842310.465558</v>
      </c>
      <c r="E72" s="9"/>
      <c r="F72" s="42" t="n">
        <f aca="false">'Central pensions'!I72</f>
        <v>22146282.2019602</v>
      </c>
      <c r="G72" s="9" t="n">
        <f aca="false">'Central pensions'!K72</f>
        <v>2032598.647771</v>
      </c>
      <c r="H72" s="9" t="n">
        <f aca="false">'Central pensions'!V72</f>
        <v>11182758.04648</v>
      </c>
      <c r="I72" s="42" t="n">
        <f aca="false">'Central pensions'!M72</f>
        <v>62863.8757042601</v>
      </c>
      <c r="J72" s="9" t="n">
        <f aca="false">'Central pensions'!W72</f>
        <v>345858.496282899</v>
      </c>
      <c r="K72" s="9"/>
      <c r="L72" s="42" t="n">
        <f aca="false">'Central pensions'!N72</f>
        <v>2579901.36615696</v>
      </c>
      <c r="M72" s="42"/>
      <c r="N72" s="42" t="n">
        <f aca="false">'Central pensions'!L72</f>
        <v>1007679.44372164</v>
      </c>
      <c r="O72" s="9"/>
      <c r="P72" s="9" t="n">
        <f aca="false">'Central pensions'!X72</f>
        <v>18931075.4391779</v>
      </c>
      <c r="Q72" s="42"/>
      <c r="R72" s="42" t="n">
        <f aca="false">'Central SIPA income'!G67</f>
        <v>26001201.0029132</v>
      </c>
      <c r="S72" s="42"/>
      <c r="T72" s="9" t="n">
        <f aca="false">'Central SIPA income'!J67</f>
        <v>99417845.6029317</v>
      </c>
      <c r="U72" s="9"/>
      <c r="V72" s="42" t="n">
        <f aca="false">'Central SIPA income'!F67</f>
        <v>154047.010089438</v>
      </c>
      <c r="W72" s="42"/>
      <c r="X72" s="42" t="n">
        <f aca="false">'Central SIPA income'!M67</f>
        <v>386921.676359284</v>
      </c>
      <c r="Y72" s="9"/>
      <c r="Z72" s="9" t="n">
        <f aca="false">R72+V72-N72-L72-F72</f>
        <v>421385.001163837</v>
      </c>
      <c r="AA72" s="9"/>
      <c r="AB72" s="9" t="n">
        <f aca="false">T72-P72-D72</f>
        <v>-41355540.3018039</v>
      </c>
      <c r="AC72" s="24"/>
      <c r="AD72" s="9"/>
      <c r="AE72" s="9"/>
      <c r="AF72" s="9"/>
      <c r="AG72" s="9" t="n">
        <f aca="false">BF72/100*$AG$37</f>
        <v>6712907457.09481</v>
      </c>
      <c r="AH72" s="43" t="n">
        <f aca="false">(AG72-AG71)/AG71</f>
        <v>0.011120624134335</v>
      </c>
      <c r="AI72" s="43"/>
      <c r="AJ72" s="43" t="n">
        <f aca="false">AB72/AG72</f>
        <v>-0.00616060039053505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47" t="n">
        <f aca="false">workers_and_wage_central!C60</f>
        <v>13021673</v>
      </c>
      <c r="AY72" s="43" t="n">
        <f aca="false">(AW72-AW71)/AW71</f>
        <v>0.00453231181459796</v>
      </c>
      <c r="AZ72" s="48" t="n">
        <f aca="false">workers_and_wage_central!B60</f>
        <v>7499.18751456074</v>
      </c>
      <c r="BA72" s="43" t="n">
        <f aca="false">(AZ72-AZ71)/AZ71</f>
        <v>0.00655858675947986</v>
      </c>
      <c r="BB72" s="7"/>
      <c r="BC72" s="7"/>
      <c r="BD72" s="7"/>
      <c r="BE72" s="7"/>
      <c r="BF72" s="7" t="n">
        <f aca="false">BF71*(1+AY72)*(1+BA72)*(1-BE72)</f>
        <v>127.837147682804</v>
      </c>
      <c r="BG72" s="7"/>
      <c r="BH72" s="0" t="n">
        <f aca="false">BH71+1</f>
        <v>41</v>
      </c>
      <c r="BI72" s="43" t="n">
        <f aca="false">T79/AG79</f>
        <v>0.0172109328669224</v>
      </c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121894997.826492</v>
      </c>
      <c r="E73" s="9"/>
      <c r="F73" s="42" t="n">
        <f aca="false">'Central pensions'!I73</f>
        <v>22155858.7534822</v>
      </c>
      <c r="G73" s="9" t="n">
        <f aca="false">'Central pensions'!K73</f>
        <v>2116650.14555825</v>
      </c>
      <c r="H73" s="9" t="n">
        <f aca="false">'Central pensions'!V73</f>
        <v>11645184.5881043</v>
      </c>
      <c r="I73" s="42" t="n">
        <f aca="false">'Central pensions'!M73</f>
        <v>65463.4065636597</v>
      </c>
      <c r="J73" s="9" t="n">
        <f aca="false">'Central pensions'!W73</f>
        <v>360160.348085715</v>
      </c>
      <c r="K73" s="9"/>
      <c r="L73" s="42" t="n">
        <f aca="false">'Central pensions'!N73</f>
        <v>2556782.08747498</v>
      </c>
      <c r="M73" s="42"/>
      <c r="N73" s="42" t="n">
        <f aca="false">'Central pensions'!L73</f>
        <v>1008895.67136494</v>
      </c>
      <c r="O73" s="9"/>
      <c r="P73" s="9" t="n">
        <f aca="false">'Central pensions'!X73</f>
        <v>18817800.7178409</v>
      </c>
      <c r="Q73" s="42"/>
      <c r="R73" s="42" t="n">
        <f aca="false">'Central SIPA income'!G68</f>
        <v>30098705.5342449</v>
      </c>
      <c r="S73" s="42"/>
      <c r="T73" s="9" t="n">
        <f aca="false">'Central SIPA income'!J68</f>
        <v>115085009.316162</v>
      </c>
      <c r="U73" s="9"/>
      <c r="V73" s="42" t="n">
        <f aca="false">'Central SIPA income'!F68</f>
        <v>154590.098764526</v>
      </c>
      <c r="W73" s="42"/>
      <c r="X73" s="42" t="n">
        <f aca="false">'Central SIPA income'!M68</f>
        <v>388285.758534293</v>
      </c>
      <c r="Y73" s="9"/>
      <c r="Z73" s="9" t="n">
        <f aca="false">R73+V73-N73-L73-F73</f>
        <v>4531759.12068735</v>
      </c>
      <c r="AA73" s="9"/>
      <c r="AB73" s="9" t="n">
        <f aca="false">T73-P73-D73</f>
        <v>-25627789.2281709</v>
      </c>
      <c r="AC73" s="24"/>
      <c r="AD73" s="9"/>
      <c r="AE73" s="9"/>
      <c r="AF73" s="9"/>
      <c r="AG73" s="9" t="n">
        <f aca="false">BF73/100*$AG$37</f>
        <v>6761395310.93103</v>
      </c>
      <c r="AH73" s="43" t="n">
        <f aca="false">(AG73-AG72)/AG72</f>
        <v>0.00722307795037015</v>
      </c>
      <c r="AI73" s="43" t="n">
        <f aca="false">(AG73-AG69)/AG69</f>
        <v>0.0349369863625532</v>
      </c>
      <c r="AJ73" s="43" t="n">
        <f aca="false">AB73/AG73</f>
        <v>-0.00379031073464066</v>
      </c>
      <c r="AK73" s="50"/>
      <c r="AL73" s="7"/>
      <c r="AM73" s="7"/>
      <c r="AN73" s="7"/>
      <c r="AO73" s="7"/>
      <c r="AP73" s="7"/>
      <c r="AQ73" s="7"/>
      <c r="AR73" s="7"/>
      <c r="AS73" s="7"/>
      <c r="AT73" s="7"/>
      <c r="AW73" s="47" t="n">
        <f aca="false">workers_and_wage_central!C61</f>
        <v>13026425</v>
      </c>
      <c r="AY73" s="43" t="n">
        <f aca="false">(AW73-AW72)/AW72</f>
        <v>0.000364930066973729</v>
      </c>
      <c r="AZ73" s="48" t="n">
        <f aca="false">workers_and_wage_central!B61</f>
        <v>7550.59928983832</v>
      </c>
      <c r="BA73" s="43" t="n">
        <f aca="false">(AZ73-AZ72)/AZ72</f>
        <v>0.00685564605202358</v>
      </c>
      <c r="BB73" s="7"/>
      <c r="BC73" s="7"/>
      <c r="BD73" s="7"/>
      <c r="BE73" s="7"/>
      <c r="BF73" s="7" t="n">
        <f aca="false">BF72*(1+AY73)*(1+BA73)*(1-BE73)</f>
        <v>128.76052536547</v>
      </c>
      <c r="BG73" s="50" t="e">
        <f aca="false">(BB73-BB69)/BB69</f>
        <v>#DIV/0!</v>
      </c>
      <c r="BH73" s="0" t="n">
        <f aca="false">BH72+1</f>
        <v>42</v>
      </c>
      <c r="BI73" s="43" t="n">
        <f aca="false">T80/AG80</f>
        <v>0.0149327172691543</v>
      </c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122494278.133623</v>
      </c>
      <c r="E74" s="6"/>
      <c r="F74" s="8" t="n">
        <f aca="false">'Central pensions'!I74</f>
        <v>22264785.043119</v>
      </c>
      <c r="G74" s="6" t="n">
        <f aca="false">'Central pensions'!K74</f>
        <v>2169012.71861517</v>
      </c>
      <c r="H74" s="6" t="n">
        <f aca="false">'Central pensions'!V74</f>
        <v>11933268.0156068</v>
      </c>
      <c r="I74" s="8" t="n">
        <f aca="false">'Central pensions'!M74</f>
        <v>67082.8675860297</v>
      </c>
      <c r="J74" s="6" t="n">
        <f aca="false">'Central pensions'!W74</f>
        <v>369070.144812545</v>
      </c>
      <c r="K74" s="6"/>
      <c r="L74" s="8" t="n">
        <f aca="false">'Central pensions'!N74</f>
        <v>3098729.69245495</v>
      </c>
      <c r="M74" s="8"/>
      <c r="N74" s="8" t="n">
        <f aca="false">'Central pensions'!L74</f>
        <v>1015028.88566057</v>
      </c>
      <c r="O74" s="6"/>
      <c r="P74" s="6" t="n">
        <f aca="false">'Central pensions'!X74</f>
        <v>21663712.5518563</v>
      </c>
      <c r="Q74" s="8"/>
      <c r="R74" s="8" t="n">
        <f aca="false">'Central SIPA income'!G69</f>
        <v>26488222.3534205</v>
      </c>
      <c r="S74" s="8"/>
      <c r="T74" s="6" t="n">
        <f aca="false">'Central SIPA income'!J69</f>
        <v>101280013.947565</v>
      </c>
      <c r="U74" s="6"/>
      <c r="V74" s="8" t="n">
        <f aca="false">'Central SIPA income'!F69</f>
        <v>156985.35884132</v>
      </c>
      <c r="W74" s="8"/>
      <c r="X74" s="8" t="n">
        <f aca="false">'Central SIPA income'!M69</f>
        <v>394301.961274559</v>
      </c>
      <c r="Y74" s="6"/>
      <c r="Z74" s="6" t="n">
        <f aca="false">R74+V74-N74-L74-F74</f>
        <v>266664.09102726</v>
      </c>
      <c r="AA74" s="6"/>
      <c r="AB74" s="6" t="n">
        <f aca="false">T74-P74-D74</f>
        <v>-42877976.7379142</v>
      </c>
      <c r="AC74" s="24"/>
      <c r="AD74" s="6"/>
      <c r="AE74" s="6"/>
      <c r="AF74" s="6"/>
      <c r="AG74" s="6" t="n">
        <f aca="false">BF74/100*$AG$37</f>
        <v>6810366021.99242</v>
      </c>
      <c r="AH74" s="36" t="n">
        <f aca="false">(AG74-AG73)/AG73</f>
        <v>0.00724269308469804</v>
      </c>
      <c r="AI74" s="36"/>
      <c r="AJ74" s="36" t="n">
        <f aca="false">AB74/AG74</f>
        <v>-0.00629598711720489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0.00529356117401608</v>
      </c>
      <c r="AV74" s="5"/>
      <c r="AW74" s="40" t="n">
        <f aca="false">workers_and_wage_central!C62</f>
        <v>13005863</v>
      </c>
      <c r="AX74" s="5"/>
      <c r="AY74" s="36" t="n">
        <f aca="false">(AW74-AW73)/AW73</f>
        <v>-0.00157848373594444</v>
      </c>
      <c r="AZ74" s="41" t="n">
        <f aca="false">workers_and_wage_central!B62</f>
        <v>7617.30976267219</v>
      </c>
      <c r="BA74" s="36" t="n">
        <f aca="false">(AZ74-AZ73)/AZ73</f>
        <v>0.00883512291847454</v>
      </c>
      <c r="BB74" s="5"/>
      <c r="BC74" s="5"/>
      <c r="BD74" s="5"/>
      <c r="BE74" s="5"/>
      <c r="BF74" s="5" t="n">
        <f aca="false">BF73*(1+AY74)*(1+BA74)*(1-BE74)</f>
        <v>129.693098332116</v>
      </c>
      <c r="BG74" s="5"/>
      <c r="BH74" s="5" t="n">
        <f aca="false">BH73+1</f>
        <v>43</v>
      </c>
      <c r="BI74" s="36" t="n">
        <f aca="false">T81/AG81</f>
        <v>0.0170774666655605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123888634.365343</v>
      </c>
      <c r="E75" s="9"/>
      <c r="F75" s="42" t="n">
        <f aca="false">'Central pensions'!I75</f>
        <v>22518225.7935427</v>
      </c>
      <c r="G75" s="9" t="n">
        <f aca="false">'Central pensions'!K75</f>
        <v>2228746.57504403</v>
      </c>
      <c r="H75" s="9" t="n">
        <f aca="false">'Central pensions'!V75</f>
        <v>12261906.0693414</v>
      </c>
      <c r="I75" s="42" t="n">
        <f aca="false">'Central pensions'!M75</f>
        <v>68930.3064446603</v>
      </c>
      <c r="J75" s="9" t="n">
        <f aca="false">'Central pensions'!W75</f>
        <v>379234.208330144</v>
      </c>
      <c r="K75" s="9"/>
      <c r="L75" s="42" t="n">
        <f aca="false">'Central pensions'!N75</f>
        <v>2546954.38180282</v>
      </c>
      <c r="M75" s="42"/>
      <c r="N75" s="42" t="n">
        <f aca="false">'Central pensions'!L75</f>
        <v>1029907.02829294</v>
      </c>
      <c r="O75" s="9"/>
      <c r="P75" s="9" t="n">
        <f aca="false">'Central pensions'!X75</f>
        <v>18882402.9928544</v>
      </c>
      <c r="Q75" s="42"/>
      <c r="R75" s="42" t="n">
        <f aca="false">'Central SIPA income'!G70</f>
        <v>30409509.0040004</v>
      </c>
      <c r="S75" s="42"/>
      <c r="T75" s="9" t="n">
        <f aca="false">'Central SIPA income'!J70</f>
        <v>116273393.320637</v>
      </c>
      <c r="U75" s="9"/>
      <c r="V75" s="42" t="n">
        <f aca="false">'Central SIPA income'!F70</f>
        <v>157650.974013996</v>
      </c>
      <c r="W75" s="42"/>
      <c r="X75" s="42" t="n">
        <f aca="false">'Central SIPA income'!M70</f>
        <v>395973.794686141</v>
      </c>
      <c r="Y75" s="9"/>
      <c r="Z75" s="9" t="n">
        <f aca="false">R75+V75-N75-L75-F75</f>
        <v>4472072.77437596</v>
      </c>
      <c r="AA75" s="9"/>
      <c r="AB75" s="9" t="n">
        <f aca="false">T75-P75-D75</f>
        <v>-26497644.0375607</v>
      </c>
      <c r="AC75" s="24"/>
      <c r="AD75" s="9"/>
      <c r="AE75" s="9"/>
      <c r="AF75" s="9"/>
      <c r="AG75" s="9" t="n">
        <f aca="false">BF75/100*$AG$37</f>
        <v>6815618793.77942</v>
      </c>
      <c r="AH75" s="43" t="n">
        <f aca="false">(AG75-AG74)/AG74</f>
        <v>0.000771290672194767</v>
      </c>
      <c r="AI75" s="43"/>
      <c r="AJ75" s="43" t="n">
        <f aca="false">AB75/AG75</f>
        <v>-0.00388778258281479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workers_and_wage_central!C63</f>
        <v>13013345</v>
      </c>
      <c r="AX75" s="7"/>
      <c r="AY75" s="43" t="n">
        <f aca="false">(AW75-AW74)/AW74</f>
        <v>0.000575279010704634</v>
      </c>
      <c r="AZ75" s="48" t="n">
        <f aca="false">workers_and_wage_central!B63</f>
        <v>7618.80198577023</v>
      </c>
      <c r="BA75" s="43" t="n">
        <f aca="false">(AZ75-AZ74)/AZ74</f>
        <v>0.000195898964927561</v>
      </c>
      <c r="BB75" s="7"/>
      <c r="BC75" s="7"/>
      <c r="BD75" s="7"/>
      <c r="BE75" s="7"/>
      <c r="BF75" s="7" t="n">
        <f aca="false">BF74*(1+AY75)*(1+BA75)*(1-BE75)</f>
        <v>129.793129409108</v>
      </c>
      <c r="BG75" s="7"/>
      <c r="BH75" s="7" t="n">
        <f aca="false">BH74+1</f>
        <v>44</v>
      </c>
      <c r="BI75" s="43" t="n">
        <f aca="false">T82/AG82</f>
        <v>0.014919214827067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125096498.733008</v>
      </c>
      <c r="E76" s="9"/>
      <c r="F76" s="42" t="n">
        <f aca="false">'Central pensions'!I76</f>
        <v>22737769.4401279</v>
      </c>
      <c r="G76" s="9" t="n">
        <f aca="false">'Central pensions'!K76</f>
        <v>2273398.30459915</v>
      </c>
      <c r="H76" s="9" t="n">
        <f aca="false">'Central pensions'!V76</f>
        <v>12507566.7109636</v>
      </c>
      <c r="I76" s="42" t="n">
        <f aca="false">'Central pensions'!M76</f>
        <v>70311.28777111</v>
      </c>
      <c r="J76" s="9" t="n">
        <f aca="false">'Central pensions'!W76</f>
        <v>386831.960132906</v>
      </c>
      <c r="K76" s="9"/>
      <c r="L76" s="42" t="n">
        <f aca="false">'Central pensions'!N76</f>
        <v>2516257.496449</v>
      </c>
      <c r="M76" s="42"/>
      <c r="N76" s="42" t="n">
        <f aca="false">'Central pensions'!L76</f>
        <v>1042760.54171619</v>
      </c>
      <c r="O76" s="9"/>
      <c r="P76" s="9" t="n">
        <f aca="false">'Central pensions'!X76</f>
        <v>18793832.9472818</v>
      </c>
      <c r="Q76" s="42"/>
      <c r="R76" s="42" t="n">
        <f aca="false">'Central SIPA income'!G71</f>
        <v>26696299.4492667</v>
      </c>
      <c r="S76" s="42"/>
      <c r="T76" s="9" t="n">
        <f aca="false">'Central SIPA income'!J71</f>
        <v>102075614.757928</v>
      </c>
      <c r="U76" s="9"/>
      <c r="V76" s="42" t="n">
        <f aca="false">'Central SIPA income'!F71</f>
        <v>158373.110175029</v>
      </c>
      <c r="W76" s="42"/>
      <c r="X76" s="42" t="n">
        <f aca="false">'Central SIPA income'!M71</f>
        <v>397787.592525023</v>
      </c>
      <c r="Y76" s="9"/>
      <c r="Z76" s="9" t="n">
        <f aca="false">R76+V76-N76-L76-F76</f>
        <v>557885.081148583</v>
      </c>
      <c r="AA76" s="9"/>
      <c r="AB76" s="9" t="n">
        <f aca="false">T76-P76-D76</f>
        <v>-41814716.9223613</v>
      </c>
      <c r="AC76" s="24"/>
      <c r="AD76" s="9"/>
      <c r="AE76" s="9"/>
      <c r="AF76" s="9"/>
      <c r="AG76" s="9" t="n">
        <f aca="false">BF76/100*$AG$37</f>
        <v>6847732358.70462</v>
      </c>
      <c r="AH76" s="43" t="n">
        <f aca="false">(AG76-AG75)/AG75</f>
        <v>0.00471176072149302</v>
      </c>
      <c r="AI76" s="43"/>
      <c r="AJ76" s="43" t="n">
        <f aca="false">AB76/AG76</f>
        <v>-0.00610635970157446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47" t="n">
        <f aca="false">workers_and_wage_central!C64</f>
        <v>13032870</v>
      </c>
      <c r="AY76" s="43" t="n">
        <f aca="false">(AW76-AW75)/AW75</f>
        <v>0.00150038287619363</v>
      </c>
      <c r="AZ76" s="48" t="n">
        <f aca="false">workers_and_wage_central!B64</f>
        <v>7643.23218302543</v>
      </c>
      <c r="BA76" s="43" t="n">
        <f aca="false">(AZ76-AZ75)/AZ75</f>
        <v>0.00320656676743009</v>
      </c>
      <c r="BB76" s="7"/>
      <c r="BC76" s="7"/>
      <c r="BD76" s="7"/>
      <c r="BE76" s="7"/>
      <c r="BF76" s="7" t="n">
        <f aca="false">BF75*(1+AY76)*(1+BA76)*(1-BE76)</f>
        <v>130.404683578177</v>
      </c>
      <c r="BG76" s="7"/>
      <c r="BH76" s="0" t="n">
        <f aca="false">BH75+1</f>
        <v>45</v>
      </c>
      <c r="BI76" s="43" t="n">
        <f aca="false">T83/AG83</f>
        <v>0.0171635277768658</v>
      </c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125584986.793373</v>
      </c>
      <c r="E77" s="9"/>
      <c r="F77" s="42" t="n">
        <f aca="false">'Central pensions'!I77</f>
        <v>22826557.9274425</v>
      </c>
      <c r="G77" s="9" t="n">
        <f aca="false">'Central pensions'!K77</f>
        <v>2319374.19605098</v>
      </c>
      <c r="H77" s="9" t="n">
        <f aca="false">'Central pensions'!V77</f>
        <v>12760512.5006505</v>
      </c>
      <c r="I77" s="42" t="n">
        <f aca="false">'Central pensions'!M77</f>
        <v>71733.22255828</v>
      </c>
      <c r="J77" s="9" t="n">
        <f aca="false">'Central pensions'!W77</f>
        <v>394655.025793327</v>
      </c>
      <c r="K77" s="9"/>
      <c r="L77" s="42" t="n">
        <f aca="false">'Central pensions'!N77</f>
        <v>2495470.20134259</v>
      </c>
      <c r="M77" s="42"/>
      <c r="N77" s="42" t="n">
        <f aca="false">'Central pensions'!L77</f>
        <v>1048849.49329002</v>
      </c>
      <c r="O77" s="9"/>
      <c r="P77" s="9" t="n">
        <f aca="false">'Central pensions'!X77</f>
        <v>18719467.189184</v>
      </c>
      <c r="Q77" s="42"/>
      <c r="R77" s="42" t="n">
        <f aca="false">'Central SIPA income'!G72</f>
        <v>30917512.8779941</v>
      </c>
      <c r="S77" s="42"/>
      <c r="T77" s="9" t="n">
        <f aca="false">'Central SIPA income'!J72</f>
        <v>118215790.162411</v>
      </c>
      <c r="U77" s="9"/>
      <c r="V77" s="42" t="n">
        <f aca="false">'Central SIPA income'!F72</f>
        <v>163585.186124455</v>
      </c>
      <c r="W77" s="42"/>
      <c r="X77" s="42" t="n">
        <f aca="false">'Central SIPA income'!M72</f>
        <v>410878.82462679</v>
      </c>
      <c r="Y77" s="9"/>
      <c r="Z77" s="9" t="n">
        <f aca="false">R77+V77-N77-L77-F77</f>
        <v>4710220.44204343</v>
      </c>
      <c r="AA77" s="9"/>
      <c r="AB77" s="9" t="n">
        <f aca="false">T77-P77-D77</f>
        <v>-26088663.8201463</v>
      </c>
      <c r="AC77" s="24"/>
      <c r="AD77" s="9"/>
      <c r="AE77" s="9"/>
      <c r="AF77" s="9"/>
      <c r="AG77" s="9" t="n">
        <f aca="false">BF77/100*$AG$37</f>
        <v>6905585427.02774</v>
      </c>
      <c r="AH77" s="43" t="n">
        <f aca="false">(AG77-AG76)/AG76</f>
        <v>0.00844850021767851</v>
      </c>
      <c r="AI77" s="43" t="n">
        <f aca="false">(AG77-AG73)/AG73</f>
        <v>0.0213254971002205</v>
      </c>
      <c r="AJ77" s="43" t="n">
        <f aca="false">AB77/AG77</f>
        <v>-0.00377790762214569</v>
      </c>
      <c r="AK77" s="50"/>
      <c r="AL77" s="7"/>
      <c r="AM77" s="7"/>
      <c r="AN77" s="7"/>
      <c r="AO77" s="7"/>
      <c r="AP77" s="7"/>
      <c r="AQ77" s="7"/>
      <c r="AR77" s="7"/>
      <c r="AS77" s="7"/>
      <c r="AT77" s="7"/>
      <c r="AW77" s="47" t="n">
        <f aca="false">workers_and_wage_central!C65</f>
        <v>13071719</v>
      </c>
      <c r="AY77" s="43" t="n">
        <f aca="false">(AW77-AW76)/AW76</f>
        <v>0.00298084765673255</v>
      </c>
      <c r="AZ77" s="48" t="n">
        <f aca="false">workers_and_wage_central!B65</f>
        <v>7684.89852004179</v>
      </c>
      <c r="BA77" s="43" t="n">
        <f aca="false">(AZ77-AZ76)/AZ76</f>
        <v>0.00545140275980332</v>
      </c>
      <c r="BB77" s="7"/>
      <c r="BC77" s="7"/>
      <c r="BD77" s="7"/>
      <c r="BE77" s="7"/>
      <c r="BF77" s="7" t="n">
        <f aca="false">BF76*(1+AY77)*(1+BA77)*(1-BE77)</f>
        <v>131.506407575774</v>
      </c>
      <c r="BG77" s="50" t="e">
        <f aca="false">(BB77-BB73)/BB73</f>
        <v>#DIV/0!</v>
      </c>
      <c r="BH77" s="0" t="n">
        <f aca="false">BH76+1</f>
        <v>46</v>
      </c>
      <c r="BI77" s="43" t="n">
        <f aca="false">T84/AG84</f>
        <v>0.0149943616060229</v>
      </c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126163264.688743</v>
      </c>
      <c r="E78" s="6"/>
      <c r="F78" s="8" t="n">
        <f aca="false">'Central pensions'!I78</f>
        <v>22931666.7801316</v>
      </c>
      <c r="G78" s="6" t="n">
        <f aca="false">'Central pensions'!K78</f>
        <v>2401899.72586759</v>
      </c>
      <c r="H78" s="6" t="n">
        <f aca="false">'Central pensions'!V78</f>
        <v>13214543.6167337</v>
      </c>
      <c r="I78" s="8" t="n">
        <f aca="false">'Central pensions'!M78</f>
        <v>74285.5585319903</v>
      </c>
      <c r="J78" s="6" t="n">
        <f aca="false">'Central pensions'!W78</f>
        <v>408697.225259822</v>
      </c>
      <c r="K78" s="6"/>
      <c r="L78" s="8" t="n">
        <f aca="false">'Central pensions'!N78</f>
        <v>3021301.21223056</v>
      </c>
      <c r="M78" s="8"/>
      <c r="N78" s="8" t="n">
        <f aca="false">'Central pensions'!L78</f>
        <v>1056275.82497091</v>
      </c>
      <c r="O78" s="6"/>
      <c r="P78" s="6" t="n">
        <f aca="false">'Central pensions'!X78</f>
        <v>21488864.2901633</v>
      </c>
      <c r="Q78" s="8"/>
      <c r="R78" s="8" t="n">
        <f aca="false">'Central SIPA income'!G73</f>
        <v>27250590.2946457</v>
      </c>
      <c r="S78" s="8"/>
      <c r="T78" s="6" t="n">
        <f aca="false">'Central SIPA income'!J73</f>
        <v>104194993.846565</v>
      </c>
      <c r="U78" s="6"/>
      <c r="V78" s="8" t="n">
        <f aca="false">'Central SIPA income'!F73</f>
        <v>155046.237171984</v>
      </c>
      <c r="W78" s="8"/>
      <c r="X78" s="8" t="n">
        <f aca="false">'Central SIPA income'!M73</f>
        <v>389431.446705477</v>
      </c>
      <c r="Y78" s="6"/>
      <c r="Z78" s="6" t="n">
        <f aca="false">R78+V78-N78-L78-F78</f>
        <v>396392.714484606</v>
      </c>
      <c r="AA78" s="6"/>
      <c r="AB78" s="6" t="n">
        <f aca="false">T78-P78-D78</f>
        <v>-43457135.1323418</v>
      </c>
      <c r="AC78" s="24"/>
      <c r="AD78" s="6"/>
      <c r="AE78" s="6"/>
      <c r="AF78" s="6"/>
      <c r="AG78" s="6" t="n">
        <f aca="false">BF78/100*$AG$37</f>
        <v>6962789890.04232</v>
      </c>
      <c r="AH78" s="36" t="n">
        <f aca="false">(AG78-AG77)/AG77</f>
        <v>0.00828379630070008</v>
      </c>
      <c r="AI78" s="36"/>
      <c r="AJ78" s="36" t="n">
        <f aca="false">AB78/AG78</f>
        <v>-0.00624133943701088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0.00644798919001463</v>
      </c>
      <c r="AV78" s="5"/>
      <c r="AW78" s="40" t="n">
        <f aca="false">workers_and_wage_central!C66</f>
        <v>13155280</v>
      </c>
      <c r="AX78" s="5"/>
      <c r="AY78" s="36" t="n">
        <f aca="false">(AW78-AW77)/AW77</f>
        <v>0.00639250277641372</v>
      </c>
      <c r="AZ78" s="41" t="n">
        <f aca="false">workers_and_wage_central!B66</f>
        <v>7699.34059782522</v>
      </c>
      <c r="BA78" s="36" t="n">
        <f aca="false">(AZ78-AZ77)/AZ77</f>
        <v>0.00187928022026064</v>
      </c>
      <c r="BB78" s="5"/>
      <c r="BC78" s="5"/>
      <c r="BD78" s="5"/>
      <c r="BE78" s="5"/>
      <c r="BF78" s="5" t="n">
        <f aca="false">BF77*(1+AY78)*(1+BA78)*(1-BE78)</f>
        <v>132.595779868368</v>
      </c>
      <c r="BG78" s="5"/>
      <c r="BH78" s="5" t="n">
        <f aca="false">BH77+1</f>
        <v>47</v>
      </c>
      <c r="BI78" s="36" t="n">
        <f aca="false">T85/AG85</f>
        <v>0.0172121151052572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126392582.099446</v>
      </c>
      <c r="E79" s="9"/>
      <c r="F79" s="42" t="n">
        <f aca="false">'Central pensions'!I79</f>
        <v>22973347.9340085</v>
      </c>
      <c r="G79" s="9" t="n">
        <f aca="false">'Central pensions'!K79</f>
        <v>2496808.95447446</v>
      </c>
      <c r="H79" s="9" t="n">
        <f aca="false">'Central pensions'!V79</f>
        <v>13736706.1897791</v>
      </c>
      <c r="I79" s="42" t="n">
        <f aca="false">'Central pensions'!M79</f>
        <v>77220.8954992103</v>
      </c>
      <c r="J79" s="9" t="n">
        <f aca="false">'Central pensions'!W79</f>
        <v>424846.583189046</v>
      </c>
      <c r="K79" s="9"/>
      <c r="L79" s="42" t="n">
        <f aca="false">'Central pensions'!N79</f>
        <v>2467217.04406362</v>
      </c>
      <c r="M79" s="42"/>
      <c r="N79" s="42" t="n">
        <f aca="false">'Central pensions'!L79</f>
        <v>1059879.13553199</v>
      </c>
      <c r="O79" s="9"/>
      <c r="P79" s="9" t="n">
        <f aca="false">'Central pensions'!X79</f>
        <v>18633543.2590983</v>
      </c>
      <c r="Q79" s="42"/>
      <c r="R79" s="42" t="n">
        <f aca="false">'Central SIPA income'!G74</f>
        <v>31496785.9348705</v>
      </c>
      <c r="S79" s="42"/>
      <c r="T79" s="9" t="n">
        <f aca="false">'Central SIPA income'!J74</f>
        <v>120430690.901959</v>
      </c>
      <c r="U79" s="9"/>
      <c r="V79" s="42" t="n">
        <f aca="false">'Central SIPA income'!F74</f>
        <v>157896.119422674</v>
      </c>
      <c r="W79" s="42"/>
      <c r="X79" s="42" t="n">
        <f aca="false">'Central SIPA income'!M74</f>
        <v>396589.529275358</v>
      </c>
      <c r="Y79" s="9"/>
      <c r="Z79" s="9" t="n">
        <f aca="false">R79+V79-N79-L79-F79</f>
        <v>5154237.94068902</v>
      </c>
      <c r="AA79" s="9"/>
      <c r="AB79" s="9" t="n">
        <f aca="false">T79-P79-D79</f>
        <v>-24595434.456585</v>
      </c>
      <c r="AC79" s="24"/>
      <c r="AD79" s="9"/>
      <c r="AE79" s="9"/>
      <c r="AF79" s="9"/>
      <c r="AG79" s="9" t="n">
        <f aca="false">BF79/100*$AG$37</f>
        <v>6997336625.10612</v>
      </c>
      <c r="AH79" s="43" t="n">
        <f aca="false">(AG79-AG78)/AG78</f>
        <v>0.00496162251186252</v>
      </c>
      <c r="AI79" s="43"/>
      <c r="AJ79" s="43" t="n">
        <f aca="false">AB79/AG79</f>
        <v>-0.00351497087739609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workers_and_wage_central!C67</f>
        <v>13149238</v>
      </c>
      <c r="AX79" s="7"/>
      <c r="AY79" s="43" t="n">
        <f aca="false">(AW79-AW78)/AW78</f>
        <v>-0.00045928326877117</v>
      </c>
      <c r="AZ79" s="48" t="n">
        <f aca="false">workers_and_wage_central!B67</f>
        <v>7741.09717587669</v>
      </c>
      <c r="BA79" s="43" t="n">
        <f aca="false">(AZ79-AZ78)/AZ78</f>
        <v>0.00542339665597748</v>
      </c>
      <c r="BB79" s="7"/>
      <c r="BC79" s="7"/>
      <c r="BD79" s="7"/>
      <c r="BE79" s="7"/>
      <c r="BF79" s="7" t="n">
        <f aca="false">BF78*(1+AY79)*(1+BA79)*(1-BE79)</f>
        <v>133.253670074741</v>
      </c>
      <c r="BG79" s="7"/>
      <c r="BH79" s="7" t="n">
        <f aca="false">BH78+1</f>
        <v>48</v>
      </c>
      <c r="BI79" s="43" t="n">
        <f aca="false">T86/AG86</f>
        <v>0.0150392749266067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126702072.798247</v>
      </c>
      <c r="E80" s="9"/>
      <c r="F80" s="42" t="n">
        <f aca="false">'Central pensions'!I80</f>
        <v>23029601.5320268</v>
      </c>
      <c r="G80" s="9" t="n">
        <f aca="false">'Central pensions'!K80</f>
        <v>2553292.64811043</v>
      </c>
      <c r="H80" s="9" t="n">
        <f aca="false">'Central pensions'!V80</f>
        <v>14047462.8067803</v>
      </c>
      <c r="I80" s="42" t="n">
        <f aca="false">'Central pensions'!M80</f>
        <v>78967.8138590897</v>
      </c>
      <c r="J80" s="9" t="n">
        <f aca="false">'Central pensions'!W80</f>
        <v>434457.612580859</v>
      </c>
      <c r="K80" s="9"/>
      <c r="L80" s="42" t="n">
        <f aca="false">'Central pensions'!N80</f>
        <v>2445526.17517834</v>
      </c>
      <c r="M80" s="42"/>
      <c r="N80" s="42" t="n">
        <f aca="false">'Central pensions'!L80</f>
        <v>1063520.34440001</v>
      </c>
      <c r="O80" s="9"/>
      <c r="P80" s="9" t="n">
        <f aca="false">'Central pensions'!X80</f>
        <v>18541022.0942001</v>
      </c>
      <c r="Q80" s="42"/>
      <c r="R80" s="42" t="n">
        <f aca="false">'Central SIPA income'!G75</f>
        <v>27486066.8016864</v>
      </c>
      <c r="S80" s="42"/>
      <c r="T80" s="9" t="n">
        <f aca="false">'Central SIPA income'!J75</f>
        <v>105095358.680384</v>
      </c>
      <c r="U80" s="9"/>
      <c r="V80" s="42" t="n">
        <f aca="false">'Central SIPA income'!F75</f>
        <v>162907.133384427</v>
      </c>
      <c r="W80" s="42"/>
      <c r="X80" s="42" t="n">
        <f aca="false">'Central SIPA income'!M75</f>
        <v>409175.75163187</v>
      </c>
      <c r="Y80" s="9"/>
      <c r="Z80" s="9" t="n">
        <f aca="false">R80+V80-N80-L80-F80</f>
        <v>1110325.8834657</v>
      </c>
      <c r="AA80" s="9"/>
      <c r="AB80" s="9" t="n">
        <f aca="false">T80-P80-D80</f>
        <v>-40147736.2120634</v>
      </c>
      <c r="AC80" s="24"/>
      <c r="AD80" s="9"/>
      <c r="AE80" s="9"/>
      <c r="AF80" s="9"/>
      <c r="AG80" s="9" t="n">
        <f aca="false">BF80/100*$AG$37</f>
        <v>7037925970.61179</v>
      </c>
      <c r="AH80" s="43" t="n">
        <f aca="false">(AG80-AG79)/AG79</f>
        <v>0.00580068498634708</v>
      </c>
      <c r="AI80" s="43"/>
      <c r="AJ80" s="43" t="n">
        <f aca="false">AB80/AG80</f>
        <v>-0.00570448401698285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47" t="n">
        <f aca="false">workers_and_wage_central!C68</f>
        <v>13132614</v>
      </c>
      <c r="AY80" s="43" t="n">
        <f aca="false">(AW80-AW79)/AW79</f>
        <v>-0.00126425576904152</v>
      </c>
      <c r="AZ80" s="48" t="n">
        <f aca="false">workers_and_wage_central!B68</f>
        <v>7795.85679897538</v>
      </c>
      <c r="BA80" s="43" t="n">
        <f aca="false">(AZ80-AZ79)/AZ79</f>
        <v>0.00707388395398701</v>
      </c>
      <c r="BB80" s="7"/>
      <c r="BC80" s="7"/>
      <c r="BD80" s="7"/>
      <c r="BE80" s="7"/>
      <c r="BF80" s="7" t="n">
        <f aca="false">BF79*(1+AY80)*(1+BA80)*(1-BE80)</f>
        <v>134.026632638119</v>
      </c>
      <c r="BG80" s="7"/>
      <c r="BH80" s="0" t="n">
        <f aca="false">BH79+1</f>
        <v>49</v>
      </c>
      <c r="BI80" s="43" t="n">
        <f aca="false">T87/AG87</f>
        <v>0.0172925310412855</v>
      </c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127379395.947212</v>
      </c>
      <c r="E81" s="9"/>
      <c r="F81" s="42" t="n">
        <f aca="false">'Central pensions'!I81</f>
        <v>23152713.0319775</v>
      </c>
      <c r="G81" s="9" t="n">
        <f aca="false">'Central pensions'!K81</f>
        <v>2587747.85323515</v>
      </c>
      <c r="H81" s="9" t="n">
        <f aca="false">'Central pensions'!V81</f>
        <v>14237025.1794475</v>
      </c>
      <c r="I81" s="42" t="n">
        <f aca="false">'Central pensions'!M81</f>
        <v>80033.4387598499</v>
      </c>
      <c r="J81" s="9" t="n">
        <f aca="false">'Central pensions'!W81</f>
        <v>440320.366374665</v>
      </c>
      <c r="K81" s="9"/>
      <c r="L81" s="42" t="n">
        <f aca="false">'Central pensions'!N81</f>
        <v>2423335.11299826</v>
      </c>
      <c r="M81" s="42"/>
      <c r="N81" s="42" t="n">
        <f aca="false">'Central pensions'!L81</f>
        <v>1070873.52417725</v>
      </c>
      <c r="O81" s="9"/>
      <c r="P81" s="9" t="n">
        <f aca="false">'Central pensions'!X81</f>
        <v>18466327.5926514</v>
      </c>
      <c r="Q81" s="42"/>
      <c r="R81" s="42" t="n">
        <f aca="false">'Central SIPA income'!G76</f>
        <v>31645870.8148482</v>
      </c>
      <c r="S81" s="42"/>
      <c r="T81" s="9" t="n">
        <f aca="false">'Central SIPA income'!J76</f>
        <v>121000729.861994</v>
      </c>
      <c r="U81" s="9"/>
      <c r="V81" s="42" t="n">
        <f aca="false">'Central SIPA income'!F76</f>
        <v>172629.124177097</v>
      </c>
      <c r="W81" s="42"/>
      <c r="X81" s="42" t="n">
        <f aca="false">'Central SIPA income'!M76</f>
        <v>433594.589575333</v>
      </c>
      <c r="Y81" s="9"/>
      <c r="Z81" s="9" t="n">
        <f aca="false">R81+V81-N81-L81-F81</f>
        <v>5171578.26987224</v>
      </c>
      <c r="AA81" s="9"/>
      <c r="AB81" s="9" t="n">
        <f aca="false">T81-P81-D81</f>
        <v>-24844993.677869</v>
      </c>
      <c r="AC81" s="24"/>
      <c r="AD81" s="9"/>
      <c r="AE81" s="9"/>
      <c r="AF81" s="9"/>
      <c r="AG81" s="9" t="n">
        <f aca="false">BF81/100*$AG$37</f>
        <v>7085402784.36099</v>
      </c>
      <c r="AH81" s="43" t="n">
        <f aca="false">(AG81-AG80)/AG80</f>
        <v>0.00674585296114885</v>
      </c>
      <c r="AI81" s="43" t="n">
        <f aca="false">(AG81-AG77)/AG77</f>
        <v>0.0260394081332286</v>
      </c>
      <c r="AJ81" s="43" t="n">
        <f aca="false">AB81/AG81</f>
        <v>-0.0035065040667423</v>
      </c>
      <c r="AK81" s="50"/>
      <c r="AL81" s="7"/>
      <c r="AM81" s="7"/>
      <c r="AN81" s="7"/>
      <c r="AO81" s="7"/>
      <c r="AP81" s="7"/>
      <c r="AQ81" s="7"/>
      <c r="AR81" s="7"/>
      <c r="AS81" s="7"/>
      <c r="AT81" s="7"/>
      <c r="AW81" s="47" t="n">
        <f aca="false">workers_and_wage_central!C69</f>
        <v>13245339</v>
      </c>
      <c r="AY81" s="43" t="n">
        <f aca="false">(AW81-AW80)/AW80</f>
        <v>0.00858359196425023</v>
      </c>
      <c r="AZ81" s="48" t="n">
        <f aca="false">workers_and_wage_central!B69</f>
        <v>7781.65197726678</v>
      </c>
      <c r="BA81" s="43" t="n">
        <f aca="false">(AZ81-AZ80)/AZ80</f>
        <v>-0.00182209885005397</v>
      </c>
      <c r="BB81" s="7"/>
      <c r="BC81" s="7"/>
      <c r="BD81" s="7"/>
      <c r="BE81" s="7"/>
      <c r="BF81" s="7" t="n">
        <f aca="false">BF80*(1+AY81)*(1+BA81)*(1-BE81)</f>
        <v>134.930756594774</v>
      </c>
      <c r="BG81" s="50" t="e">
        <f aca="false">(BB81-BB77)/BB77</f>
        <v>#DIV/0!</v>
      </c>
      <c r="BH81" s="0" t="n">
        <f aca="false">BH80+1</f>
        <v>50</v>
      </c>
      <c r="BI81" s="43" t="n">
        <f aca="false">T88/AG88</f>
        <v>0.0150523208381415</v>
      </c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127773723.118398</v>
      </c>
      <c r="E82" s="6"/>
      <c r="F82" s="8" t="n">
        <f aca="false">'Central pensions'!I82</f>
        <v>23224386.6630802</v>
      </c>
      <c r="G82" s="6" t="n">
        <f aca="false">'Central pensions'!K82</f>
        <v>2659077.2029684</v>
      </c>
      <c r="H82" s="6" t="n">
        <f aca="false">'Central pensions'!V82</f>
        <v>14629458.2161193</v>
      </c>
      <c r="I82" s="8" t="n">
        <f aca="false">'Central pensions'!M82</f>
        <v>82239.5011227401</v>
      </c>
      <c r="J82" s="6" t="n">
        <f aca="false">'Central pensions'!W82</f>
        <v>452457.470601661</v>
      </c>
      <c r="K82" s="6"/>
      <c r="L82" s="8" t="n">
        <f aca="false">'Central pensions'!N82</f>
        <v>2897387.69240735</v>
      </c>
      <c r="M82" s="8"/>
      <c r="N82" s="8" t="n">
        <f aca="false">'Central pensions'!L82</f>
        <v>1076264.33176116</v>
      </c>
      <c r="O82" s="6"/>
      <c r="P82" s="6" t="n">
        <f aca="false">'Central pensions'!X82</f>
        <v>20955847.3135376</v>
      </c>
      <c r="Q82" s="8"/>
      <c r="R82" s="8" t="n">
        <f aca="false">'Central SIPA income'!G77</f>
        <v>27841572.971719</v>
      </c>
      <c r="S82" s="8"/>
      <c r="T82" s="6" t="n">
        <f aca="false">'Central SIPA income'!J77</f>
        <v>106454667.333828</v>
      </c>
      <c r="U82" s="6"/>
      <c r="V82" s="8" t="n">
        <f aca="false">'Central SIPA income'!F77</f>
        <v>166625.904389231</v>
      </c>
      <c r="W82" s="8"/>
      <c r="X82" s="8" t="n">
        <f aca="false">'Central SIPA income'!M77</f>
        <v>418516.232244505</v>
      </c>
      <c r="Y82" s="6"/>
      <c r="Z82" s="6" t="n">
        <f aca="false">R82+V82-N82-L82-F82</f>
        <v>810160.188859522</v>
      </c>
      <c r="AA82" s="6"/>
      <c r="AB82" s="6" t="n">
        <f aca="false">T82-P82-D82</f>
        <v>-42274903.098108</v>
      </c>
      <c r="AC82" s="24"/>
      <c r="AD82" s="6"/>
      <c r="AE82" s="6"/>
      <c r="AF82" s="6"/>
      <c r="AG82" s="6" t="n">
        <f aca="false">BF82/100*$AG$37</f>
        <v>7135406827.22084</v>
      </c>
      <c r="AH82" s="36" t="n">
        <f aca="false">(AG82-AG81)/AG81</f>
        <v>0.00705733243143517</v>
      </c>
      <c r="AI82" s="36"/>
      <c r="AJ82" s="36" t="n">
        <f aca="false">AB82/AG82</f>
        <v>-0.00592466612230624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0.00620150341397447</v>
      </c>
      <c r="AV82" s="5"/>
      <c r="AW82" s="40" t="n">
        <f aca="false">workers_and_wage_central!C70</f>
        <v>13272423</v>
      </c>
      <c r="AX82" s="5"/>
      <c r="AY82" s="36" t="n">
        <f aca="false">(AW82-AW81)/AW81</f>
        <v>0.00204479477648703</v>
      </c>
      <c r="AZ82" s="41" t="n">
        <f aca="false">workers_and_wage_central!B70</f>
        <v>7820.57820467407</v>
      </c>
      <c r="BA82" s="36" t="n">
        <f aca="false">(AZ82-AZ81)/AZ81</f>
        <v>0.00500230895971718</v>
      </c>
      <c r="BB82" s="5"/>
      <c r="BC82" s="5"/>
      <c r="BD82" s="5"/>
      <c r="BE82" s="5"/>
      <c r="BF82" s="5" t="n">
        <f aca="false">BF81*(1+AY82)*(1+BA82)*(1-BE82)</f>
        <v>135.883007799288</v>
      </c>
      <c r="BG82" s="5"/>
      <c r="BH82" s="5" t="n">
        <f aca="false">BH81+1</f>
        <v>51</v>
      </c>
      <c r="BI82" s="36" t="n">
        <f aca="false">T89/AG89</f>
        <v>0.0173127125224445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128245774.778214</v>
      </c>
      <c r="E83" s="9"/>
      <c r="F83" s="42" t="n">
        <f aca="false">'Central pensions'!I83</f>
        <v>23310187.6400335</v>
      </c>
      <c r="G83" s="9" t="n">
        <f aca="false">'Central pensions'!K83</f>
        <v>2696669.68477583</v>
      </c>
      <c r="H83" s="9" t="n">
        <f aca="false">'Central pensions'!V83</f>
        <v>14836280.9594485</v>
      </c>
      <c r="I83" s="42" t="n">
        <f aca="false">'Central pensions'!M83</f>
        <v>83402.1551992502</v>
      </c>
      <c r="J83" s="9" t="n">
        <f aca="false">'Central pensions'!W83</f>
        <v>458854.050292208</v>
      </c>
      <c r="K83" s="9"/>
      <c r="L83" s="42" t="n">
        <f aca="false">'Central pensions'!N83</f>
        <v>2409557.4752489</v>
      </c>
      <c r="M83" s="42"/>
      <c r="N83" s="42" t="n">
        <f aca="false">'Central pensions'!L83</f>
        <v>1081536.39047055</v>
      </c>
      <c r="O83" s="9"/>
      <c r="P83" s="9" t="n">
        <f aca="false">'Central pensions'!X83</f>
        <v>18453499.3091654</v>
      </c>
      <c r="Q83" s="42"/>
      <c r="R83" s="42" t="n">
        <f aca="false">'Central SIPA income'!G78</f>
        <v>32209023.464802</v>
      </c>
      <c r="S83" s="42"/>
      <c r="T83" s="9" t="n">
        <f aca="false">'Central SIPA income'!J78</f>
        <v>123153992.828489</v>
      </c>
      <c r="U83" s="9"/>
      <c r="V83" s="42" t="n">
        <f aca="false">'Central SIPA income'!F78</f>
        <v>170232.274479426</v>
      </c>
      <c r="W83" s="42"/>
      <c r="X83" s="42" t="n">
        <f aca="false">'Central SIPA income'!M78</f>
        <v>427574.394165727</v>
      </c>
      <c r="Y83" s="9"/>
      <c r="Z83" s="9" t="n">
        <f aca="false">R83+V83-N83-L83-F83</f>
        <v>5577974.23352851</v>
      </c>
      <c r="AA83" s="9"/>
      <c r="AB83" s="9" t="n">
        <f aca="false">T83-P83-D83</f>
        <v>-23545281.2588907</v>
      </c>
      <c r="AC83" s="24"/>
      <c r="AD83" s="9"/>
      <c r="AE83" s="9"/>
      <c r="AF83" s="9"/>
      <c r="AG83" s="9" t="n">
        <f aca="false">BF83/100*$AG$37</f>
        <v>7175330994.27755</v>
      </c>
      <c r="AH83" s="43" t="n">
        <f aca="false">(AG83-AG82)/AG82</f>
        <v>0.0055952194490723</v>
      </c>
      <c r="AI83" s="43"/>
      <c r="AJ83" s="43" t="n">
        <f aca="false">AB83/AG83</f>
        <v>-0.00328142092367147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workers_and_wage_central!C71</f>
        <v>13271720</v>
      </c>
      <c r="AX83" s="7"/>
      <c r="AY83" s="43" t="n">
        <f aca="false">(AW83-AW82)/AW82</f>
        <v>-5.29669676742521E-005</v>
      </c>
      <c r="AZ83" s="48" t="n">
        <f aca="false">workers_and_wage_central!B71</f>
        <v>7864.75262804606</v>
      </c>
      <c r="BA83" s="43" t="n">
        <f aca="false">(AZ83-AZ82)/AZ82</f>
        <v>0.00564848559990064</v>
      </c>
      <c r="BB83" s="7"/>
      <c r="BC83" s="7"/>
      <c r="BD83" s="7"/>
      <c r="BE83" s="7"/>
      <c r="BF83" s="7" t="n">
        <f aca="false">BF82*(1+AY83)*(1+BA83)*(1-BE83)</f>
        <v>136.643303047325</v>
      </c>
      <c r="BG83" s="7"/>
      <c r="BH83" s="7" t="n">
        <f aca="false">BH82+1</f>
        <v>52</v>
      </c>
      <c r="BI83" s="43" t="n">
        <f aca="false">T90/AG90</f>
        <v>0.0150804796719876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129434353.257524</v>
      </c>
      <c r="E84" s="9"/>
      <c r="F84" s="42" t="n">
        <f aca="false">'Central pensions'!I84</f>
        <v>23526225.8481189</v>
      </c>
      <c r="G84" s="9" t="n">
        <f aca="false">'Central pensions'!K84</f>
        <v>2784693.99249052</v>
      </c>
      <c r="H84" s="9" t="n">
        <f aca="false">'Central pensions'!V84</f>
        <v>15320564.7291252</v>
      </c>
      <c r="I84" s="42" t="n">
        <f aca="false">'Central pensions'!M84</f>
        <v>86124.5564687802</v>
      </c>
      <c r="J84" s="9" t="n">
        <f aca="false">'Central pensions'!W84</f>
        <v>473831.898838929</v>
      </c>
      <c r="K84" s="9"/>
      <c r="L84" s="42" t="n">
        <f aca="false">'Central pensions'!N84</f>
        <v>2399655.1815806</v>
      </c>
      <c r="M84" s="42"/>
      <c r="N84" s="42" t="n">
        <f aca="false">'Central pensions'!L84</f>
        <v>1093754.76052222</v>
      </c>
      <c r="O84" s="9"/>
      <c r="P84" s="9" t="n">
        <f aca="false">'Central pensions'!X84</f>
        <v>18469338.1272693</v>
      </c>
      <c r="Q84" s="42"/>
      <c r="R84" s="42" t="n">
        <f aca="false">'Central SIPA income'!G79</f>
        <v>28357902.4564648</v>
      </c>
      <c r="S84" s="42"/>
      <c r="T84" s="9" t="n">
        <f aca="false">'Central SIPA income'!J79</f>
        <v>108428897.869908</v>
      </c>
      <c r="U84" s="9"/>
      <c r="V84" s="42" t="n">
        <f aca="false">'Central SIPA income'!F79</f>
        <v>168803.403226876</v>
      </c>
      <c r="W84" s="42"/>
      <c r="X84" s="42" t="n">
        <f aca="false">'Central SIPA income'!M79</f>
        <v>423985.481534336</v>
      </c>
      <c r="Y84" s="9"/>
      <c r="Z84" s="9" t="n">
        <f aca="false">R84+V84-N84-L84-F84</f>
        <v>1507070.06946997</v>
      </c>
      <c r="AA84" s="9"/>
      <c r="AB84" s="9" t="n">
        <f aca="false">T84-P84-D84</f>
        <v>-39474793.5148852</v>
      </c>
      <c r="AC84" s="24"/>
      <c r="AD84" s="9"/>
      <c r="AE84" s="9"/>
      <c r="AF84" s="9"/>
      <c r="AG84" s="9" t="n">
        <f aca="false">BF84/100*$AG$37</f>
        <v>7231311390.16648</v>
      </c>
      <c r="AH84" s="43" t="n">
        <f aca="false">(AG84-AG83)/AG83</f>
        <v>0.00780178585957564</v>
      </c>
      <c r="AI84" s="43"/>
      <c r="AJ84" s="43" t="n">
        <f aca="false">AB84/AG84</f>
        <v>-0.00545887065084283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47" t="n">
        <f aca="false">workers_and_wage_central!C72</f>
        <v>13265038</v>
      </c>
      <c r="AY84" s="43" t="n">
        <f aca="false">(AW84-AW83)/AW83</f>
        <v>-0.000503476565207825</v>
      </c>
      <c r="AZ84" s="48" t="n">
        <f aca="false">workers_and_wage_central!B72</f>
        <v>7930.10436559635</v>
      </c>
      <c r="BA84" s="43" t="n">
        <f aca="false">(AZ84-AZ83)/AZ83</f>
        <v>0.00830944603613258</v>
      </c>
      <c r="BB84" s="7"/>
      <c r="BC84" s="7"/>
      <c r="BD84" s="7"/>
      <c r="BE84" s="7"/>
      <c r="BF84" s="7" t="n">
        <f aca="false">BF83*(1+AY84)*(1+BA84)*(1-BE84)</f>
        <v>137.709364836846</v>
      </c>
      <c r="BG84" s="7"/>
      <c r="BH84" s="0" t="n">
        <f aca="false">BH83+1</f>
        <v>53</v>
      </c>
      <c r="BI84" s="43" t="n">
        <f aca="false">T91/AG91</f>
        <v>0.0173147666153128</v>
      </c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129869605.032947</v>
      </c>
      <c r="E85" s="9"/>
      <c r="F85" s="42" t="n">
        <f aca="false">'Central pensions'!I85</f>
        <v>23605338.0104752</v>
      </c>
      <c r="G85" s="9" t="n">
        <f aca="false">'Central pensions'!K85</f>
        <v>2852958.51989926</v>
      </c>
      <c r="H85" s="9" t="n">
        <f aca="false">'Central pensions'!V85</f>
        <v>15696136.0176362</v>
      </c>
      <c r="I85" s="42" t="n">
        <f aca="false">'Central pensions'!M85</f>
        <v>88235.8305123504</v>
      </c>
      <c r="J85" s="9" t="n">
        <f aca="false">'Central pensions'!W85</f>
        <v>485447.505700102</v>
      </c>
      <c r="K85" s="9"/>
      <c r="L85" s="42" t="n">
        <f aca="false">'Central pensions'!N85</f>
        <v>2379592.88868495</v>
      </c>
      <c r="M85" s="42"/>
      <c r="N85" s="42" t="n">
        <f aca="false">'Central pensions'!L85</f>
        <v>1099996.99297605</v>
      </c>
      <c r="O85" s="9"/>
      <c r="P85" s="9" t="n">
        <f aca="false">'Central pensions'!X85</f>
        <v>18399577.7152663</v>
      </c>
      <c r="Q85" s="42"/>
      <c r="R85" s="42" t="n">
        <f aca="false">'Central SIPA income'!G80</f>
        <v>32693858.1889599</v>
      </c>
      <c r="S85" s="42"/>
      <c r="T85" s="9" t="n">
        <f aca="false">'Central SIPA income'!J80</f>
        <v>125007800.417757</v>
      </c>
      <c r="U85" s="9"/>
      <c r="V85" s="42" t="n">
        <f aca="false">'Central SIPA income'!F80</f>
        <v>174536.276362334</v>
      </c>
      <c r="W85" s="42"/>
      <c r="X85" s="42" t="n">
        <f aca="false">'Central SIPA income'!M80</f>
        <v>438384.806017419</v>
      </c>
      <c r="Y85" s="9"/>
      <c r="Z85" s="9" t="n">
        <f aca="false">R85+V85-N85-L85-F85</f>
        <v>5783466.57318599</v>
      </c>
      <c r="AA85" s="9"/>
      <c r="AB85" s="9" t="n">
        <f aca="false">T85-P85-D85</f>
        <v>-23261382.3304564</v>
      </c>
      <c r="AC85" s="24"/>
      <c r="AD85" s="9"/>
      <c r="AE85" s="9"/>
      <c r="AF85" s="9"/>
      <c r="AG85" s="9" t="n">
        <f aca="false">BF85/100*$AG$37</f>
        <v>7262779713.78282</v>
      </c>
      <c r="AH85" s="43" t="n">
        <f aca="false">(AG85-AG84)/AG84</f>
        <v>0.00435167591581477</v>
      </c>
      <c r="AI85" s="43" t="n">
        <f aca="false">(AG85-AG81)/AG81</f>
        <v>0.0250341349419604</v>
      </c>
      <c r="AJ85" s="43" t="n">
        <f aca="false">AB85/AG85</f>
        <v>-0.00320282085470836</v>
      </c>
      <c r="AK85" s="50"/>
      <c r="AL85" s="7"/>
      <c r="AM85" s="7"/>
      <c r="AN85" s="7"/>
      <c r="AO85" s="7"/>
      <c r="AP85" s="7"/>
      <c r="AQ85" s="7"/>
      <c r="AR85" s="7"/>
      <c r="AS85" s="7"/>
      <c r="AT85" s="7"/>
      <c r="AW85" s="47" t="n">
        <f aca="false">workers_and_wage_central!C73</f>
        <v>13276567</v>
      </c>
      <c r="AY85" s="43" t="n">
        <f aca="false">(AW85-AW84)/AW84</f>
        <v>0.000869126797827492</v>
      </c>
      <c r="AZ85" s="48" t="n">
        <f aca="false">workers_and_wage_central!B73</f>
        <v>7957.69736174791</v>
      </c>
      <c r="BA85" s="43" t="n">
        <f aca="false">(AZ85-AZ84)/AZ84</f>
        <v>0.00347952496959224</v>
      </c>
      <c r="BB85" s="7"/>
      <c r="BC85" s="7"/>
      <c r="BD85" s="7"/>
      <c r="BE85" s="7"/>
      <c r="BF85" s="7" t="n">
        <f aca="false">BF84*(1+AY85)*(1+BA85)*(1-BE85)</f>
        <v>138.308631363188</v>
      </c>
      <c r="BG85" s="50" t="e">
        <f aca="false">(BB85-BB81)/BB81</f>
        <v>#DIV/0!</v>
      </c>
      <c r="BH85" s="0" t="n">
        <f aca="false">BH84+1</f>
        <v>54</v>
      </c>
      <c r="BI85" s="43" t="n">
        <f aca="false">T92/AG92</f>
        <v>0.0150318495884328</v>
      </c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129731782.973786</v>
      </c>
      <c r="E86" s="6"/>
      <c r="F86" s="8" t="n">
        <f aca="false">'Central pensions'!I86</f>
        <v>23580287.219792</v>
      </c>
      <c r="G86" s="6" t="n">
        <f aca="false">'Central pensions'!K86</f>
        <v>2929826.460835</v>
      </c>
      <c r="H86" s="6" t="n">
        <f aca="false">'Central pensions'!V86</f>
        <v>16119040.7489555</v>
      </c>
      <c r="I86" s="8" t="n">
        <f aca="false">'Central pensions'!M86</f>
        <v>90613.1895103599</v>
      </c>
      <c r="J86" s="6" t="n">
        <f aca="false">'Central pensions'!W86</f>
        <v>498527.033472845</v>
      </c>
      <c r="K86" s="6"/>
      <c r="L86" s="8" t="n">
        <f aca="false">'Central pensions'!N86</f>
        <v>2895092.95659555</v>
      </c>
      <c r="M86" s="8"/>
      <c r="N86" s="8" t="n">
        <f aca="false">'Central pensions'!L86</f>
        <v>1099935.96608594</v>
      </c>
      <c r="O86" s="6"/>
      <c r="P86" s="6" t="n">
        <f aca="false">'Central pensions'!X86</f>
        <v>21074174.2662951</v>
      </c>
      <c r="Q86" s="8"/>
      <c r="R86" s="8" t="n">
        <f aca="false">'Central SIPA income'!G81</f>
        <v>28814507.7207988</v>
      </c>
      <c r="S86" s="8"/>
      <c r="T86" s="6" t="n">
        <f aca="false">'Central SIPA income'!J81</f>
        <v>110174767.672843</v>
      </c>
      <c r="U86" s="6"/>
      <c r="V86" s="8" t="n">
        <f aca="false">'Central SIPA income'!F81</f>
        <v>169772.747004138</v>
      </c>
      <c r="W86" s="8"/>
      <c r="X86" s="8" t="n">
        <f aca="false">'Central SIPA income'!M81</f>
        <v>426420.193633251</v>
      </c>
      <c r="Y86" s="6"/>
      <c r="Z86" s="6" t="n">
        <f aca="false">R86+V86-N86-L86-F86</f>
        <v>1408964.32532945</v>
      </c>
      <c r="AA86" s="6"/>
      <c r="AB86" s="6" t="n">
        <f aca="false">T86-P86-D86</f>
        <v>-40631189.5672381</v>
      </c>
      <c r="AC86" s="24"/>
      <c r="AD86" s="6"/>
      <c r="AE86" s="6"/>
      <c r="AF86" s="6"/>
      <c r="AG86" s="6" t="n">
        <f aca="false">BF86/100*$AG$37</f>
        <v>7325803152.77883</v>
      </c>
      <c r="AH86" s="36" t="n">
        <f aca="false">(AG86-AG85)/AG85</f>
        <v>0.00867759197988701</v>
      </c>
      <c r="AI86" s="36"/>
      <c r="AJ86" s="36" t="n">
        <f aca="false">AB86/AG86</f>
        <v>-0.00554631194967693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0.00707123695364748</v>
      </c>
      <c r="AV86" s="5"/>
      <c r="AW86" s="40" t="n">
        <f aca="false">workers_and_wage_central!C74</f>
        <v>13316386</v>
      </c>
      <c r="AX86" s="5"/>
      <c r="AY86" s="36" t="n">
        <f aca="false">(AW86-AW85)/AW85</f>
        <v>0.00299919399344725</v>
      </c>
      <c r="AZ86" s="41" t="n">
        <f aca="false">workers_and_wage_central!B74</f>
        <v>8002.74921517536</v>
      </c>
      <c r="BA86" s="36" t="n">
        <f aca="false">(AZ86-AZ85)/AZ85</f>
        <v>0.00566141829469596</v>
      </c>
      <c r="BB86" s="5"/>
      <c r="BC86" s="5"/>
      <c r="BD86" s="5"/>
      <c r="BE86" s="5"/>
      <c r="BF86" s="5" t="n">
        <f aca="false">BF85*(1+AY86)*(1+BA86)*(1-BE86)</f>
        <v>139.508817233455</v>
      </c>
      <c r="BG86" s="5"/>
      <c r="BH86" s="5" t="n">
        <f aca="false">BH85+1</f>
        <v>55</v>
      </c>
      <c r="BI86" s="36" t="n">
        <f aca="false">T93/AG93</f>
        <v>0.0172475858435562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129814212.414688</v>
      </c>
      <c r="E87" s="9"/>
      <c r="F87" s="42" t="n">
        <f aca="false">'Central pensions'!I87</f>
        <v>23595269.7464118</v>
      </c>
      <c r="G87" s="9" t="n">
        <f aca="false">'Central pensions'!K87</f>
        <v>3009919.57635409</v>
      </c>
      <c r="H87" s="9" t="n">
        <f aca="false">'Central pensions'!V87</f>
        <v>16559689.439252</v>
      </c>
      <c r="I87" s="42" t="n">
        <f aca="false">'Central pensions'!M87</f>
        <v>93090.2961758999</v>
      </c>
      <c r="J87" s="9" t="n">
        <f aca="false">'Central pensions'!W87</f>
        <v>512155.343482022</v>
      </c>
      <c r="K87" s="9"/>
      <c r="L87" s="42" t="n">
        <f aca="false">'Central pensions'!N87</f>
        <v>2322954.87123102</v>
      </c>
      <c r="M87" s="42"/>
      <c r="N87" s="42" t="n">
        <f aca="false">'Central pensions'!L87</f>
        <v>1101159.576085</v>
      </c>
      <c r="O87" s="9"/>
      <c r="P87" s="9" t="n">
        <f aca="false">'Central pensions'!X87</f>
        <v>18112078.9627</v>
      </c>
      <c r="Q87" s="42"/>
      <c r="R87" s="42" t="n">
        <f aca="false">'Central SIPA income'!G82</f>
        <v>33290916.5505996</v>
      </c>
      <c r="S87" s="42"/>
      <c r="T87" s="9" t="n">
        <f aca="false">'Central SIPA income'!J82</f>
        <v>127290704.81155</v>
      </c>
      <c r="U87" s="9"/>
      <c r="V87" s="42" t="n">
        <f aca="false">'Central SIPA income'!F82</f>
        <v>164552.143561908</v>
      </c>
      <c r="W87" s="42"/>
      <c r="X87" s="42" t="n">
        <f aca="false">'Central SIPA income'!M82</f>
        <v>413307.542928108</v>
      </c>
      <c r="Y87" s="9"/>
      <c r="Z87" s="9" t="n">
        <f aca="false">R87+V87-N87-L87-F87</f>
        <v>6436084.50043368</v>
      </c>
      <c r="AA87" s="9"/>
      <c r="AB87" s="9" t="n">
        <f aca="false">T87-P87-D87</f>
        <v>-20635586.5658383</v>
      </c>
      <c r="AC87" s="24"/>
      <c r="AD87" s="9"/>
      <c r="AE87" s="9"/>
      <c r="AF87" s="9"/>
      <c r="AG87" s="9" t="n">
        <f aca="false">BF87/100*$AG$37</f>
        <v>7361022195.51587</v>
      </c>
      <c r="AH87" s="43" t="n">
        <f aca="false">(AG87-AG86)/AG86</f>
        <v>0.00480753331785598</v>
      </c>
      <c r="AI87" s="43"/>
      <c r="AJ87" s="43" t="n">
        <f aca="false">AB87/AG87</f>
        <v>-0.00280335882948551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workers_and_wage_central!C75</f>
        <v>13370647</v>
      </c>
      <c r="AX87" s="7"/>
      <c r="AY87" s="43" t="n">
        <f aca="false">(AW87-AW86)/AW86</f>
        <v>0.00407475421634669</v>
      </c>
      <c r="AZ87" s="48" t="n">
        <f aca="false">workers_and_wage_central!B75</f>
        <v>8008.58966416074</v>
      </c>
      <c r="BA87" s="43" t="n">
        <f aca="false">(AZ87-AZ86)/AZ86</f>
        <v>0.000729805324187568</v>
      </c>
      <c r="BB87" s="7"/>
      <c r="BC87" s="7"/>
      <c r="BD87" s="7"/>
      <c r="BE87" s="7"/>
      <c r="BF87" s="7" t="n">
        <f aca="false">BF86*(1+AY87)*(1+BA87)*(1-BE87)</f>
        <v>140.179510520439</v>
      </c>
      <c r="BG87" s="7"/>
      <c r="BH87" s="7" t="n">
        <f aca="false">BH86+1</f>
        <v>56</v>
      </c>
      <c r="BI87" s="43" t="n">
        <f aca="false">T94/AG94</f>
        <v>0.0149760894637011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129860181.321608</v>
      </c>
      <c r="E88" s="9"/>
      <c r="F88" s="42" t="n">
        <f aca="false">'Central pensions'!I88</f>
        <v>23603625.1393888</v>
      </c>
      <c r="G88" s="9" t="n">
        <f aca="false">'Central pensions'!K88</f>
        <v>3072843.01045692</v>
      </c>
      <c r="H88" s="9" t="n">
        <f aca="false">'Central pensions'!V88</f>
        <v>16905875.6082713</v>
      </c>
      <c r="I88" s="42" t="n">
        <f aca="false">'Central pensions'!M88</f>
        <v>95036.38176671</v>
      </c>
      <c r="J88" s="9" t="n">
        <f aca="false">'Central pensions'!W88</f>
        <v>522862.132214582</v>
      </c>
      <c r="K88" s="9"/>
      <c r="L88" s="42" t="n">
        <f aca="false">'Central pensions'!N88</f>
        <v>2379356.77854868</v>
      </c>
      <c r="M88" s="42"/>
      <c r="N88" s="42" t="n">
        <f aca="false">'Central pensions'!L88</f>
        <v>1102408.79570049</v>
      </c>
      <c r="O88" s="9"/>
      <c r="P88" s="9" t="n">
        <f aca="false">'Central pensions'!X88</f>
        <v>18411621.5656398</v>
      </c>
      <c r="Q88" s="42"/>
      <c r="R88" s="42" t="n">
        <f aca="false">'Central SIPA income'!G83</f>
        <v>29264849.1678461</v>
      </c>
      <c r="S88" s="42"/>
      <c r="T88" s="9" t="n">
        <f aca="false">'Central SIPA income'!J83</f>
        <v>111896687.227487</v>
      </c>
      <c r="U88" s="9"/>
      <c r="V88" s="42" t="n">
        <f aca="false">'Central SIPA income'!F83</f>
        <v>168355.208353254</v>
      </c>
      <c r="W88" s="42"/>
      <c r="X88" s="42" t="n">
        <f aca="false">'Central SIPA income'!M83</f>
        <v>422859.745229965</v>
      </c>
      <c r="Y88" s="9"/>
      <c r="Z88" s="9" t="n">
        <f aca="false">R88+V88-N88-L88-F88</f>
        <v>2347813.6625614</v>
      </c>
      <c r="AA88" s="9"/>
      <c r="AB88" s="9" t="n">
        <f aca="false">T88-P88-D88</f>
        <v>-36375115.6597609</v>
      </c>
      <c r="AC88" s="24"/>
      <c r="AD88" s="9"/>
      <c r="AE88" s="9"/>
      <c r="AF88" s="9"/>
      <c r="AG88" s="9" t="n">
        <f aca="false">BF88/100*$AG$37</f>
        <v>7433849466.18654</v>
      </c>
      <c r="AH88" s="43" t="n">
        <f aca="false">(AG88-AG87)/AG87</f>
        <v>0.00989363552184843</v>
      </c>
      <c r="AI88" s="43"/>
      <c r="AJ88" s="43" t="n">
        <f aca="false">AB88/AG88</f>
        <v>-0.00489317356037622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47" t="n">
        <f aca="false">workers_and_wage_central!C76</f>
        <v>13432856</v>
      </c>
      <c r="AY88" s="43" t="n">
        <f aca="false">(AW88-AW87)/AW87</f>
        <v>0.00465265443026056</v>
      </c>
      <c r="AZ88" s="48" t="n">
        <f aca="false">workers_and_wage_central!B76</f>
        <v>8050.36815030225</v>
      </c>
      <c r="BA88" s="43" t="n">
        <f aca="false">(AZ88-AZ87)/AZ87</f>
        <v>0.00521670954481282</v>
      </c>
      <c r="BB88" s="7"/>
      <c r="BC88" s="7"/>
      <c r="BD88" s="7"/>
      <c r="BE88" s="7"/>
      <c r="BF88" s="7" t="n">
        <f aca="false">BF87*(1+AY88)*(1+BA88)*(1-BE88)</f>
        <v>141.56639550516</v>
      </c>
      <c r="BG88" s="7"/>
      <c r="BH88" s="0" t="n">
        <f aca="false">BH87+1</f>
        <v>57</v>
      </c>
      <c r="BI88" s="43" t="n">
        <f aca="false">T95/AG95</f>
        <v>0.0172815850530891</v>
      </c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130139946.786624</v>
      </c>
      <c r="E89" s="9"/>
      <c r="F89" s="42" t="n">
        <f aca="false">'Central pensions'!I89</f>
        <v>23654475.8243022</v>
      </c>
      <c r="G89" s="9" t="n">
        <f aca="false">'Central pensions'!K89</f>
        <v>3121619.82990178</v>
      </c>
      <c r="H89" s="9" t="n">
        <f aca="false">'Central pensions'!V89</f>
        <v>17174231.2773685</v>
      </c>
      <c r="I89" s="42" t="n">
        <f aca="false">'Central pensions'!M89</f>
        <v>96544.9431928401</v>
      </c>
      <c r="J89" s="9" t="n">
        <f aca="false">'Central pensions'!W89</f>
        <v>531161.79208357</v>
      </c>
      <c r="K89" s="9"/>
      <c r="L89" s="42" t="n">
        <f aca="false">'Central pensions'!N89</f>
        <v>2367842.63408294</v>
      </c>
      <c r="M89" s="42"/>
      <c r="N89" s="42" t="n">
        <f aca="false">'Central pensions'!L89</f>
        <v>1106284.58170106</v>
      </c>
      <c r="O89" s="9"/>
      <c r="P89" s="9" t="n">
        <f aca="false">'Central pensions'!X89</f>
        <v>18373198.0463046</v>
      </c>
      <c r="Q89" s="42"/>
      <c r="R89" s="42" t="n">
        <f aca="false">'Central SIPA income'!G84</f>
        <v>33824661.6589503</v>
      </c>
      <c r="S89" s="42"/>
      <c r="T89" s="9" t="n">
        <f aca="false">'Central SIPA income'!J84</f>
        <v>129331525.493924</v>
      </c>
      <c r="U89" s="9"/>
      <c r="V89" s="42" t="n">
        <f aca="false">'Central SIPA income'!F84</f>
        <v>170065.038350208</v>
      </c>
      <c r="W89" s="42"/>
      <c r="X89" s="42" t="n">
        <f aca="false">'Central SIPA income'!M84</f>
        <v>427154.345224647</v>
      </c>
      <c r="Y89" s="9"/>
      <c r="Z89" s="9" t="n">
        <f aca="false">R89+V89-N89-L89-F89</f>
        <v>6866123.65721429</v>
      </c>
      <c r="AA89" s="9"/>
      <c r="AB89" s="9" t="n">
        <f aca="false">T89-P89-D89</f>
        <v>-19181619.3390047</v>
      </c>
      <c r="AC89" s="24"/>
      <c r="AD89" s="9"/>
      <c r="AE89" s="9"/>
      <c r="AF89" s="9"/>
      <c r="AG89" s="9" t="n">
        <f aca="false">BF89/100*$AG$37</f>
        <v>7470321321.76032</v>
      </c>
      <c r="AH89" s="43" t="n">
        <f aca="false">(AG89-AG88)/AG88</f>
        <v>0.00490618699499851</v>
      </c>
      <c r="AI89" s="43" t="n">
        <f aca="false">(AG89-AG85)/AG85</f>
        <v>0.0285760571236436</v>
      </c>
      <c r="AJ89" s="43" t="n">
        <f aca="false">AB89/AG89</f>
        <v>-0.00256771007736046</v>
      </c>
      <c r="AK89" s="50"/>
      <c r="AL89" s="7"/>
      <c r="AM89" s="7"/>
      <c r="AN89" s="7"/>
      <c r="AO89" s="7"/>
      <c r="AP89" s="7"/>
      <c r="AQ89" s="7"/>
      <c r="AR89" s="7"/>
      <c r="AS89" s="7"/>
      <c r="AT89" s="7"/>
      <c r="AW89" s="47" t="n">
        <f aca="false">workers_and_wage_central!C77</f>
        <v>13416702</v>
      </c>
      <c r="AY89" s="43" t="n">
        <f aca="false">(AW89-AW88)/AW88</f>
        <v>-0.00120257374902255</v>
      </c>
      <c r="AZ89" s="48" t="n">
        <f aca="false">workers_and_wage_central!B77</f>
        <v>8099.60513433822</v>
      </c>
      <c r="BA89" s="43" t="n">
        <f aca="false">(AZ89-AZ88)/AZ88</f>
        <v>0.00611611582435747</v>
      </c>
      <c r="BB89" s="7"/>
      <c r="BC89" s="7"/>
      <c r="BD89" s="7"/>
      <c r="BE89" s="7"/>
      <c r="BF89" s="7" t="n">
        <f aca="false">BF88*(1+AY89)*(1+BA89)*(1-BE89)</f>
        <v>142.260946713716</v>
      </c>
      <c r="BG89" s="50" t="e">
        <f aca="false">(BB89-BB85)/BB85</f>
        <v>#DIV/0!</v>
      </c>
      <c r="BH89" s="0" t="n">
        <f aca="false">BH88+1</f>
        <v>58</v>
      </c>
      <c r="BI89" s="43" t="n">
        <f aca="false">T96/AG96</f>
        <v>0.0150224934671262</v>
      </c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130896786.358853</v>
      </c>
      <c r="E90" s="6"/>
      <c r="F90" s="8" t="n">
        <f aca="false">'Central pensions'!I90</f>
        <v>23792040.3754351</v>
      </c>
      <c r="G90" s="6" t="n">
        <f aca="false">'Central pensions'!K90</f>
        <v>3180410.28510685</v>
      </c>
      <c r="H90" s="6" t="n">
        <f aca="false">'Central pensions'!V90</f>
        <v>17497679.0159182</v>
      </c>
      <c r="I90" s="8" t="n">
        <f aca="false">'Central pensions'!M90</f>
        <v>98363.2046940303</v>
      </c>
      <c r="J90" s="6" t="n">
        <f aca="false">'Central pensions'!W90</f>
        <v>541165.330389245</v>
      </c>
      <c r="K90" s="6"/>
      <c r="L90" s="8" t="n">
        <f aca="false">'Central pensions'!N90</f>
        <v>2872050.21343796</v>
      </c>
      <c r="M90" s="8"/>
      <c r="N90" s="8" t="n">
        <f aca="false">'Central pensions'!L90</f>
        <v>1114244.39872777</v>
      </c>
      <c r="O90" s="6"/>
      <c r="P90" s="6" t="n">
        <f aca="false">'Central pensions'!X90</f>
        <v>21033326.137235</v>
      </c>
      <c r="Q90" s="8"/>
      <c r="R90" s="8" t="n">
        <f aca="false">'Central SIPA income'!G85</f>
        <v>29479223.3038214</v>
      </c>
      <c r="S90" s="8"/>
      <c r="T90" s="6" t="n">
        <f aca="false">'Central SIPA income'!J85</f>
        <v>112716365.31656</v>
      </c>
      <c r="U90" s="6"/>
      <c r="V90" s="8" t="n">
        <f aca="false">'Central SIPA income'!F85</f>
        <v>175823.173867945</v>
      </c>
      <c r="W90" s="8"/>
      <c r="X90" s="8" t="n">
        <f aca="false">'Central SIPA income'!M85</f>
        <v>441617.121528665</v>
      </c>
      <c r="Y90" s="6"/>
      <c r="Z90" s="6" t="n">
        <f aca="false">R90+V90-N90-L90-F90</f>
        <v>1876711.49008847</v>
      </c>
      <c r="AA90" s="6"/>
      <c r="AB90" s="6" t="n">
        <f aca="false">T90-P90-D90</f>
        <v>-39213747.1795281</v>
      </c>
      <c r="AC90" s="24"/>
      <c r="AD90" s="6"/>
      <c r="AE90" s="6"/>
      <c r="AF90" s="6"/>
      <c r="AG90" s="6" t="n">
        <f aca="false">BF90/100*$AG$37</f>
        <v>7474322287.36953</v>
      </c>
      <c r="AH90" s="36" t="n">
        <f aca="false">(AG90-AG89)/AG89</f>
        <v>0.000535581461209245</v>
      </c>
      <c r="AI90" s="36"/>
      <c r="AJ90" s="36" t="n">
        <f aca="false">AB90/AG90</f>
        <v>-0.00524646190943537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0.00352162877197374</v>
      </c>
      <c r="AV90" s="5"/>
      <c r="AW90" s="40" t="n">
        <f aca="false">workers_and_wage_central!C78</f>
        <v>13423308</v>
      </c>
      <c r="AX90" s="5"/>
      <c r="AY90" s="36" t="n">
        <f aca="false">(AW90-AW89)/AW89</f>
        <v>0.000492371374127561</v>
      </c>
      <c r="AZ90" s="41" t="n">
        <f aca="false">workers_and_wage_central!B78</f>
        <v>8099.95494674379</v>
      </c>
      <c r="BA90" s="36" t="n">
        <f aca="false">(AZ90-AZ89)/AZ89</f>
        <v>4.31888221420438E-005</v>
      </c>
      <c r="BB90" s="5"/>
      <c r="BC90" s="5"/>
      <c r="BD90" s="5"/>
      <c r="BE90" s="5"/>
      <c r="BF90" s="5" t="n">
        <f aca="false">BF89*(1+AY90)*(1+BA90)*(1-BE90)</f>
        <v>142.33713903943</v>
      </c>
      <c r="BG90" s="5"/>
      <c r="BH90" s="5" t="n">
        <f aca="false">BH89+1</f>
        <v>59</v>
      </c>
      <c r="BI90" s="36" t="n">
        <f aca="false">T97/AG97</f>
        <v>0.0172821406429878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131994477.220294</v>
      </c>
      <c r="E91" s="9"/>
      <c r="F91" s="42" t="n">
        <f aca="false">'Central pensions'!I91</f>
        <v>23991558.6831158</v>
      </c>
      <c r="G91" s="9" t="n">
        <f aca="false">'Central pensions'!K91</f>
        <v>3214156.89306356</v>
      </c>
      <c r="H91" s="9" t="n">
        <f aca="false">'Central pensions'!V91</f>
        <v>17683342.896037</v>
      </c>
      <c r="I91" s="42" t="n">
        <f aca="false">'Central pensions'!M91</f>
        <v>99406.9142184597</v>
      </c>
      <c r="J91" s="9" t="n">
        <f aca="false">'Central pensions'!W91</f>
        <v>546907.512248561</v>
      </c>
      <c r="K91" s="9"/>
      <c r="L91" s="42" t="n">
        <f aca="false">'Central pensions'!N91</f>
        <v>2340949.16548344</v>
      </c>
      <c r="M91" s="42"/>
      <c r="N91" s="42" t="n">
        <f aca="false">'Central pensions'!L91</f>
        <v>1124229.11759214</v>
      </c>
      <c r="O91" s="9"/>
      <c r="P91" s="9" t="n">
        <f aca="false">'Central pensions'!X91</f>
        <v>18332373.2518742</v>
      </c>
      <c r="Q91" s="42"/>
      <c r="R91" s="42" t="n">
        <f aca="false">'Central SIPA income'!G86</f>
        <v>34116597.2012827</v>
      </c>
      <c r="S91" s="42"/>
      <c r="T91" s="9" t="n">
        <f aca="false">'Central SIPA income'!J86</f>
        <v>130447766.342582</v>
      </c>
      <c r="U91" s="9"/>
      <c r="V91" s="42" t="n">
        <f aca="false">'Central SIPA income'!F86</f>
        <v>178359.875249221</v>
      </c>
      <c r="W91" s="42"/>
      <c r="X91" s="42" t="n">
        <f aca="false">'Central SIPA income'!M86</f>
        <v>447988.58404713</v>
      </c>
      <c r="Y91" s="9"/>
      <c r="Z91" s="9" t="n">
        <f aca="false">R91+V91-N91-L91-F91</f>
        <v>6838220.11034051</v>
      </c>
      <c r="AA91" s="9"/>
      <c r="AB91" s="9" t="n">
        <f aca="false">T91-P91-D91</f>
        <v>-19879084.1295867</v>
      </c>
      <c r="AC91" s="24"/>
      <c r="AD91" s="9"/>
      <c r="AE91" s="9"/>
      <c r="AF91" s="9"/>
      <c r="AG91" s="9" t="n">
        <f aca="false">BF91/100*$AG$37</f>
        <v>7533902664.74728</v>
      </c>
      <c r="AH91" s="43" t="n">
        <f aca="false">(AG91-AG90)/AG90</f>
        <v>0.0079713417600994</v>
      </c>
      <c r="AI91" s="43"/>
      <c r="AJ91" s="43" t="n">
        <f aca="false">AB91/AG91</f>
        <v>-0.00263861706398267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workers_and_wage_central!C79</f>
        <v>13405704</v>
      </c>
      <c r="AX91" s="7"/>
      <c r="AY91" s="43" t="n">
        <f aca="false">(AW91-AW90)/AW90</f>
        <v>-0.00131145020288591</v>
      </c>
      <c r="AZ91" s="48" t="n">
        <f aca="false">workers_and_wage_central!B79</f>
        <v>8175.24388111222</v>
      </c>
      <c r="BA91" s="43" t="n">
        <f aca="false">(AZ91-AZ90)/AZ90</f>
        <v>0.00929498186884295</v>
      </c>
      <c r="BB91" s="7"/>
      <c r="BC91" s="7"/>
      <c r="BD91" s="7"/>
      <c r="BE91" s="7"/>
      <c r="BF91" s="7" t="n">
        <f aca="false">BF90*(1+AY91)*(1+BA91)*(1-BE91)</f>
        <v>143.471757019868</v>
      </c>
      <c r="BG91" s="7"/>
      <c r="BH91" s="7" t="n">
        <f aca="false">BH90+1</f>
        <v>60</v>
      </c>
      <c r="BI91" s="43" t="n">
        <f aca="false">T98/AG98</f>
        <v>0.0150812875970988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132578500.629288</v>
      </c>
      <c r="E92" s="9"/>
      <c r="F92" s="42" t="n">
        <f aca="false">'Central pensions'!I92</f>
        <v>24097711.8509169</v>
      </c>
      <c r="G92" s="9" t="n">
        <f aca="false">'Central pensions'!K92</f>
        <v>3247069.61872713</v>
      </c>
      <c r="H92" s="9" t="n">
        <f aca="false">'Central pensions'!V92</f>
        <v>17864419.0018139</v>
      </c>
      <c r="I92" s="42" t="n">
        <f aca="false">'Central pensions'!M92</f>
        <v>100424.83356888</v>
      </c>
      <c r="J92" s="9" t="n">
        <f aca="false">'Central pensions'!W92</f>
        <v>552507.804179812</v>
      </c>
      <c r="K92" s="9"/>
      <c r="L92" s="42" t="n">
        <f aca="false">'Central pensions'!N92</f>
        <v>2395409.23230696</v>
      </c>
      <c r="M92" s="42"/>
      <c r="N92" s="42" t="n">
        <f aca="false">'Central pensions'!L92</f>
        <v>1130564.81784032</v>
      </c>
      <c r="O92" s="9"/>
      <c r="P92" s="9" t="n">
        <f aca="false">'Central pensions'!X92</f>
        <v>18649823.9509455</v>
      </c>
      <c r="Q92" s="42"/>
      <c r="R92" s="42" t="n">
        <f aca="false">'Central SIPA income'!G87</f>
        <v>29548724.0144632</v>
      </c>
      <c r="S92" s="42"/>
      <c r="T92" s="9" t="n">
        <f aca="false">'Central SIPA income'!J87</f>
        <v>112982107.307443</v>
      </c>
      <c r="U92" s="9"/>
      <c r="V92" s="42" t="n">
        <f aca="false">'Central SIPA income'!F87</f>
        <v>177867.904407478</v>
      </c>
      <c r="W92" s="42"/>
      <c r="X92" s="42" t="n">
        <f aca="false">'Central SIPA income'!M87</f>
        <v>446752.8951318</v>
      </c>
      <c r="Y92" s="9"/>
      <c r="Z92" s="9" t="n">
        <f aca="false">R92+V92-N92-L92-F92</f>
        <v>2102906.01780653</v>
      </c>
      <c r="AA92" s="9"/>
      <c r="AB92" s="9" t="n">
        <f aca="false">T92-P92-D92</f>
        <v>-38246217.2727902</v>
      </c>
      <c r="AC92" s="24"/>
      <c r="AD92" s="9"/>
      <c r="AE92" s="9"/>
      <c r="AF92" s="9"/>
      <c r="AG92" s="9" t="n">
        <f aca="false">BF92/100*$AG$37</f>
        <v>7516181335.02242</v>
      </c>
      <c r="AH92" s="43" t="n">
        <f aca="false">(AG92-AG91)/AG91</f>
        <v>-0.00235221113325225</v>
      </c>
      <c r="AI92" s="43"/>
      <c r="AJ92" s="43" t="n">
        <f aca="false">AB92/AG92</f>
        <v>-0.00508851710303715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47" t="n">
        <f aca="false">workers_and_wage_central!C80</f>
        <v>13414866</v>
      </c>
      <c r="AY92" s="43" t="n">
        <f aca="false">(AW92-AW91)/AW91</f>
        <v>0.00068344042207705</v>
      </c>
      <c r="AZ92" s="48" t="n">
        <f aca="false">workers_and_wage_central!B80</f>
        <v>8150.4436387974</v>
      </c>
      <c r="BA92" s="43" t="n">
        <f aca="false">(AZ92-AZ91)/AZ91</f>
        <v>-0.00303357828530555</v>
      </c>
      <c r="BB92" s="7"/>
      <c r="BC92" s="7"/>
      <c r="BD92" s="7"/>
      <c r="BE92" s="7"/>
      <c r="BF92" s="7" t="n">
        <f aca="false">BF91*(1+AY92)*(1+BA92)*(1-BE92)</f>
        <v>143.134281155698</v>
      </c>
      <c r="BG92" s="7"/>
      <c r="BH92" s="0" t="n">
        <f aca="false">BH91+1</f>
        <v>61</v>
      </c>
      <c r="BI92" s="43" t="n">
        <f aca="false">T99/AG99</f>
        <v>0.017353031428371</v>
      </c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133092952.15224</v>
      </c>
      <c r="E93" s="9"/>
      <c r="F93" s="42" t="n">
        <f aca="false">'Central pensions'!I93</f>
        <v>24191219.5048919</v>
      </c>
      <c r="G93" s="9" t="n">
        <f aca="false">'Central pensions'!K93</f>
        <v>3296926.71087895</v>
      </c>
      <c r="H93" s="9" t="n">
        <f aca="false">'Central pensions'!V93</f>
        <v>18138718.0126129</v>
      </c>
      <c r="I93" s="42" t="n">
        <f aca="false">'Central pensions'!M93</f>
        <v>101966.8054911</v>
      </c>
      <c r="J93" s="9" t="n">
        <f aca="false">'Central pensions'!W93</f>
        <v>560991.278740596</v>
      </c>
      <c r="K93" s="9"/>
      <c r="L93" s="42" t="n">
        <f aca="false">'Central pensions'!N93</f>
        <v>2314735.86549027</v>
      </c>
      <c r="M93" s="42"/>
      <c r="N93" s="42" t="n">
        <f aca="false">'Central pensions'!L93</f>
        <v>1135751.3170954</v>
      </c>
      <c r="O93" s="9"/>
      <c r="P93" s="9" t="n">
        <f aca="false">'Central pensions'!X93</f>
        <v>18259744.0556654</v>
      </c>
      <c r="Q93" s="42"/>
      <c r="R93" s="42" t="n">
        <f aca="false">'Central SIPA income'!G88</f>
        <v>34173209.8910766</v>
      </c>
      <c r="S93" s="42"/>
      <c r="T93" s="9" t="n">
        <f aca="false">'Central SIPA income'!J88</f>
        <v>130664229.868727</v>
      </c>
      <c r="U93" s="9"/>
      <c r="V93" s="42" t="n">
        <f aca="false">'Central SIPA income'!F88</f>
        <v>188107.014881236</v>
      </c>
      <c r="W93" s="42"/>
      <c r="X93" s="42" t="n">
        <f aca="false">'Central SIPA income'!M88</f>
        <v>472470.588624417</v>
      </c>
      <c r="Y93" s="9"/>
      <c r="Z93" s="9" t="n">
        <f aca="false">R93+V93-N93-L93-F93</f>
        <v>6719610.21848032</v>
      </c>
      <c r="AA93" s="9"/>
      <c r="AB93" s="9" t="n">
        <f aca="false">T93-P93-D93</f>
        <v>-20688466.3391782</v>
      </c>
      <c r="AC93" s="24"/>
      <c r="AD93" s="9"/>
      <c r="AE93" s="9"/>
      <c r="AF93" s="9"/>
      <c r="AG93" s="9" t="n">
        <f aca="false">BF93/100*$AG$37</f>
        <v>7575798204.68289</v>
      </c>
      <c r="AH93" s="43" t="n">
        <f aca="false">(AG93-AG92)/AG92</f>
        <v>0.00793180299983856</v>
      </c>
      <c r="AI93" s="43" t="n">
        <f aca="false">(AG93-AG89)/AG89</f>
        <v>0.0141194573003602</v>
      </c>
      <c r="AJ93" s="43" t="n">
        <f aca="false">AB93/AG93</f>
        <v>-0.00273086291110419</v>
      </c>
      <c r="AK93" s="50"/>
      <c r="AL93" s="7"/>
      <c r="AM93" s="7"/>
      <c r="AN93" s="7"/>
      <c r="AO93" s="7"/>
      <c r="AP93" s="7"/>
      <c r="AQ93" s="7"/>
      <c r="AR93" s="7"/>
      <c r="AS93" s="7"/>
      <c r="AT93" s="7"/>
      <c r="AW93" s="47" t="n">
        <f aca="false">workers_and_wage_central!C81</f>
        <v>13425340</v>
      </c>
      <c r="AY93" s="43" t="n">
        <f aca="false">(AW93-AW92)/AW92</f>
        <v>0.000780775596267603</v>
      </c>
      <c r="AZ93" s="48" t="n">
        <f aca="false">workers_and_wage_central!B81</f>
        <v>8208.68221335193</v>
      </c>
      <c r="BA93" s="43" t="n">
        <f aca="false">(AZ93-AZ92)/AZ92</f>
        <v>0.00714544841182682</v>
      </c>
      <c r="BB93" s="7"/>
      <c r="BC93" s="7"/>
      <c r="BD93" s="7"/>
      <c r="BE93" s="7"/>
      <c r="BF93" s="7" t="n">
        <f aca="false">BF92*(1+AY93)*(1+BA93)*(1-BE93)</f>
        <v>144.269594076349</v>
      </c>
      <c r="BG93" s="50" t="e">
        <f aca="false">(BB93-BB89)/BB89</f>
        <v>#DIV/0!</v>
      </c>
      <c r="BH93" s="0" t="n">
        <f aca="false">BH92+1</f>
        <v>62</v>
      </c>
      <c r="BI93" s="43" t="n">
        <f aca="false">T100/AG100</f>
        <v>0.0151505317288669</v>
      </c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133470857.00555</v>
      </c>
      <c r="E94" s="6"/>
      <c r="F94" s="8" t="n">
        <f aca="false">'Central pensions'!I94</f>
        <v>24259908.1853257</v>
      </c>
      <c r="G94" s="6" t="n">
        <f aca="false">'Central pensions'!K94</f>
        <v>3368879.686753</v>
      </c>
      <c r="H94" s="6" t="n">
        <f aca="false">'Central pensions'!V94</f>
        <v>18534582.0563119</v>
      </c>
      <c r="I94" s="8" t="n">
        <f aca="false">'Central pensions'!M94</f>
        <v>104192.1552604</v>
      </c>
      <c r="J94" s="6" t="n">
        <f aca="false">'Central pensions'!W94</f>
        <v>573234.496586953</v>
      </c>
      <c r="K94" s="6"/>
      <c r="L94" s="8" t="n">
        <f aca="false">'Central pensions'!N94</f>
        <v>2849497.24664358</v>
      </c>
      <c r="M94" s="8"/>
      <c r="N94" s="8" t="n">
        <f aca="false">'Central pensions'!L94</f>
        <v>1139757.4340904</v>
      </c>
      <c r="O94" s="6"/>
      <c r="P94" s="6" t="n">
        <f aca="false">'Central pensions'!X94</f>
        <v>21056663.8783294</v>
      </c>
      <c r="Q94" s="8"/>
      <c r="R94" s="8" t="n">
        <f aca="false">'Central SIPA income'!G89</f>
        <v>29930014.5080263</v>
      </c>
      <c r="S94" s="8"/>
      <c r="T94" s="6" t="n">
        <f aca="false">'Central SIPA income'!J89</f>
        <v>114440004.556677</v>
      </c>
      <c r="U94" s="6"/>
      <c r="V94" s="8" t="n">
        <f aca="false">'Central SIPA income'!F89</f>
        <v>187820.284102464</v>
      </c>
      <c r="W94" s="8"/>
      <c r="X94" s="8" t="n">
        <f aca="false">'Central SIPA income'!M89</f>
        <v>471750.403574921</v>
      </c>
      <c r="Y94" s="6"/>
      <c r="Z94" s="6" t="n">
        <f aca="false">R94+V94-N94-L94-F94</f>
        <v>1868671.92606908</v>
      </c>
      <c r="AA94" s="6"/>
      <c r="AB94" s="6" t="n">
        <f aca="false">T94-P94-D94</f>
        <v>-40087516.3272022</v>
      </c>
      <c r="AC94" s="24"/>
      <c r="AD94" s="6"/>
      <c r="AE94" s="6"/>
      <c r="AF94" s="6"/>
      <c r="AG94" s="6" t="n">
        <f aca="false">BF94/100*$AG$37</f>
        <v>7641514484.409</v>
      </c>
      <c r="AH94" s="36" t="n">
        <f aca="false">(AG94-AG93)/AG93</f>
        <v>0.00867450240233309</v>
      </c>
      <c r="AI94" s="36"/>
      <c r="AJ94" s="36" t="n">
        <f aca="false">AB94/AG94</f>
        <v>-0.0052460171879531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0.00664768833685131</v>
      </c>
      <c r="AV94" s="5"/>
      <c r="AW94" s="40" t="n">
        <f aca="false">workers_and_wage_central!C82</f>
        <v>13500387</v>
      </c>
      <c r="AX94" s="5"/>
      <c r="AY94" s="36" t="n">
        <f aca="false">(AW94-AW93)/AW93</f>
        <v>0.00558995153940235</v>
      </c>
      <c r="AZ94" s="41" t="n">
        <f aca="false">workers_and_wage_central!B82</f>
        <v>8233.86155983004</v>
      </c>
      <c r="BA94" s="36" t="n">
        <f aca="false">(AZ94-AZ93)/AZ93</f>
        <v>0.00306740422197798</v>
      </c>
      <c r="BB94" s="5"/>
      <c r="BC94" s="5"/>
      <c r="BD94" s="5"/>
      <c r="BE94" s="5"/>
      <c r="BF94" s="5" t="n">
        <f aca="false">BF93*(1+AY94)*(1+BA94)*(1-BE94)</f>
        <v>145.521061016748</v>
      </c>
      <c r="BG94" s="5"/>
      <c r="BH94" s="5" t="n">
        <f aca="false">BH93+1</f>
        <v>63</v>
      </c>
      <c r="BI94" s="36" t="n">
        <f aca="false">T101/AG101</f>
        <v>0.017441039922287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133865887.618903</v>
      </c>
      <c r="E95" s="9"/>
      <c r="F95" s="42" t="n">
        <f aca="false">'Central pensions'!I95</f>
        <v>24331709.6753689</v>
      </c>
      <c r="G95" s="9" t="n">
        <f aca="false">'Central pensions'!K95</f>
        <v>3458331.99203492</v>
      </c>
      <c r="H95" s="9" t="n">
        <f aca="false">'Central pensions'!V95</f>
        <v>19026722.247276</v>
      </c>
      <c r="I95" s="42" t="n">
        <f aca="false">'Central pensions'!M95</f>
        <v>106958.72140314</v>
      </c>
      <c r="J95" s="9" t="n">
        <f aca="false">'Central pensions'!W95</f>
        <v>588455.327235332</v>
      </c>
      <c r="K95" s="9"/>
      <c r="L95" s="42" t="n">
        <f aca="false">'Central pensions'!N95</f>
        <v>2298489.07962745</v>
      </c>
      <c r="M95" s="42"/>
      <c r="N95" s="42" t="n">
        <f aca="false">'Central pensions'!L95</f>
        <v>1145614.69050676</v>
      </c>
      <c r="O95" s="9"/>
      <c r="P95" s="9" t="n">
        <f aca="false">'Central pensions'!X95</f>
        <v>18229704.7769329</v>
      </c>
      <c r="Q95" s="42"/>
      <c r="R95" s="42" t="n">
        <f aca="false">'Central SIPA income'!G90</f>
        <v>34839151.0728055</v>
      </c>
      <c r="S95" s="42"/>
      <c r="T95" s="9" t="n">
        <f aca="false">'Central SIPA income'!J90</f>
        <v>133210513.695322</v>
      </c>
      <c r="U95" s="9"/>
      <c r="V95" s="42" t="n">
        <f aca="false">'Central SIPA income'!F90</f>
        <v>187338.924098263</v>
      </c>
      <c r="W95" s="42"/>
      <c r="X95" s="42" t="n">
        <f aca="false">'Central SIPA income'!M90</f>
        <v>470541.366024307</v>
      </c>
      <c r="Y95" s="9"/>
      <c r="Z95" s="9" t="n">
        <f aca="false">R95+V95-N95-L95-F95</f>
        <v>7250676.55140068</v>
      </c>
      <c r="AA95" s="9"/>
      <c r="AB95" s="9" t="n">
        <f aca="false">T95-P95-D95</f>
        <v>-18885078.7005137</v>
      </c>
      <c r="AC95" s="24"/>
      <c r="AD95" s="9"/>
      <c r="AE95" s="9"/>
      <c r="AF95" s="9"/>
      <c r="AG95" s="9" t="n">
        <f aca="false">BF95/100*$AG$37</f>
        <v>7708234706.83383</v>
      </c>
      <c r="AH95" s="43" t="n">
        <f aca="false">(AG95-AG94)/AG94</f>
        <v>0.0087312825960037</v>
      </c>
      <c r="AI95" s="43"/>
      <c r="AJ95" s="43" t="n">
        <f aca="false">AB95/AG95</f>
        <v>-0.00244998750281577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workers_and_wage_central!C83</f>
        <v>13527367</v>
      </c>
      <c r="AX95" s="7"/>
      <c r="AY95" s="43" t="n">
        <f aca="false">(AW95-AW94)/AW94</f>
        <v>0.00199846122929661</v>
      </c>
      <c r="AZ95" s="48" t="n">
        <f aca="false">workers_and_wage_central!B83</f>
        <v>8289.1881109033</v>
      </c>
      <c r="BA95" s="43" t="n">
        <f aca="false">(AZ95-AZ94)/AZ94</f>
        <v>0.00671939292047096</v>
      </c>
      <c r="BB95" s="7"/>
      <c r="BC95" s="7"/>
      <c r="BD95" s="7"/>
      <c r="BE95" s="7"/>
      <c r="BF95" s="7" t="n">
        <f aca="false">BF94*(1+AY95)*(1+BA95)*(1-BE95)</f>
        <v>146.791646524155</v>
      </c>
      <c r="BG95" s="7"/>
      <c r="BH95" s="7" t="n">
        <f aca="false">BH94+1</f>
        <v>64</v>
      </c>
      <c r="BI95" s="43" t="n">
        <f aca="false">T102/AG102</f>
        <v>0.0151964315616782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134168907.071898</v>
      </c>
      <c r="E96" s="9"/>
      <c r="F96" s="42" t="n">
        <f aca="false">'Central pensions'!I96</f>
        <v>24386787.0478601</v>
      </c>
      <c r="G96" s="9" t="n">
        <f aca="false">'Central pensions'!K96</f>
        <v>3510891.21432767</v>
      </c>
      <c r="H96" s="9" t="n">
        <f aca="false">'Central pensions'!V96</f>
        <v>19315887.5808531</v>
      </c>
      <c r="I96" s="42" t="n">
        <f aca="false">'Central pensions'!M96</f>
        <v>108584.26436065</v>
      </c>
      <c r="J96" s="9" t="n">
        <f aca="false">'Central pensions'!W96</f>
        <v>597398.58497484</v>
      </c>
      <c r="K96" s="9"/>
      <c r="L96" s="42" t="n">
        <f aca="false">'Central pensions'!N96</f>
        <v>2306994.10359275</v>
      </c>
      <c r="M96" s="42"/>
      <c r="N96" s="42" t="n">
        <f aca="false">'Central pensions'!L96</f>
        <v>1148761.92152285</v>
      </c>
      <c r="O96" s="9"/>
      <c r="P96" s="9" t="n">
        <f aca="false">'Central pensions'!X96</f>
        <v>18291152.5231873</v>
      </c>
      <c r="Q96" s="42"/>
      <c r="R96" s="42" t="n">
        <f aca="false">'Central SIPA income'!G91</f>
        <v>30378097.6270676</v>
      </c>
      <c r="S96" s="42"/>
      <c r="T96" s="9" t="n">
        <f aca="false">'Central SIPA income'!J91</f>
        <v>116153289.198457</v>
      </c>
      <c r="U96" s="9"/>
      <c r="V96" s="42" t="n">
        <f aca="false">'Central SIPA income'!F91</f>
        <v>193457.075310167</v>
      </c>
      <c r="W96" s="42"/>
      <c r="X96" s="42" t="n">
        <f aca="false">'Central SIPA income'!M91</f>
        <v>485908.397956672</v>
      </c>
      <c r="Y96" s="9"/>
      <c r="Z96" s="9" t="n">
        <f aca="false">R96+V96-N96-L96-F96</f>
        <v>2729011.62940204</v>
      </c>
      <c r="AA96" s="9"/>
      <c r="AB96" s="9" t="n">
        <f aca="false">T96-P96-D96</f>
        <v>-36306770.3966278</v>
      </c>
      <c r="AC96" s="24"/>
      <c r="AD96" s="9"/>
      <c r="AE96" s="9"/>
      <c r="AF96" s="9"/>
      <c r="AG96" s="9" t="n">
        <f aca="false">BF96/100*$AG$37</f>
        <v>7731958043.62542</v>
      </c>
      <c r="AH96" s="43" t="n">
        <f aca="false">(AG96-AG95)/AG95</f>
        <v>0.00307766144829001</v>
      </c>
      <c r="AI96" s="43"/>
      <c r="AJ96" s="43" t="n">
        <f aca="false">AB96/AG96</f>
        <v>-0.00469567607477653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47" t="n">
        <f aca="false">workers_and_wage_central!C84</f>
        <v>13535069</v>
      </c>
      <c r="AY96" s="43" t="n">
        <f aca="false">(AW96-AW95)/AW95</f>
        <v>0.000569364311621027</v>
      </c>
      <c r="AZ96" s="48" t="n">
        <f aca="false">workers_and_wage_central!B84</f>
        <v>8309.96802636492</v>
      </c>
      <c r="BA96" s="43" t="n">
        <f aca="false">(AZ96-AZ95)/AZ95</f>
        <v>0.00250686981446262</v>
      </c>
      <c r="BB96" s="7"/>
      <c r="BC96" s="7"/>
      <c r="BD96" s="7"/>
      <c r="BE96" s="7"/>
      <c r="BF96" s="7" t="n">
        <f aca="false">BF95*(1+AY96)*(1+BA96)*(1-BE96)</f>
        <v>147.243421515594</v>
      </c>
      <c r="BG96" s="7"/>
      <c r="BH96" s="0" t="n">
        <f aca="false">BH95+1</f>
        <v>65</v>
      </c>
      <c r="BI96" s="43" t="n">
        <f aca="false">T103/AG103</f>
        <v>0.0174607776747306</v>
      </c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133689183.398122</v>
      </c>
      <c r="E97" s="9"/>
      <c r="F97" s="42" t="n">
        <f aca="false">'Central pensions'!I97</f>
        <v>24299591.5915544</v>
      </c>
      <c r="G97" s="9" t="n">
        <f aca="false">'Central pensions'!K97</f>
        <v>3572852.66630433</v>
      </c>
      <c r="H97" s="9" t="n">
        <f aca="false">'Central pensions'!V97</f>
        <v>19656781.2080448</v>
      </c>
      <c r="I97" s="42" t="n">
        <f aca="false">'Central pensions'!M97</f>
        <v>110500.59792693</v>
      </c>
      <c r="J97" s="9" t="n">
        <f aca="false">'Central pensions'!W97</f>
        <v>607941.686846702</v>
      </c>
      <c r="K97" s="9"/>
      <c r="L97" s="42" t="n">
        <f aca="false">'Central pensions'!N97</f>
        <v>2304757.76062609</v>
      </c>
      <c r="M97" s="42"/>
      <c r="N97" s="42" t="n">
        <f aca="false">'Central pensions'!L97</f>
        <v>1144516.71146487</v>
      </c>
      <c r="O97" s="9"/>
      <c r="P97" s="9" t="n">
        <f aca="false">'Central pensions'!X97</f>
        <v>18256192.2357026</v>
      </c>
      <c r="Q97" s="42"/>
      <c r="R97" s="42" t="n">
        <f aca="false">'Central SIPA income'!G92</f>
        <v>35160932.7782458</v>
      </c>
      <c r="S97" s="42"/>
      <c r="T97" s="9" t="n">
        <f aca="false">'Central SIPA income'!J92</f>
        <v>134440873.93544</v>
      </c>
      <c r="U97" s="9"/>
      <c r="V97" s="42" t="n">
        <f aca="false">'Central SIPA income'!F92</f>
        <v>191006.668539223</v>
      </c>
      <c r="W97" s="42"/>
      <c r="X97" s="42" t="n">
        <f aca="false">'Central SIPA income'!M92</f>
        <v>479753.682619936</v>
      </c>
      <c r="Y97" s="9"/>
      <c r="Z97" s="9" t="n">
        <f aca="false">R97+V97-N97-L97-F97</f>
        <v>7603073.38313969</v>
      </c>
      <c r="AA97" s="9"/>
      <c r="AB97" s="9" t="n">
        <f aca="false">T97-P97-D97</f>
        <v>-17504501.6983847</v>
      </c>
      <c r="AC97" s="24"/>
      <c r="AD97" s="9"/>
      <c r="AE97" s="9"/>
      <c r="AF97" s="9"/>
      <c r="AG97" s="9" t="n">
        <f aca="false">BF97/100*$AG$37</f>
        <v>7779179484.34178</v>
      </c>
      <c r="AH97" s="43" t="n">
        <f aca="false">(AG97-AG96)/AG96</f>
        <v>0.00610730690077845</v>
      </c>
      <c r="AI97" s="43" t="n">
        <f aca="false">(AG97-AG93)/AG93</f>
        <v>0.0268461849383979</v>
      </c>
      <c r="AJ97" s="43" t="n">
        <f aca="false">AB97/AG97</f>
        <v>-0.00225017326488204</v>
      </c>
      <c r="AK97" s="50"/>
      <c r="AL97" s="7"/>
      <c r="AM97" s="7"/>
      <c r="AN97" s="7"/>
      <c r="AO97" s="7"/>
      <c r="AP97" s="7"/>
      <c r="AQ97" s="7"/>
      <c r="AR97" s="7"/>
      <c r="AS97" s="7"/>
      <c r="AT97" s="7"/>
      <c r="AW97" s="47" t="n">
        <f aca="false">workers_and_wage_central!C85</f>
        <v>13535295</v>
      </c>
      <c r="AY97" s="43" t="n">
        <f aca="false">(AW97-AW96)/AW96</f>
        <v>1.66973659314186E-005</v>
      </c>
      <c r="AZ97" s="48" t="n">
        <f aca="false">workers_and_wage_central!B85</f>
        <v>8360.57995177474</v>
      </c>
      <c r="BA97" s="43" t="n">
        <f aca="false">(AZ97-AZ96)/AZ96</f>
        <v>0.00609050783940881</v>
      </c>
      <c r="BB97" s="7"/>
      <c r="BC97" s="7"/>
      <c r="BD97" s="7"/>
      <c r="BE97" s="7"/>
      <c r="BF97" s="7" t="n">
        <f aca="false">BF96*(1+AY97)*(1+BA97)*(1-BE97)</f>
        <v>148.14268227991</v>
      </c>
      <c r="BG97" s="50" t="e">
        <f aca="false">(BB97-BB93)/BB93</f>
        <v>#DIV/0!</v>
      </c>
      <c r="BH97" s="0" t="n">
        <f aca="false">BH96+1</f>
        <v>66</v>
      </c>
      <c r="BI97" s="43" t="n">
        <f aca="false">T104/AG104</f>
        <v>0.0152692361814287</v>
      </c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133921154.364816</v>
      </c>
      <c r="E98" s="6"/>
      <c r="F98" s="8" t="n">
        <f aca="false">'Central pensions'!I98</f>
        <v>24341755.0606435</v>
      </c>
      <c r="G98" s="6" t="n">
        <f aca="false">'Central pensions'!K98</f>
        <v>3650166.48966216</v>
      </c>
      <c r="H98" s="6" t="n">
        <f aca="false">'Central pensions'!V98</f>
        <v>20082139.0528938</v>
      </c>
      <c r="I98" s="8" t="n">
        <f aca="false">'Central pensions'!M98</f>
        <v>112891.74710295</v>
      </c>
      <c r="J98" s="6" t="n">
        <f aca="false">'Central pensions'!W98</f>
        <v>621097.084110098</v>
      </c>
      <c r="K98" s="6"/>
      <c r="L98" s="8" t="n">
        <f aca="false">'Central pensions'!N98</f>
        <v>2844845.86643082</v>
      </c>
      <c r="M98" s="8"/>
      <c r="N98" s="8" t="n">
        <f aca="false">'Central pensions'!L98</f>
        <v>1147537.57794545</v>
      </c>
      <c r="O98" s="6"/>
      <c r="P98" s="6" t="n">
        <f aca="false">'Central pensions'!X98</f>
        <v>21075331.9002706</v>
      </c>
      <c r="Q98" s="8"/>
      <c r="R98" s="8" t="n">
        <f aca="false">'Central SIPA income'!G93</f>
        <v>30837998.7346936</v>
      </c>
      <c r="S98" s="8"/>
      <c r="T98" s="6" t="n">
        <f aca="false">'Central SIPA income'!J93</f>
        <v>117911760.943876</v>
      </c>
      <c r="U98" s="6"/>
      <c r="V98" s="8" t="n">
        <f aca="false">'Central SIPA income'!F93</f>
        <v>189991.503916966</v>
      </c>
      <c r="W98" s="8"/>
      <c r="X98" s="8" t="n">
        <f aca="false">'Central SIPA income'!M93</f>
        <v>477203.881768908</v>
      </c>
      <c r="Y98" s="6"/>
      <c r="Z98" s="6" t="n">
        <f aca="false">R98+V98-N98-L98-F98</f>
        <v>2693851.73359076</v>
      </c>
      <c r="AA98" s="6"/>
      <c r="AB98" s="6" t="n">
        <f aca="false">T98-P98-D98</f>
        <v>-37084725.3212108</v>
      </c>
      <c r="AC98" s="24"/>
      <c r="AD98" s="6"/>
      <c r="AE98" s="6"/>
      <c r="AF98" s="6"/>
      <c r="AG98" s="6" t="n">
        <f aca="false">BF98/100*$AG$37</f>
        <v>7818414719.87834</v>
      </c>
      <c r="AH98" s="36" t="n">
        <f aca="false">(AG98-AG97)/AG97</f>
        <v>0.00504362132478525</v>
      </c>
      <c r="AI98" s="36"/>
      <c r="AJ98" s="36" t="n">
        <f aca="false">AB98/AG98</f>
        <v>-0.00474325379887086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0.00692777213371932</v>
      </c>
      <c r="AV98" s="5"/>
      <c r="AW98" s="40" t="n">
        <f aca="false">workers_and_wage_central!C86</f>
        <v>13584095</v>
      </c>
      <c r="AX98" s="5"/>
      <c r="AY98" s="36" t="n">
        <f aca="false">(AW98-AW97)/AW97</f>
        <v>0.0036053887262893</v>
      </c>
      <c r="AZ98" s="41" t="n">
        <f aca="false">workers_and_wage_central!B86</f>
        <v>8372.56121329848</v>
      </c>
      <c r="BA98" s="36" t="n">
        <f aca="false">(AZ98-AZ97)/AZ97</f>
        <v>0.00143306583907572</v>
      </c>
      <c r="BB98" s="5"/>
      <c r="BC98" s="5"/>
      <c r="BD98" s="5"/>
      <c r="BE98" s="5"/>
      <c r="BF98" s="5" t="n">
        <f aca="false">BF97*(1+AY98)*(1+BA98)*(1-BE98)</f>
        <v>148.889857871368</v>
      </c>
      <c r="BG98" s="5"/>
      <c r="BH98" s="5" t="n">
        <f aca="false">BH97+1</f>
        <v>67</v>
      </c>
      <c r="BI98" s="36" t="n">
        <f aca="false">T105/AG105</f>
        <v>0.0175148514103166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134097134.103997</v>
      </c>
      <c r="E99" s="9"/>
      <c r="F99" s="42" t="n">
        <f aca="false">'Central pensions'!I99</f>
        <v>24373741.4613514</v>
      </c>
      <c r="G99" s="9" t="n">
        <f aca="false">'Central pensions'!K99</f>
        <v>3746177.84542803</v>
      </c>
      <c r="H99" s="9" t="n">
        <f aca="false">'Central pensions'!V99</f>
        <v>20610365.2043879</v>
      </c>
      <c r="I99" s="42" t="n">
        <f aca="false">'Central pensions'!M99</f>
        <v>115861.17047716</v>
      </c>
      <c r="J99" s="9" t="n">
        <f aca="false">'Central pensions'!W99</f>
        <v>637433.975393465</v>
      </c>
      <c r="K99" s="9"/>
      <c r="L99" s="42" t="n">
        <f aca="false">'Central pensions'!N99</f>
        <v>2291854.70657655</v>
      </c>
      <c r="M99" s="42"/>
      <c r="N99" s="42" t="n">
        <f aca="false">'Central pensions'!L99</f>
        <v>1150888.99852944</v>
      </c>
      <c r="O99" s="9"/>
      <c r="P99" s="9" t="n">
        <f aca="false">'Central pensions'!X99</f>
        <v>18224296.6702016</v>
      </c>
      <c r="Q99" s="42"/>
      <c r="R99" s="42" t="n">
        <f aca="false">'Central SIPA income'!G94</f>
        <v>35833102.4808082</v>
      </c>
      <c r="S99" s="42"/>
      <c r="T99" s="9" t="n">
        <f aca="false">'Central SIPA income'!J94</f>
        <v>137010973.051278</v>
      </c>
      <c r="U99" s="9"/>
      <c r="V99" s="42" t="n">
        <f aca="false">'Central SIPA income'!F94</f>
        <v>193387.247966704</v>
      </c>
      <c r="W99" s="42"/>
      <c r="X99" s="42" t="n">
        <f aca="false">'Central SIPA income'!M94</f>
        <v>485733.011801675</v>
      </c>
      <c r="Y99" s="9"/>
      <c r="Z99" s="9" t="n">
        <f aca="false">R99+V99-N99-L99-F99</f>
        <v>8210004.56231754</v>
      </c>
      <c r="AA99" s="9"/>
      <c r="AB99" s="9" t="n">
        <f aca="false">T99-P99-D99</f>
        <v>-15310457.7229203</v>
      </c>
      <c r="AC99" s="24"/>
      <c r="AD99" s="9"/>
      <c r="AE99" s="9"/>
      <c r="AF99" s="9"/>
      <c r="AG99" s="9" t="n">
        <f aca="false">BF99/100*$AG$37</f>
        <v>7895506535.37539</v>
      </c>
      <c r="AH99" s="43" t="n">
        <f aca="false">(AG99-AG98)/AG98</f>
        <v>0.00986028731643578</v>
      </c>
      <c r="AI99" s="43"/>
      <c r="AJ99" s="43" t="n">
        <f aca="false">AB99/AG99</f>
        <v>-0.00193913558988554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workers_and_wage_central!C87</f>
        <v>13621582</v>
      </c>
      <c r="AX99" s="7"/>
      <c r="AY99" s="43" t="n">
        <f aca="false">(AW99-AW98)/AW98</f>
        <v>0.00275962439897542</v>
      </c>
      <c r="AZ99" s="48" t="n">
        <f aca="false">workers_and_wage_central!B87</f>
        <v>8431.84833803396</v>
      </c>
      <c r="BA99" s="43" t="n">
        <f aca="false">(AZ99-AZ98)/AZ98</f>
        <v>0.00708112168129657</v>
      </c>
      <c r="BB99" s="7"/>
      <c r="BC99" s="7"/>
      <c r="BD99" s="7"/>
      <c r="BE99" s="7"/>
      <c r="BF99" s="7" t="n">
        <f aca="false">BF98*(1+AY99)*(1+BA99)*(1-BE99)</f>
        <v>150.357954648483</v>
      </c>
      <c r="BG99" s="7"/>
      <c r="BH99" s="7" t="n">
        <f aca="false">BH98+1</f>
        <v>68</v>
      </c>
      <c r="BI99" s="43" t="n">
        <f aca="false">T106/AG106</f>
        <v>0.0152916841118282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134390708.89718</v>
      </c>
      <c r="E100" s="9"/>
      <c r="F100" s="42" t="n">
        <f aca="false">'Central pensions'!I100</f>
        <v>24427102.1551233</v>
      </c>
      <c r="G100" s="9" t="n">
        <f aca="false">'Central pensions'!K100</f>
        <v>3807508.85195058</v>
      </c>
      <c r="H100" s="9" t="n">
        <f aca="false">'Central pensions'!V100</f>
        <v>20947790.3067026</v>
      </c>
      <c r="I100" s="42" t="n">
        <f aca="false">'Central pensions'!M100</f>
        <v>117758.00573043</v>
      </c>
      <c r="J100" s="9" t="n">
        <f aca="false">'Central pensions'!W100</f>
        <v>647869.803300079</v>
      </c>
      <c r="K100" s="9"/>
      <c r="L100" s="42" t="n">
        <f aca="false">'Central pensions'!N100</f>
        <v>2256830.01973503</v>
      </c>
      <c r="M100" s="42"/>
      <c r="N100" s="42" t="n">
        <f aca="false">'Central pensions'!L100</f>
        <v>1153921.46437357</v>
      </c>
      <c r="O100" s="9"/>
      <c r="P100" s="9" t="n">
        <f aca="false">'Central pensions'!X100</f>
        <v>18059237.1360329</v>
      </c>
      <c r="Q100" s="42"/>
      <c r="R100" s="42" t="n">
        <f aca="false">'Central SIPA income'!G95</f>
        <v>31497565.1166461</v>
      </c>
      <c r="S100" s="42"/>
      <c r="T100" s="9" t="n">
        <f aca="false">'Central SIPA income'!J95</f>
        <v>120433670.171011</v>
      </c>
      <c r="U100" s="9"/>
      <c r="V100" s="42" t="n">
        <f aca="false">'Central SIPA income'!F95</f>
        <v>189671.456182387</v>
      </c>
      <c r="W100" s="42"/>
      <c r="X100" s="42" t="n">
        <f aca="false">'Central SIPA income'!M95</f>
        <v>476400.014131967</v>
      </c>
      <c r="Y100" s="9"/>
      <c r="Z100" s="9" t="n">
        <f aca="false">R100+V100-N100-L100-F100</f>
        <v>3849382.93359657</v>
      </c>
      <c r="AA100" s="9"/>
      <c r="AB100" s="9" t="n">
        <f aca="false">T100-P100-D100</f>
        <v>-32016275.8622019</v>
      </c>
      <c r="AC100" s="24"/>
      <c r="AD100" s="9"/>
      <c r="AE100" s="9"/>
      <c r="AF100" s="9"/>
      <c r="AG100" s="9" t="n">
        <f aca="false">BF100/100*$AG$37</f>
        <v>7949138177.21289</v>
      </c>
      <c r="AH100" s="43" t="n">
        <f aca="false">(AG100-AG99)/AG99</f>
        <v>0.00679267905069804</v>
      </c>
      <c r="AI100" s="43"/>
      <c r="AJ100" s="43" t="n">
        <f aca="false">AB100/AG100</f>
        <v>-0.00402764112894404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47" t="n">
        <f aca="false">workers_and_wage_central!C88</f>
        <v>13670538</v>
      </c>
      <c r="AY100" s="43" t="n">
        <f aca="false">(AW100-AW99)/AW99</f>
        <v>0.00359400251747558</v>
      </c>
      <c r="AZ100" s="48" t="n">
        <f aca="false">workers_and_wage_central!B88</f>
        <v>8458.7225076114</v>
      </c>
      <c r="BA100" s="43" t="n">
        <f aca="false">(AZ100-AZ99)/AZ99</f>
        <v>0.00318722165058636</v>
      </c>
      <c r="BB100" s="7"/>
      <c r="BC100" s="7"/>
      <c r="BD100" s="7"/>
      <c r="BE100" s="7"/>
      <c r="BF100" s="7" t="n">
        <f aca="false">BF99*(1+AY100)*(1+BA100)*(1-BE100)</f>
        <v>151.37928797713</v>
      </c>
      <c r="BG100" s="7"/>
      <c r="BH100" s="0" t="n">
        <f aca="false">BH99+1</f>
        <v>69</v>
      </c>
      <c r="BI100" s="43" t="n">
        <f aca="false">T107/AG107</f>
        <v>0.0175212992661946</v>
      </c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134835325.622853</v>
      </c>
      <c r="E101" s="9"/>
      <c r="F101" s="42" t="n">
        <f aca="false">'Central pensions'!I101</f>
        <v>24507916.5080426</v>
      </c>
      <c r="G101" s="9" t="n">
        <f aca="false">'Central pensions'!K101</f>
        <v>3882029.45397356</v>
      </c>
      <c r="H101" s="9" t="n">
        <f aca="false">'Central pensions'!V101</f>
        <v>21357780.6719008</v>
      </c>
      <c r="I101" s="42" t="n">
        <f aca="false">'Central pensions'!M101</f>
        <v>120062.76661774</v>
      </c>
      <c r="J101" s="9" t="n">
        <f aca="false">'Central pensions'!W101</f>
        <v>660549.91768766</v>
      </c>
      <c r="K101" s="9"/>
      <c r="L101" s="42" t="n">
        <f aca="false">'Central pensions'!N101</f>
        <v>2256435.38772158</v>
      </c>
      <c r="M101" s="42"/>
      <c r="N101" s="42" t="n">
        <f aca="false">'Central pensions'!L101</f>
        <v>1159637.99420006</v>
      </c>
      <c r="O101" s="9"/>
      <c r="P101" s="9" t="n">
        <f aca="false">'Central pensions'!X101</f>
        <v>18088640.0490955</v>
      </c>
      <c r="Q101" s="42"/>
      <c r="R101" s="42" t="n">
        <f aca="false">'Central SIPA income'!G96</f>
        <v>36477555.2654357</v>
      </c>
      <c r="S101" s="42"/>
      <c r="T101" s="9" t="n">
        <f aca="false">'Central SIPA income'!J96</f>
        <v>139475094.12912</v>
      </c>
      <c r="U101" s="9"/>
      <c r="V101" s="42" t="n">
        <f aca="false">'Central SIPA income'!F96</f>
        <v>184495.65473146</v>
      </c>
      <c r="W101" s="42"/>
      <c r="X101" s="42" t="n">
        <f aca="false">'Central SIPA income'!M96</f>
        <v>463399.893112204</v>
      </c>
      <c r="Y101" s="9"/>
      <c r="Z101" s="9" t="n">
        <f aca="false">R101+V101-N101-L101-F101</f>
        <v>8738061.03020288</v>
      </c>
      <c r="AA101" s="9"/>
      <c r="AB101" s="9" t="n">
        <f aca="false">T101-P101-D101</f>
        <v>-13448871.5428286</v>
      </c>
      <c r="AC101" s="24"/>
      <c r="AD101" s="9"/>
      <c r="AE101" s="9"/>
      <c r="AF101" s="9"/>
      <c r="AG101" s="9" t="n">
        <f aca="false">BF101/100*$AG$37</f>
        <v>7996948275.48053</v>
      </c>
      <c r="AH101" s="43" t="n">
        <f aca="false">(AG101-AG100)/AG100</f>
        <v>0.00601450084295821</v>
      </c>
      <c r="AI101" s="43" t="n">
        <f aca="false">(AG101-AG97)/AG97</f>
        <v>0.0279937995487923</v>
      </c>
      <c r="AJ101" s="43" t="n">
        <f aca="false">AB101/AG101</f>
        <v>-0.00168175047274774</v>
      </c>
      <c r="AK101" s="50"/>
      <c r="AL101" s="7"/>
      <c r="AM101" s="7"/>
      <c r="AN101" s="7"/>
      <c r="AO101" s="7"/>
      <c r="AP101" s="7"/>
      <c r="AQ101" s="7"/>
      <c r="AR101" s="7"/>
      <c r="AS101" s="7"/>
      <c r="AT101" s="7"/>
      <c r="AW101" s="47" t="n">
        <f aca="false">workers_and_wage_central!C89</f>
        <v>13696307</v>
      </c>
      <c r="AY101" s="43" t="n">
        <f aca="false">(AW101-AW100)/AW100</f>
        <v>0.00188500262389088</v>
      </c>
      <c r="AZ101" s="48" t="n">
        <f aca="false">workers_and_wage_central!B89</f>
        <v>8493.58706735557</v>
      </c>
      <c r="BA101" s="43" t="n">
        <f aca="false">(AZ101-AZ100)/AZ100</f>
        <v>0.00412172874955953</v>
      </c>
      <c r="BB101" s="7"/>
      <c r="BC101" s="7"/>
      <c r="BD101" s="7"/>
      <c r="BE101" s="7"/>
      <c r="BF101" s="7" t="n">
        <f aca="false">BF100*(1+AY101)*(1+BA101)*(1-BE101)</f>
        <v>152.289758832274</v>
      </c>
      <c r="BG101" s="50" t="e">
        <f aca="false">(BB101-BB97)/BB97</f>
        <v>#DIV/0!</v>
      </c>
      <c r="BH101" s="0" t="n">
        <f aca="false">BH100+1</f>
        <v>70</v>
      </c>
      <c r="BI101" s="43" t="n">
        <f aca="false">T108/AG108</f>
        <v>0.0152671888760479</v>
      </c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135441633.628112</v>
      </c>
      <c r="E102" s="6"/>
      <c r="F102" s="8" t="n">
        <f aca="false">'Central pensions'!I102</f>
        <v>24618120.1650028</v>
      </c>
      <c r="G102" s="6" t="n">
        <f aca="false">'Central pensions'!K102</f>
        <v>3915365.06108871</v>
      </c>
      <c r="H102" s="6" t="n">
        <f aca="false">'Central pensions'!V102</f>
        <v>21541183.3466541</v>
      </c>
      <c r="I102" s="8" t="n">
        <f aca="false">'Central pensions'!M102</f>
        <v>121093.76477594</v>
      </c>
      <c r="J102" s="6" t="n">
        <f aca="false">'Central pensions'!W102</f>
        <v>666222.165360439</v>
      </c>
      <c r="K102" s="6"/>
      <c r="L102" s="8" t="n">
        <f aca="false">'Central pensions'!N102</f>
        <v>2794080.53373004</v>
      </c>
      <c r="M102" s="8"/>
      <c r="N102" s="8" t="n">
        <f aca="false">'Central pensions'!L102</f>
        <v>1165754.46492686</v>
      </c>
      <c r="O102" s="6"/>
      <c r="P102" s="6" t="n">
        <f aca="false">'Central pensions'!X102</f>
        <v>20912134.2848792</v>
      </c>
      <c r="Q102" s="8"/>
      <c r="R102" s="8" t="n">
        <f aca="false">'Central SIPA income'!G97</f>
        <v>31975420.4425385</v>
      </c>
      <c r="S102" s="8"/>
      <c r="T102" s="6" t="n">
        <f aca="false">'Central SIPA income'!J97</f>
        <v>122260791.426094</v>
      </c>
      <c r="U102" s="6"/>
      <c r="V102" s="8" t="n">
        <f aca="false">'Central SIPA income'!F97</f>
        <v>185718.475769729</v>
      </c>
      <c r="W102" s="8"/>
      <c r="X102" s="8" t="n">
        <f aca="false">'Central SIPA income'!M97</f>
        <v>466471.267011246</v>
      </c>
      <c r="Y102" s="6"/>
      <c r="Z102" s="6" t="n">
        <f aca="false">R102+V102-N102-L102-F102</f>
        <v>3583183.75464854</v>
      </c>
      <c r="AA102" s="6"/>
      <c r="AB102" s="6" t="n">
        <f aca="false">T102-P102-D102</f>
        <v>-34092976.4868975</v>
      </c>
      <c r="AC102" s="24"/>
      <c r="AD102" s="6"/>
      <c r="AE102" s="6"/>
      <c r="AF102" s="6"/>
      <c r="AG102" s="6" t="n">
        <f aca="false">BF102/100*$AG$37</f>
        <v>8045361894.98636</v>
      </c>
      <c r="AH102" s="36" t="n">
        <f aca="false">(AG102-AG101)/AG101</f>
        <v>0.00605401183527442</v>
      </c>
      <c r="AI102" s="36"/>
      <c r="AJ102" s="36" t="n">
        <f aca="false">AB102/AG102</f>
        <v>-0.00423759389967819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0.00467613562719527</v>
      </c>
      <c r="AV102" s="5"/>
      <c r="AW102" s="40" t="n">
        <f aca="false">workers_and_wage_central!C90</f>
        <v>13740136</v>
      </c>
      <c r="AX102" s="5"/>
      <c r="AY102" s="36" t="n">
        <f aca="false">(AW102-AW101)/AW101</f>
        <v>0.0032000596949236</v>
      </c>
      <c r="AZ102" s="41" t="n">
        <f aca="false">workers_and_wage_central!B90</f>
        <v>8517.75003540554</v>
      </c>
      <c r="BA102" s="36" t="n">
        <f aca="false">(AZ102-AZ101)/AZ101</f>
        <v>0.00284484845547042</v>
      </c>
      <c r="BB102" s="5"/>
      <c r="BC102" s="5"/>
      <c r="BD102" s="5"/>
      <c r="BE102" s="5"/>
      <c r="BF102" s="5" t="n">
        <f aca="false">BF101*(1+AY102)*(1+BA102)*(1-BE102)</f>
        <v>153.211722834636</v>
      </c>
      <c r="BG102" s="5"/>
      <c r="BH102" s="5" t="n">
        <f aca="false">BH101+1</f>
        <v>71</v>
      </c>
      <c r="BI102" s="36" t="n">
        <f aca="false">T109/AG109</f>
        <v>0.0176313151370357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135951433.847821</v>
      </c>
      <c r="E103" s="9"/>
      <c r="F103" s="42" t="n">
        <f aca="false">'Central pensions'!I103</f>
        <v>24710782.3895548</v>
      </c>
      <c r="G103" s="9" t="n">
        <f aca="false">'Central pensions'!K103</f>
        <v>4001765.94213547</v>
      </c>
      <c r="H103" s="9" t="n">
        <f aca="false">'Central pensions'!V103</f>
        <v>22016535.5017922</v>
      </c>
      <c r="I103" s="42" t="n">
        <f aca="false">'Central pensions'!M103</f>
        <v>123765.95697327</v>
      </c>
      <c r="J103" s="9" t="n">
        <f aca="false">'Central pensions'!W103</f>
        <v>680923.778405989</v>
      </c>
      <c r="K103" s="9"/>
      <c r="L103" s="42" t="n">
        <f aca="false">'Central pensions'!N103</f>
        <v>2219167.33945745</v>
      </c>
      <c r="M103" s="42"/>
      <c r="N103" s="42" t="n">
        <f aca="false">'Central pensions'!L103</f>
        <v>1171728.58546133</v>
      </c>
      <c r="O103" s="9"/>
      <c r="P103" s="9" t="n">
        <f aca="false">'Central pensions'!X103</f>
        <v>17961774.8353065</v>
      </c>
      <c r="Q103" s="42"/>
      <c r="R103" s="42" t="n">
        <f aca="false">'Central SIPA income'!G98</f>
        <v>36688845.1464656</v>
      </c>
      <c r="S103" s="42"/>
      <c r="T103" s="9" t="n">
        <f aca="false">'Central SIPA income'!J98</f>
        <v>140282979.302091</v>
      </c>
      <c r="U103" s="9"/>
      <c r="V103" s="42" t="n">
        <f aca="false">'Central SIPA income'!F98</f>
        <v>185924.754368179</v>
      </c>
      <c r="W103" s="42"/>
      <c r="X103" s="42" t="n">
        <f aca="false">'Central SIPA income'!M98</f>
        <v>466989.379378784</v>
      </c>
      <c r="Y103" s="9"/>
      <c r="Z103" s="9" t="n">
        <f aca="false">R103+V103-N103-L103-F103</f>
        <v>8773091.58636017</v>
      </c>
      <c r="AA103" s="9"/>
      <c r="AB103" s="9" t="n">
        <f aca="false">T103-P103-D103</f>
        <v>-13630229.3810369</v>
      </c>
      <c r="AC103" s="24"/>
      <c r="AD103" s="9"/>
      <c r="AE103" s="9"/>
      <c r="AF103" s="9"/>
      <c r="AG103" s="9" t="n">
        <f aca="false">BF103/100*$AG$37</f>
        <v>8034177051.8681</v>
      </c>
      <c r="AH103" s="43" t="n">
        <f aca="false">(AG103-AG102)/AG102</f>
        <v>-0.00139022249890811</v>
      </c>
      <c r="AI103" s="43"/>
      <c r="AJ103" s="43" t="n">
        <f aca="false">AB103/AG103</f>
        <v>-0.00169653086968847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workers_and_wage_central!C91</f>
        <v>13715739</v>
      </c>
      <c r="AX103" s="7"/>
      <c r="AY103" s="43" t="n">
        <f aca="false">(AW103-AW102)/AW102</f>
        <v>-0.00177560105664165</v>
      </c>
      <c r="AZ103" s="48" t="n">
        <f aca="false">workers_and_wage_central!B91</f>
        <v>8521.03843251069</v>
      </c>
      <c r="BA103" s="43" t="n">
        <f aca="false">(AZ103-AZ102)/AZ102</f>
        <v>0.000386064053474638</v>
      </c>
      <c r="BB103" s="7"/>
      <c r="BC103" s="7"/>
      <c r="BD103" s="7"/>
      <c r="BE103" s="7"/>
      <c r="BF103" s="7" t="n">
        <f aca="false">BF102*(1+AY103)*(1+BA103)*(1-BE103)</f>
        <v>152.998724450455</v>
      </c>
      <c r="BG103" s="7"/>
      <c r="BH103" s="7" t="n">
        <f aca="false">BH102+1</f>
        <v>72</v>
      </c>
      <c r="BI103" s="43" t="n">
        <f aca="false">T110/AG110</f>
        <v>0.0153066884375877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136726893.780099</v>
      </c>
      <c r="E104" s="9"/>
      <c r="F104" s="42" t="n">
        <f aca="false">'Central pensions'!I104</f>
        <v>24851731.41154</v>
      </c>
      <c r="G104" s="9" t="n">
        <f aca="false">'Central pensions'!K104</f>
        <v>4112021.57584303</v>
      </c>
      <c r="H104" s="9" t="n">
        <f aca="false">'Central pensions'!V104</f>
        <v>22623129.46778</v>
      </c>
      <c r="I104" s="42" t="n">
        <f aca="false">'Central pensions'!M104</f>
        <v>127175.92502608</v>
      </c>
      <c r="J104" s="9" t="n">
        <f aca="false">'Central pensions'!W104</f>
        <v>699684.416529319</v>
      </c>
      <c r="K104" s="9"/>
      <c r="L104" s="42" t="n">
        <f aca="false">'Central pensions'!N104</f>
        <v>2218151.34350339</v>
      </c>
      <c r="M104" s="42"/>
      <c r="N104" s="42" t="n">
        <f aca="false">'Central pensions'!L104</f>
        <v>1180715.39247232</v>
      </c>
      <c r="O104" s="9"/>
      <c r="P104" s="9" t="n">
        <f aca="false">'Central pensions'!X104</f>
        <v>18005945.5881088</v>
      </c>
      <c r="Q104" s="42"/>
      <c r="R104" s="42" t="n">
        <f aca="false">'Central SIPA income'!G99</f>
        <v>32284459.5603764</v>
      </c>
      <c r="S104" s="42"/>
      <c r="T104" s="9" t="n">
        <f aca="false">'Central SIPA income'!J99</f>
        <v>123442429.278093</v>
      </c>
      <c r="U104" s="9"/>
      <c r="V104" s="42" t="n">
        <f aca="false">'Central SIPA income'!F99</f>
        <v>187517.329106092</v>
      </c>
      <c r="W104" s="42"/>
      <c r="X104" s="42" t="n">
        <f aca="false">'Central SIPA income'!M99</f>
        <v>470989.467968384</v>
      </c>
      <c r="Y104" s="9"/>
      <c r="Z104" s="9" t="n">
        <f aca="false">R104+V104-N104-L104-F104</f>
        <v>4221378.74196681</v>
      </c>
      <c r="AA104" s="9"/>
      <c r="AB104" s="9" t="n">
        <f aca="false">T104-P104-D104</f>
        <v>-31290410.0901147</v>
      </c>
      <c r="AC104" s="24"/>
      <c r="AD104" s="9"/>
      <c r="AE104" s="9"/>
      <c r="AF104" s="9"/>
      <c r="AG104" s="9" t="n">
        <f aca="false">BF104/100*$AG$37</f>
        <v>8084387968.81213</v>
      </c>
      <c r="AH104" s="43" t="n">
        <f aca="false">(AG104-AG103)/AG103</f>
        <v>0.0062496652264298</v>
      </c>
      <c r="AI104" s="43"/>
      <c r="AJ104" s="43" t="n">
        <f aca="false">AB104/AG104</f>
        <v>-0.00387047358573419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47" t="n">
        <f aca="false">workers_and_wage_central!C92</f>
        <v>13717762</v>
      </c>
      <c r="AY104" s="43" t="n">
        <f aca="false">(AW104-AW103)/AW103</f>
        <v>0.000147494786828475</v>
      </c>
      <c r="AZ104" s="48" t="n">
        <f aca="false">workers_and_wage_central!B92</f>
        <v>8573.02759321808</v>
      </c>
      <c r="BA104" s="43" t="n">
        <f aca="false">(AZ104-AZ103)/AZ103</f>
        <v>0.00610127053400444</v>
      </c>
      <c r="BB104" s="7"/>
      <c r="BC104" s="7"/>
      <c r="BD104" s="7"/>
      <c r="BE104" s="7"/>
      <c r="BF104" s="7" t="n">
        <f aca="false">BF103*(1+AY104)*(1+BA104)*(1-BE104)</f>
        <v>153.954915258341</v>
      </c>
      <c r="BG104" s="7"/>
      <c r="BH104" s="0" t="n">
        <f aca="false">BH103+1</f>
        <v>73</v>
      </c>
      <c r="BI104" s="43" t="n">
        <f aca="false">T111/AG111</f>
        <v>0.0175946970214206</v>
      </c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137698901.73828</v>
      </c>
      <c r="E105" s="9"/>
      <c r="F105" s="42" t="n">
        <f aca="false">'Central pensions'!I105</f>
        <v>25028405.3638164</v>
      </c>
      <c r="G105" s="9" t="n">
        <f aca="false">'Central pensions'!K105</f>
        <v>4195670.02661074</v>
      </c>
      <c r="H105" s="9" t="n">
        <f aca="false">'Central pensions'!V105</f>
        <v>23083338.563621</v>
      </c>
      <c r="I105" s="42" t="n">
        <f aca="false">'Central pensions'!M105</f>
        <v>129762.99051373</v>
      </c>
      <c r="J105" s="9" t="n">
        <f aca="false">'Central pensions'!W105</f>
        <v>713917.687534646</v>
      </c>
      <c r="K105" s="9"/>
      <c r="L105" s="42" t="n">
        <f aca="false">'Central pensions'!N105</f>
        <v>2233890.42561504</v>
      </c>
      <c r="M105" s="42"/>
      <c r="N105" s="42" t="n">
        <f aca="false">'Central pensions'!L105</f>
        <v>1190133.06759607</v>
      </c>
      <c r="O105" s="9"/>
      <c r="P105" s="9" t="n">
        <f aca="false">'Central pensions'!X105</f>
        <v>18139429.029874</v>
      </c>
      <c r="Q105" s="42"/>
      <c r="R105" s="42" t="n">
        <f aca="false">'Central SIPA income'!G100</f>
        <v>37320991.9931466</v>
      </c>
      <c r="S105" s="42"/>
      <c r="T105" s="9" t="n">
        <f aca="false">'Central SIPA income'!J100</f>
        <v>142700047.559618</v>
      </c>
      <c r="U105" s="9"/>
      <c r="V105" s="42" t="n">
        <f aca="false">'Central SIPA income'!F100</f>
        <v>189873.413452993</v>
      </c>
      <c r="W105" s="42"/>
      <c r="X105" s="42" t="n">
        <f aca="false">'Central SIPA income'!M100</f>
        <v>476907.272569832</v>
      </c>
      <c r="Y105" s="9"/>
      <c r="Z105" s="9" t="n">
        <f aca="false">R105+V105-N105-L105-F105</f>
        <v>9058436.54957211</v>
      </c>
      <c r="AA105" s="9"/>
      <c r="AB105" s="9" t="n">
        <f aca="false">T105-P105-D105</f>
        <v>-13138283.2085364</v>
      </c>
      <c r="AC105" s="24"/>
      <c r="AD105" s="9"/>
      <c r="AE105" s="9"/>
      <c r="AF105" s="9"/>
      <c r="AG105" s="9" t="n">
        <f aca="false">BF105/100*$AG$37</f>
        <v>8147374146.46661</v>
      </c>
      <c r="AH105" s="43" t="n">
        <f aca="false">(AG105-AG104)/AG104</f>
        <v>0.00779108794598496</v>
      </c>
      <c r="AI105" s="43" t="n">
        <f aca="false">(AG105-AG101)/AG101</f>
        <v>0.018810409396708</v>
      </c>
      <c r="AJ105" s="43" t="n">
        <f aca="false">AB105/AG105</f>
        <v>-0.00161257884716565</v>
      </c>
      <c r="AK105" s="50"/>
      <c r="AL105" s="7"/>
      <c r="AM105" s="7"/>
      <c r="AN105" s="7"/>
      <c r="AO105" s="7"/>
      <c r="AP105" s="7"/>
      <c r="AQ105" s="7"/>
      <c r="AR105" s="7"/>
      <c r="AS105" s="7"/>
      <c r="AT105" s="7"/>
      <c r="AW105" s="47" t="n">
        <f aca="false">workers_and_wage_central!C93</f>
        <v>13754077</v>
      </c>
      <c r="AY105" s="43" t="n">
        <f aca="false">(AW105-AW104)/AW104</f>
        <v>0.00264729771518124</v>
      </c>
      <c r="AZ105" s="48" t="n">
        <f aca="false">workers_and_wage_central!B93</f>
        <v>8617.00901687813</v>
      </c>
      <c r="BA105" s="43" t="n">
        <f aca="false">(AZ105-AZ104)/AZ104</f>
        <v>0.0051302090401335</v>
      </c>
      <c r="BB105" s="7"/>
      <c r="BC105" s="7"/>
      <c r="BD105" s="7"/>
      <c r="BE105" s="7"/>
      <c r="BF105" s="7" t="n">
        <f aca="false">BF104*(1+AY105)*(1+BA105)*(1-BE105)</f>
        <v>155.154391542835</v>
      </c>
      <c r="BG105" s="50" t="e">
        <f aca="false">(BB105-BB101)/BB101</f>
        <v>#DIV/0!</v>
      </c>
      <c r="BH105" s="0" t="n">
        <f aca="false">BH104+1</f>
        <v>74</v>
      </c>
      <c r="BI105" s="43" t="n">
        <f aca="false">T112/AG112</f>
        <v>0.0152709283294748</v>
      </c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137541138.399667</v>
      </c>
      <c r="E106" s="6"/>
      <c r="F106" s="8" t="n">
        <f aca="false">'Central pensions'!I106</f>
        <v>24999730.0095432</v>
      </c>
      <c r="G106" s="6" t="n">
        <f aca="false">'Central pensions'!K106</f>
        <v>4248244.59555164</v>
      </c>
      <c r="H106" s="6" t="n">
        <f aca="false">'Central pensions'!V106</f>
        <v>23372588.3299282</v>
      </c>
      <c r="I106" s="8" t="n">
        <f aca="false">'Central pensions'!M106</f>
        <v>131389.00810985</v>
      </c>
      <c r="J106" s="6" t="n">
        <f aca="false">'Central pensions'!W106</f>
        <v>722863.556595746</v>
      </c>
      <c r="K106" s="6"/>
      <c r="L106" s="8" t="n">
        <f aca="false">'Central pensions'!N106</f>
        <v>2644979.23778189</v>
      </c>
      <c r="M106" s="8"/>
      <c r="N106" s="8" t="n">
        <f aca="false">'Central pensions'!L106</f>
        <v>1189259.49020595</v>
      </c>
      <c r="O106" s="6"/>
      <c r="P106" s="6" t="n">
        <f aca="false">'Central pensions'!X106</f>
        <v>20267764.6653884</v>
      </c>
      <c r="Q106" s="8"/>
      <c r="R106" s="8" t="n">
        <f aca="false">'Central SIPA income'!G101</f>
        <v>32878440.8036903</v>
      </c>
      <c r="S106" s="8"/>
      <c r="T106" s="6" t="n">
        <f aca="false">'Central SIPA income'!J101</f>
        <v>125713568.043268</v>
      </c>
      <c r="U106" s="6"/>
      <c r="V106" s="8" t="n">
        <f aca="false">'Central SIPA income'!F101</f>
        <v>184231.805545065</v>
      </c>
      <c r="W106" s="8"/>
      <c r="X106" s="8" t="n">
        <f aca="false">'Central SIPA income'!M101</f>
        <v>462737.18002581</v>
      </c>
      <c r="Y106" s="6"/>
      <c r="Z106" s="6" t="n">
        <f aca="false">R106+V106-N106-L106-F106</f>
        <v>4228703.87170436</v>
      </c>
      <c r="AA106" s="6"/>
      <c r="AB106" s="6" t="n">
        <f aca="false">T106-P106-D106</f>
        <v>-32095335.0217869</v>
      </c>
      <c r="AC106" s="24"/>
      <c r="AD106" s="6"/>
      <c r="AE106" s="6"/>
      <c r="AF106" s="6"/>
      <c r="AG106" s="6" t="n">
        <f aca="false">BF106/100*$AG$37</f>
        <v>8221041392.42764</v>
      </c>
      <c r="AH106" s="36" t="n">
        <f aca="false">(AG106-AG105)/AG105</f>
        <v>0.0090418390805059</v>
      </c>
      <c r="AI106" s="36"/>
      <c r="AJ106" s="36" t="n">
        <f aca="false">AB106/AG106</f>
        <v>-0.00390404736939408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0.00673834266858386</v>
      </c>
      <c r="AV106" s="5"/>
      <c r="AW106" s="40" t="n">
        <f aca="false">workers_and_wage_central!C94</f>
        <v>13776212</v>
      </c>
      <c r="AX106" s="5"/>
      <c r="AY106" s="36" t="n">
        <f aca="false">(AW106-AW105)/AW105</f>
        <v>0.00160934099758203</v>
      </c>
      <c r="AZ106" s="41" t="n">
        <f aca="false">workers_and_wage_central!B94</f>
        <v>8680.95201379017</v>
      </c>
      <c r="BA106" s="36" t="n">
        <f aca="false">(AZ106-AZ105)/AZ105</f>
        <v>0.00742055587812447</v>
      </c>
      <c r="BB106" s="5"/>
      <c r="BC106" s="5"/>
      <c r="BD106" s="5"/>
      <c r="BE106" s="5"/>
      <c r="BF106" s="5" t="n">
        <f aca="false">BF105*(1+AY106)*(1+BA106)*(1-BE106)</f>
        <v>156.5572725838</v>
      </c>
      <c r="BG106" s="5"/>
      <c r="BH106" s="5" t="n">
        <f aca="false">BH105+1</f>
        <v>75</v>
      </c>
      <c r="BI106" s="36" t="n">
        <f aca="false">T113/AG113</f>
        <v>0.0174822347238103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137797657.732787</v>
      </c>
      <c r="E107" s="9"/>
      <c r="F107" s="42" t="n">
        <f aca="false">'Central pensions'!I107</f>
        <v>25046355.4348149</v>
      </c>
      <c r="G107" s="9" t="n">
        <f aca="false">'Central pensions'!K107</f>
        <v>4296195.75672553</v>
      </c>
      <c r="H107" s="9" t="n">
        <f aca="false">'Central pensions'!V107</f>
        <v>23636401.4708271</v>
      </c>
      <c r="I107" s="42" t="n">
        <f aca="false">'Central pensions'!M107</f>
        <v>132872.03371316</v>
      </c>
      <c r="J107" s="9" t="n">
        <f aca="false">'Central pensions'!W107</f>
        <v>731022.725901865</v>
      </c>
      <c r="K107" s="9"/>
      <c r="L107" s="42" t="n">
        <f aca="false">'Central pensions'!N107</f>
        <v>2194049.9902395</v>
      </c>
      <c r="M107" s="42"/>
      <c r="N107" s="42" t="n">
        <f aca="false">'Central pensions'!L107</f>
        <v>1191824.61371844</v>
      </c>
      <c r="O107" s="9"/>
      <c r="P107" s="9" t="n">
        <f aca="false">'Central pensions'!X107</f>
        <v>17942003.2089954</v>
      </c>
      <c r="Q107" s="42"/>
      <c r="R107" s="42" t="n">
        <f aca="false">'Central SIPA income'!G102</f>
        <v>37869616.8795953</v>
      </c>
      <c r="S107" s="42"/>
      <c r="T107" s="9" t="n">
        <f aca="false">'Central SIPA income'!J102</f>
        <v>144797762.363206</v>
      </c>
      <c r="U107" s="9"/>
      <c r="V107" s="42" t="n">
        <f aca="false">'Central SIPA income'!F102</f>
        <v>188970.232683855</v>
      </c>
      <c r="W107" s="42"/>
      <c r="X107" s="42" t="n">
        <f aca="false">'Central SIPA income'!M102</f>
        <v>474638.742872</v>
      </c>
      <c r="Y107" s="9"/>
      <c r="Z107" s="9" t="n">
        <f aca="false">R107+V107-N107-L107-F107</f>
        <v>9626357.07350634</v>
      </c>
      <c r="AA107" s="9"/>
      <c r="AB107" s="9" t="n">
        <f aca="false">T107-P107-D107</f>
        <v>-10941898.5785764</v>
      </c>
      <c r="AC107" s="24"/>
      <c r="AD107" s="9"/>
      <c r="AE107" s="9"/>
      <c r="AF107" s="9"/>
      <c r="AG107" s="9" t="n">
        <f aca="false">BF107/100*$AG$37</f>
        <v>8264099606.0479</v>
      </c>
      <c r="AH107" s="43" t="n">
        <f aca="false">(AG107-AG106)/AG106</f>
        <v>0.00523756195412479</v>
      </c>
      <c r="AI107" s="43"/>
      <c r="AJ107" s="43" t="n">
        <f aca="false">AB107/AG107</f>
        <v>-0.00132402791594728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workers_and_wage_central!C95</f>
        <v>13807917</v>
      </c>
      <c r="AX107" s="7"/>
      <c r="AY107" s="43" t="n">
        <f aca="false">(AW107-AW106)/AW106</f>
        <v>0.00230143090132469</v>
      </c>
      <c r="AZ107" s="48" t="n">
        <f aca="false">workers_and_wage_central!B95</f>
        <v>8706.38190143648</v>
      </c>
      <c r="BA107" s="43" t="n">
        <f aca="false">(AZ107-AZ106)/AZ106</f>
        <v>0.00292938926582156</v>
      </c>
      <c r="BB107" s="7"/>
      <c r="BC107" s="7"/>
      <c r="BD107" s="7"/>
      <c r="BE107" s="7"/>
      <c r="BF107" s="7" t="n">
        <f aca="false">BF106*(1+AY107)*(1+BA107)*(1-BE107)</f>
        <v>157.377250998326</v>
      </c>
      <c r="BG107" s="7"/>
      <c r="BH107" s="7" t="n">
        <f aca="false">BH106+1</f>
        <v>76</v>
      </c>
      <c r="BI107" s="43" t="n">
        <f aca="false">T114/AG114</f>
        <v>0.0152098581695037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138416206.507287</v>
      </c>
      <c r="E108" s="9"/>
      <c r="F108" s="42" t="n">
        <f aca="false">'Central pensions'!I108</f>
        <v>25158783.9964813</v>
      </c>
      <c r="G108" s="9" t="n">
        <f aca="false">'Central pensions'!K108</f>
        <v>4327524.35448205</v>
      </c>
      <c r="H108" s="9" t="n">
        <f aca="false">'Central pensions'!V108</f>
        <v>23808762.1722528</v>
      </c>
      <c r="I108" s="42" t="n">
        <f aca="false">'Central pensions'!M108</f>
        <v>133840.95941697</v>
      </c>
      <c r="J108" s="9" t="n">
        <f aca="false">'Central pensions'!W108</f>
        <v>736353.469244925</v>
      </c>
      <c r="K108" s="9"/>
      <c r="L108" s="42" t="n">
        <f aca="false">'Central pensions'!N108</f>
        <v>2164181.10104753</v>
      </c>
      <c r="M108" s="42"/>
      <c r="N108" s="42" t="n">
        <f aca="false">'Central pensions'!L108</f>
        <v>1199089.67916913</v>
      </c>
      <c r="O108" s="9"/>
      <c r="P108" s="9" t="n">
        <f aca="false">'Central pensions'!X108</f>
        <v>17826983.6475564</v>
      </c>
      <c r="Q108" s="42"/>
      <c r="R108" s="42" t="n">
        <f aca="false">'Central SIPA income'!G103</f>
        <v>33212203.4211292</v>
      </c>
      <c r="S108" s="42"/>
      <c r="T108" s="9" t="n">
        <f aca="false">'Central SIPA income'!J103</f>
        <v>126989738.338819</v>
      </c>
      <c r="U108" s="9"/>
      <c r="V108" s="42" t="n">
        <f aca="false">'Central SIPA income'!F103</f>
        <v>189807.432953429</v>
      </c>
      <c r="W108" s="42"/>
      <c r="X108" s="42" t="n">
        <f aca="false">'Central SIPA income'!M103</f>
        <v>476741.548577634</v>
      </c>
      <c r="Y108" s="9"/>
      <c r="Z108" s="9" t="n">
        <f aca="false">R108+V108-N108-L108-F108</f>
        <v>4879956.07738462</v>
      </c>
      <c r="AA108" s="9"/>
      <c r="AB108" s="9" t="n">
        <f aca="false">T108-P108-D108</f>
        <v>-29253451.8160248</v>
      </c>
      <c r="AC108" s="24"/>
      <c r="AD108" s="9"/>
      <c r="AE108" s="9"/>
      <c r="AF108" s="9"/>
      <c r="AG108" s="9" t="n">
        <f aca="false">BF108/100*$AG$37</f>
        <v>8317820613.20068</v>
      </c>
      <c r="AH108" s="43" t="n">
        <f aca="false">(AG108-AG107)/AG107</f>
        <v>0.00650052754851337</v>
      </c>
      <c r="AI108" s="43"/>
      <c r="AJ108" s="43" t="n">
        <f aca="false">AB108/AG108</f>
        <v>-0.00351696113397763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47" t="n">
        <f aca="false">workers_and_wage_central!C96</f>
        <v>13815304</v>
      </c>
      <c r="AY108" s="43" t="n">
        <f aca="false">(AW108-AW107)/AW107</f>
        <v>0.000534982937687126</v>
      </c>
      <c r="AZ108" s="48" t="n">
        <f aca="false">workers_and_wage_central!B96</f>
        <v>8758.29243981607</v>
      </c>
      <c r="BA108" s="43" t="n">
        <f aca="false">(AZ108-AZ107)/AZ107</f>
        <v>0.00596235485271162</v>
      </c>
      <c r="BB108" s="7"/>
      <c r="BC108" s="7"/>
      <c r="BD108" s="7"/>
      <c r="BE108" s="7"/>
      <c r="BF108" s="7" t="n">
        <f aca="false">BF107*(1+AY108)*(1+BA108)*(1-BE108)</f>
        <v>158.40028615395</v>
      </c>
      <c r="BG108" s="7"/>
      <c r="BH108" s="0" t="n">
        <f aca="false">BH107+1</f>
        <v>77</v>
      </c>
      <c r="BI108" s="43" t="n">
        <f aca="false">T115/AG115</f>
        <v>0.0174543651610003</v>
      </c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138980894.418692</v>
      </c>
      <c r="E109" s="9"/>
      <c r="F109" s="42" t="n">
        <f aca="false">'Central pensions'!I109</f>
        <v>25261422.708717</v>
      </c>
      <c r="G109" s="9" t="n">
        <f aca="false">'Central pensions'!K109</f>
        <v>4355238.04275486</v>
      </c>
      <c r="H109" s="9" t="n">
        <f aca="false">'Central pensions'!V109</f>
        <v>23961234.7082698</v>
      </c>
      <c r="I109" s="42" t="n">
        <f aca="false">'Central pensions'!M109</f>
        <v>134698.08379654</v>
      </c>
      <c r="J109" s="9" t="n">
        <f aca="false">'Central pensions'!W109</f>
        <v>741069.114688746</v>
      </c>
      <c r="K109" s="9"/>
      <c r="L109" s="42" t="n">
        <f aca="false">'Central pensions'!N109</f>
        <v>2194519.73270065</v>
      </c>
      <c r="M109" s="42"/>
      <c r="N109" s="42" t="n">
        <f aca="false">'Central pensions'!L109</f>
        <v>1204332.22375596</v>
      </c>
      <c r="O109" s="9"/>
      <c r="P109" s="9" t="n">
        <f aca="false">'Central pensions'!X109</f>
        <v>18013253.8849442</v>
      </c>
      <c r="Q109" s="42"/>
      <c r="R109" s="42" t="n">
        <f aca="false">'Central SIPA income'!G104</f>
        <v>38591900.7073586</v>
      </c>
      <c r="S109" s="42"/>
      <c r="T109" s="9" t="n">
        <f aca="false">'Central SIPA income'!J104</f>
        <v>147559477.180226</v>
      </c>
      <c r="U109" s="9"/>
      <c r="V109" s="42" t="n">
        <f aca="false">'Central SIPA income'!F104</f>
        <v>187505.728223121</v>
      </c>
      <c r="W109" s="42"/>
      <c r="X109" s="42" t="n">
        <f aca="false">'Central SIPA income'!M104</f>
        <v>470960.329894987</v>
      </c>
      <c r="Y109" s="9"/>
      <c r="Z109" s="9" t="n">
        <f aca="false">R109+V109-N109-L109-F109</f>
        <v>10119131.7704081</v>
      </c>
      <c r="AA109" s="9"/>
      <c r="AB109" s="9" t="n">
        <f aca="false">T109-P109-D109</f>
        <v>-9434671.12341045</v>
      </c>
      <c r="AC109" s="24"/>
      <c r="AD109" s="9"/>
      <c r="AE109" s="9"/>
      <c r="AF109" s="9"/>
      <c r="AG109" s="9" t="n">
        <f aca="false">BF109/100*$AG$37</f>
        <v>8369170197.08119</v>
      </c>
      <c r="AH109" s="43" t="n">
        <f aca="false">(AG109-AG108)/AG108</f>
        <v>0.00617344209119137</v>
      </c>
      <c r="AI109" s="43" t="n">
        <f aca="false">(AG109-AG105)/AG105</f>
        <v>0.027223010337725</v>
      </c>
      <c r="AJ109" s="43" t="n">
        <f aca="false">AB109/AG109</f>
        <v>-0.00112731261298771</v>
      </c>
      <c r="AK109" s="50"/>
      <c r="AL109" s="7"/>
      <c r="AM109" s="7"/>
      <c r="AN109" s="7"/>
      <c r="AO109" s="7"/>
      <c r="AP109" s="7"/>
      <c r="AQ109" s="7"/>
      <c r="AR109" s="7"/>
      <c r="AS109" s="7"/>
      <c r="AT109" s="7"/>
      <c r="AW109" s="47" t="n">
        <f aca="false">workers_and_wage_central!C97</f>
        <v>13797544</v>
      </c>
      <c r="AY109" s="43" t="n">
        <f aca="false">(AW109-AW108)/AW108</f>
        <v>-0.00128553088661675</v>
      </c>
      <c r="AZ109" s="48" t="n">
        <f aca="false">workers_and_wage_central!B97</f>
        <v>8823.70439554585</v>
      </c>
      <c r="BA109" s="43" t="n">
        <f aca="false">(AZ109-AZ108)/AZ108</f>
        <v>0.00746857406044187</v>
      </c>
      <c r="BB109" s="7"/>
      <c r="BC109" s="7"/>
      <c r="BD109" s="7"/>
      <c r="BE109" s="7"/>
      <c r="BF109" s="7" t="n">
        <f aca="false">BF108*(1+AY109)*(1+BA109)*(1-BE109)</f>
        <v>159.37816114775</v>
      </c>
      <c r="BG109" s="50" t="e">
        <f aca="false">(BB109-BB105)/BB105</f>
        <v>#DIV/0!</v>
      </c>
      <c r="BH109" s="0" t="n">
        <f aca="false">BH108+1</f>
        <v>78</v>
      </c>
      <c r="BI109" s="43" t="n">
        <f aca="false">T116/AG116</f>
        <v>0.0151925304724608</v>
      </c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139521141.682479</v>
      </c>
      <c r="E110" s="6"/>
      <c r="F110" s="8" t="n">
        <f aca="false">'Central pensions'!I110</f>
        <v>25359619.0439388</v>
      </c>
      <c r="G110" s="6" t="n">
        <f aca="false">'Central pensions'!K110</f>
        <v>4454549.31487802</v>
      </c>
      <c r="H110" s="6" t="n">
        <f aca="false">'Central pensions'!V110</f>
        <v>24507616.025929</v>
      </c>
      <c r="I110" s="8" t="n">
        <f aca="false">'Central pensions'!M110</f>
        <v>137769.56643953</v>
      </c>
      <c r="J110" s="6" t="n">
        <f aca="false">'Central pensions'!W110</f>
        <v>757967.505956585</v>
      </c>
      <c r="K110" s="6"/>
      <c r="L110" s="8" t="n">
        <f aca="false">'Central pensions'!N110</f>
        <v>2667253.40235694</v>
      </c>
      <c r="M110" s="8"/>
      <c r="N110" s="8" t="n">
        <f aca="false">'Central pensions'!L110</f>
        <v>1210904.94267427</v>
      </c>
      <c r="O110" s="6"/>
      <c r="P110" s="6" t="n">
        <f aca="false">'Central pensions'!X110</f>
        <v>20502432.304295</v>
      </c>
      <c r="Q110" s="8"/>
      <c r="R110" s="8" t="n">
        <f aca="false">'Central SIPA income'!G105</f>
        <v>33582626.8613076</v>
      </c>
      <c r="S110" s="8"/>
      <c r="T110" s="6" t="n">
        <f aca="false">'Central SIPA income'!J105</f>
        <v>128406084.46757</v>
      </c>
      <c r="U110" s="6"/>
      <c r="V110" s="8" t="n">
        <f aca="false">'Central SIPA income'!F105</f>
        <v>196520.929129384</v>
      </c>
      <c r="W110" s="8"/>
      <c r="X110" s="8" t="n">
        <f aca="false">'Central SIPA income'!M105</f>
        <v>493603.915416976</v>
      </c>
      <c r="Y110" s="6"/>
      <c r="Z110" s="6" t="n">
        <f aca="false">R110+V110-N110-L110-F110</f>
        <v>4541370.40146699</v>
      </c>
      <c r="AA110" s="6"/>
      <c r="AB110" s="6" t="n">
        <f aca="false">T110-P110-D110</f>
        <v>-31617489.5192043</v>
      </c>
      <c r="AC110" s="24"/>
      <c r="AD110" s="6"/>
      <c r="AE110" s="6"/>
      <c r="AF110" s="6"/>
      <c r="AG110" s="6" t="n">
        <f aca="false">BF110/100*$AG$37</f>
        <v>8388887314.92376</v>
      </c>
      <c r="AH110" s="36" t="n">
        <f aca="false">(AG110-AG109)/AG109</f>
        <v>0.00235592267551813</v>
      </c>
      <c r="AI110" s="36"/>
      <c r="AJ110" s="36" t="n">
        <f aca="false">AB110/AG110</f>
        <v>-0.00376897296772089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0.00202727604937072</v>
      </c>
      <c r="AV110" s="5"/>
      <c r="AW110" s="40" t="n">
        <f aca="false">workers_and_wage_central!C98</f>
        <v>13816278</v>
      </c>
      <c r="AX110" s="5"/>
      <c r="AY110" s="36" t="n">
        <f aca="false">(AW110-AW109)/AW109</f>
        <v>0.00135777787699028</v>
      </c>
      <c r="AZ110" s="41" t="n">
        <f aca="false">workers_and_wage_central!B98</f>
        <v>8832.49978800271</v>
      </c>
      <c r="BA110" s="36" t="n">
        <f aca="false">(AZ110-AZ109)/AZ109</f>
        <v>0.000996791377247918</v>
      </c>
      <c r="BB110" s="5"/>
      <c r="BC110" s="5"/>
      <c r="BD110" s="5"/>
      <c r="BE110" s="5"/>
      <c r="BF110" s="5" t="n">
        <f aca="false">BF109*(1+AY110)*(1+BA110)*(1-BE110)</f>
        <v>159.75364377158</v>
      </c>
      <c r="BG110" s="5"/>
      <c r="BH110" s="5" t="n">
        <f aca="false">BH109+1</f>
        <v>79</v>
      </c>
      <c r="BI110" s="36" t="n">
        <f aca="false">T117/AG117</f>
        <v>0.0174986307068082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140699842.004484</v>
      </c>
      <c r="E111" s="9"/>
      <c r="F111" s="42" t="n">
        <f aca="false">'Central pensions'!I111</f>
        <v>25573861.7800041</v>
      </c>
      <c r="G111" s="9" t="n">
        <f aca="false">'Central pensions'!K111</f>
        <v>4552282.58272234</v>
      </c>
      <c r="H111" s="9" t="n">
        <f aca="false">'Central pensions'!V111</f>
        <v>25045315.6296325</v>
      </c>
      <c r="I111" s="42" t="n">
        <f aca="false">'Central pensions'!M111</f>
        <v>140792.244826471</v>
      </c>
      <c r="J111" s="9" t="n">
        <f aca="false">'Central pensions'!W111</f>
        <v>774597.390607227</v>
      </c>
      <c r="K111" s="9"/>
      <c r="L111" s="42" t="n">
        <f aca="false">'Central pensions'!N111</f>
        <v>2136218.79915848</v>
      </c>
      <c r="M111" s="42"/>
      <c r="N111" s="42" t="n">
        <f aca="false">'Central pensions'!L111</f>
        <v>1223272.22311733</v>
      </c>
      <c r="O111" s="9"/>
      <c r="P111" s="9" t="n">
        <f aca="false">'Central pensions'!X111</f>
        <v>17814932.3519259</v>
      </c>
      <c r="Q111" s="42"/>
      <c r="R111" s="42" t="n">
        <f aca="false">'Central SIPA income'!G106</f>
        <v>38654522.781745</v>
      </c>
      <c r="S111" s="42"/>
      <c r="T111" s="9" t="n">
        <f aca="false">'Central SIPA income'!J106</f>
        <v>147798918.109204</v>
      </c>
      <c r="U111" s="9"/>
      <c r="V111" s="42" t="n">
        <f aca="false">'Central SIPA income'!F106</f>
        <v>189873.253402908</v>
      </c>
      <c r="W111" s="42"/>
      <c r="X111" s="42" t="n">
        <f aca="false">'Central SIPA income'!M106</f>
        <v>476906.870570163</v>
      </c>
      <c r="Y111" s="9"/>
      <c r="Z111" s="9" t="n">
        <f aca="false">R111+V111-N111-L111-F111</f>
        <v>9911043.23286805</v>
      </c>
      <c r="AA111" s="9"/>
      <c r="AB111" s="9" t="n">
        <f aca="false">T111-P111-D111</f>
        <v>-10715856.2472059</v>
      </c>
      <c r="AC111" s="24"/>
      <c r="AD111" s="9"/>
      <c r="AE111" s="9"/>
      <c r="AF111" s="9"/>
      <c r="AG111" s="9" t="n">
        <f aca="false">BF111/100*$AG$37</f>
        <v>8400196828.01395</v>
      </c>
      <c r="AH111" s="43" t="n">
        <f aca="false">(AG111-AG110)/AG110</f>
        <v>0.00134815413124739</v>
      </c>
      <c r="AI111" s="43"/>
      <c r="AJ111" s="43" t="n">
        <f aca="false">AB111/AG111</f>
        <v>-0.00127566728097007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workers_and_wage_central!C99</f>
        <v>13824098</v>
      </c>
      <c r="AX111" s="7"/>
      <c r="AY111" s="43" t="n">
        <f aca="false">(AW111-AW110)/AW110</f>
        <v>0.000565999033893209</v>
      </c>
      <c r="AZ111" s="48" t="n">
        <f aca="false">workers_and_wage_central!B99</f>
        <v>8839.40426480708</v>
      </c>
      <c r="BA111" s="43" t="n">
        <f aca="false">(AZ111-AZ110)/AZ110</f>
        <v>0.000781712648750077</v>
      </c>
      <c r="BB111" s="7"/>
      <c r="BC111" s="7"/>
      <c r="BD111" s="7"/>
      <c r="BE111" s="7"/>
      <c r="BF111" s="7" t="n">
        <f aca="false">BF110*(1+AY111)*(1+BA111)*(1-BE111)</f>
        <v>159.969016306412</v>
      </c>
      <c r="BG111" s="7"/>
      <c r="BH111" s="7" t="n">
        <f aca="false">BH110+1</f>
        <v>80</v>
      </c>
      <c r="BI111" s="43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141522812.491722</v>
      </c>
      <c r="E112" s="9"/>
      <c r="F112" s="42" t="n">
        <f aca="false">'Central pensions'!I112</f>
        <v>25723446.4077464</v>
      </c>
      <c r="G112" s="9" t="n">
        <f aca="false">'Central pensions'!K112</f>
        <v>4600622.91307875</v>
      </c>
      <c r="H112" s="9" t="n">
        <f aca="false">'Central pensions'!V112</f>
        <v>25311269.8645502</v>
      </c>
      <c r="I112" s="42" t="n">
        <f aca="false">'Central pensions'!M112</f>
        <v>142287.306590061</v>
      </c>
      <c r="J112" s="9" t="n">
        <f aca="false">'Central pensions'!W112</f>
        <v>782822.779315965</v>
      </c>
      <c r="K112" s="9"/>
      <c r="L112" s="42" t="n">
        <f aca="false">'Central pensions'!N112</f>
        <v>2136061.54061305</v>
      </c>
      <c r="M112" s="42"/>
      <c r="N112" s="42" t="n">
        <f aca="false">'Central pensions'!L112</f>
        <v>1231160.28277014</v>
      </c>
      <c r="O112" s="9"/>
      <c r="P112" s="9" t="n">
        <f aca="false">'Central pensions'!X112</f>
        <v>17857514.113442</v>
      </c>
      <c r="Q112" s="42"/>
      <c r="R112" s="42" t="n">
        <f aca="false">'Central SIPA income'!G107</f>
        <v>33645299.9089143</v>
      </c>
      <c r="S112" s="42"/>
      <c r="T112" s="9" t="n">
        <f aca="false">'Central SIPA income'!J107</f>
        <v>128645720.297074</v>
      </c>
      <c r="U112" s="9"/>
      <c r="V112" s="42" t="n">
        <f aca="false">'Central SIPA income'!F107</f>
        <v>195620.34174184</v>
      </c>
      <c r="W112" s="42"/>
      <c r="X112" s="42" t="n">
        <f aca="false">'Central SIPA income'!M107</f>
        <v>491341.899546015</v>
      </c>
      <c r="Y112" s="9"/>
      <c r="Z112" s="9" t="n">
        <f aca="false">R112+V112-N112-L112-F112</f>
        <v>4750252.0195266</v>
      </c>
      <c r="AA112" s="9"/>
      <c r="AB112" s="9" t="n">
        <f aca="false">T112-P112-D112</f>
        <v>-30734606.3080897</v>
      </c>
      <c r="AC112" s="24"/>
      <c r="AD112" s="9"/>
      <c r="AE112" s="9"/>
      <c r="AF112" s="9"/>
      <c r="AG112" s="9" t="n">
        <f aca="false">BF112/100*$AG$37</f>
        <v>8424223958.19721</v>
      </c>
      <c r="AH112" s="43" t="n">
        <f aca="false">(AG112-AG111)/AG111</f>
        <v>0.00286030561845069</v>
      </c>
      <c r="AI112" s="43"/>
      <c r="AJ112" s="43" t="n">
        <f aca="false">AB112/AG112</f>
        <v>-0.00364836054461531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47" t="n">
        <f aca="false">workers_and_wage_central!C100</f>
        <v>13874054</v>
      </c>
      <c r="AY112" s="43" t="n">
        <f aca="false">(AW112-AW111)/AW111</f>
        <v>0.0036136896598968</v>
      </c>
      <c r="AZ112" s="48" t="n">
        <f aca="false">workers_and_wage_central!B100</f>
        <v>8832.7687772907</v>
      </c>
      <c r="BA112" s="43" t="n">
        <f aca="false">(AZ112-AZ111)/AZ111</f>
        <v>-0.000750671348157358</v>
      </c>
      <c r="BB112" s="7"/>
      <c r="BC112" s="7"/>
      <c r="BD112" s="7"/>
      <c r="BE112" s="7"/>
      <c r="BF112" s="7" t="n">
        <f aca="false">BF111*(1+AY112)*(1+BA112)*(1-BE112)</f>
        <v>160.426576582532</v>
      </c>
      <c r="BG112" s="7"/>
      <c r="BH112" s="0" t="n">
        <f aca="false">BH111+1</f>
        <v>81</v>
      </c>
      <c r="BI112" s="43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142215952.090143</v>
      </c>
      <c r="E113" s="9"/>
      <c r="F113" s="42" t="n">
        <f aca="false">'Central pensions'!I113</f>
        <v>25849432.7346087</v>
      </c>
      <c r="G113" s="9" t="n">
        <f aca="false">'Central pensions'!K113</f>
        <v>4682902.77771076</v>
      </c>
      <c r="H113" s="9" t="n">
        <f aca="false">'Central pensions'!V113</f>
        <v>25763949.4032707</v>
      </c>
      <c r="I113" s="42" t="n">
        <f aca="false">'Central pensions'!M113</f>
        <v>144832.04467147</v>
      </c>
      <c r="J113" s="9" t="n">
        <f aca="false">'Central pensions'!W113</f>
        <v>796823.177420763</v>
      </c>
      <c r="K113" s="9"/>
      <c r="L113" s="42" t="n">
        <f aca="false">'Central pensions'!N113</f>
        <v>2160957.69516771</v>
      </c>
      <c r="M113" s="42"/>
      <c r="N113" s="42" t="n">
        <f aca="false">'Central pensions'!L113</f>
        <v>1238537.22112853</v>
      </c>
      <c r="O113" s="9"/>
      <c r="P113" s="9" t="n">
        <f aca="false">'Central pensions'!X113</f>
        <v>18027286.1160767</v>
      </c>
      <c r="Q113" s="42"/>
      <c r="R113" s="42" t="n">
        <f aca="false">'Central SIPA income'!G108</f>
        <v>38576805.2419792</v>
      </c>
      <c r="S113" s="42"/>
      <c r="T113" s="9" t="n">
        <f aca="false">'Central SIPA income'!J108</f>
        <v>147501758.359998</v>
      </c>
      <c r="U113" s="9"/>
      <c r="V113" s="42" t="n">
        <f aca="false">'Central SIPA income'!F108</f>
        <v>198566.063326129</v>
      </c>
      <c r="W113" s="42"/>
      <c r="X113" s="42" t="n">
        <f aca="false">'Central SIPA income'!M108</f>
        <v>498740.702890651</v>
      </c>
      <c r="Y113" s="9"/>
      <c r="Z113" s="9" t="n">
        <f aca="false">R113+V113-N113-L113-F113</f>
        <v>9526443.65440034</v>
      </c>
      <c r="AA113" s="9"/>
      <c r="AB113" s="9" t="n">
        <f aca="false">T113-P113-D113</f>
        <v>-12741479.8462213</v>
      </c>
      <c r="AC113" s="24"/>
      <c r="AD113" s="9"/>
      <c r="AE113" s="9"/>
      <c r="AF113" s="9"/>
      <c r="AG113" s="9" t="n">
        <f aca="false">BF113/100*$AG$37</f>
        <v>8437237040.35988</v>
      </c>
      <c r="AH113" s="43" t="n">
        <f aca="false">(AG113-AG112)/AG112</f>
        <v>0.00154472177226667</v>
      </c>
      <c r="AI113" s="43" t="n">
        <f aca="false">(AG113-AG109)/AG109</f>
        <v>0.00813304565157893</v>
      </c>
      <c r="AJ113" s="43" t="n">
        <f aca="false">AB113/AG113</f>
        <v>-0.00151014837976839</v>
      </c>
      <c r="AK113" s="50"/>
      <c r="AL113" s="7"/>
      <c r="AM113" s="7"/>
      <c r="AN113" s="7"/>
      <c r="AO113" s="7"/>
      <c r="AP113" s="7"/>
      <c r="AQ113" s="7"/>
      <c r="AR113" s="7"/>
      <c r="AS113" s="7"/>
      <c r="AT113" s="7"/>
      <c r="AW113" s="47" t="n">
        <f aca="false">workers_and_wage_central!C101</f>
        <v>13882904</v>
      </c>
      <c r="AY113" s="43" t="n">
        <f aca="false">(AW113-AW112)/AW112</f>
        <v>0.000637881328701762</v>
      </c>
      <c r="AZ113" s="48" t="n">
        <f aca="false">workers_and_wage_central!B101</f>
        <v>8840.77358313042</v>
      </c>
      <c r="BA113" s="43" t="n">
        <f aca="false">(AZ113-AZ112)/AZ112</f>
        <v>0.000906262355729195</v>
      </c>
      <c r="BB113" s="7"/>
      <c r="BC113" s="7"/>
      <c r="BD113" s="7"/>
      <c r="BE113" s="7"/>
      <c r="BF113" s="7" t="n">
        <f aca="false">BF112*(1+AY113)*(1+BA113)*(1-BE113)</f>
        <v>160.674391008229</v>
      </c>
      <c r="BG113" s="50" t="e">
        <f aca="false">(BB113-BB109)/BB109</f>
        <v>#DIV/0!</v>
      </c>
      <c r="BH113" s="0" t="n">
        <f aca="false">BH112+1</f>
        <v>82</v>
      </c>
      <c r="BI113" s="43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142803493.280998</v>
      </c>
      <c r="E114" s="6"/>
      <c r="F114" s="8" t="n">
        <f aca="false">'Central pensions'!I114</f>
        <v>25956225.3009039</v>
      </c>
      <c r="G114" s="6" t="n">
        <f aca="false">'Central pensions'!K114</f>
        <v>4685957.8678478</v>
      </c>
      <c r="H114" s="6" t="n">
        <f aca="false">'Central pensions'!V114</f>
        <v>25780757.6078074</v>
      </c>
      <c r="I114" s="8" t="n">
        <f aca="false">'Central pensions'!M114</f>
        <v>144926.5319953</v>
      </c>
      <c r="J114" s="6" t="n">
        <f aca="false">'Central pensions'!W114</f>
        <v>797343.018798208</v>
      </c>
      <c r="K114" s="6"/>
      <c r="L114" s="8" t="n">
        <f aca="false">'Central pensions'!N114</f>
        <v>2666565.07423066</v>
      </c>
      <c r="M114" s="8"/>
      <c r="N114" s="8" t="n">
        <f aca="false">'Central pensions'!L114</f>
        <v>1244408.3117222</v>
      </c>
      <c r="O114" s="6"/>
      <c r="P114" s="6" t="n">
        <f aca="false">'Central pensions'!X114</f>
        <v>20683186.2177852</v>
      </c>
      <c r="Q114" s="8"/>
      <c r="R114" s="8" t="n">
        <f aca="false">'Central SIPA income'!G109</f>
        <v>33555479.8423327</v>
      </c>
      <c r="S114" s="8"/>
      <c r="T114" s="6" t="n">
        <f aca="false">'Central SIPA income'!J109</f>
        <v>128302285.487641</v>
      </c>
      <c r="U114" s="6"/>
      <c r="V114" s="8" t="n">
        <f aca="false">'Central SIPA income'!F109</f>
        <v>199553.986172503</v>
      </c>
      <c r="W114" s="8"/>
      <c r="X114" s="8" t="n">
        <f aca="false">'Central SIPA income'!M109</f>
        <v>501222.080254682</v>
      </c>
      <c r="Y114" s="6"/>
      <c r="Z114" s="6" t="n">
        <f aca="false">R114+V114-N114-L114-F114</f>
        <v>3887835.14164845</v>
      </c>
      <c r="AA114" s="6"/>
      <c r="AB114" s="6" t="n">
        <f aca="false">T114-P114-D114</f>
        <v>-35184394.0111417</v>
      </c>
      <c r="AC114" s="24"/>
      <c r="AD114" s="6"/>
      <c r="AE114" s="6"/>
      <c r="AF114" s="6"/>
      <c r="AG114" s="6" t="n">
        <f aca="false">BF114/100*$AG$37</f>
        <v>8435468895.09407</v>
      </c>
      <c r="AH114" s="36" t="n">
        <f aca="false">(AG114-AG113)/AG113</f>
        <v>-0.000209564488629519</v>
      </c>
      <c r="AI114" s="36"/>
      <c r="AJ114" s="36" t="n">
        <f aca="false">AB114/AG114</f>
        <v>-0.00417100631259566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0.00467829003780491</v>
      </c>
      <c r="AV114" s="5"/>
      <c r="AW114" s="40" t="n">
        <f aca="false">workers_and_wage_central!C102</f>
        <v>13878875</v>
      </c>
      <c r="AX114" s="5"/>
      <c r="AY114" s="36" t="n">
        <f aca="false">(AW114-AW113)/AW113</f>
        <v>-0.000290213056288511</v>
      </c>
      <c r="AZ114" s="41" t="n">
        <f aca="false">workers_and_wage_central!B102</f>
        <v>8841.48678583764</v>
      </c>
      <c r="BA114" s="36" t="n">
        <f aca="false">(AZ114-AZ113)/AZ113</f>
        <v>8.06719797208365E-005</v>
      </c>
      <c r="BB114" s="5"/>
      <c r="BC114" s="5"/>
      <c r="BD114" s="5"/>
      <c r="BE114" s="5"/>
      <c r="BF114" s="5" t="n">
        <f aca="false">BF113*(1+AY114)*(1+BA114)*(1-BE114)</f>
        <v>160.640719361641</v>
      </c>
      <c r="BG114" s="5"/>
      <c r="BH114" s="5" t="n">
        <f aca="false">BH113+1</f>
        <v>83</v>
      </c>
      <c r="BI114" s="36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143453398.345033</v>
      </c>
      <c r="E115" s="9"/>
      <c r="F115" s="42" t="n">
        <f aca="false">'Central pensions'!I115</f>
        <v>26074353.2393648</v>
      </c>
      <c r="G115" s="9" t="n">
        <f aca="false">'Central pensions'!K115</f>
        <v>4750026.28261589</v>
      </c>
      <c r="H115" s="9" t="n">
        <f aca="false">'Central pensions'!V115</f>
        <v>26133243.122623</v>
      </c>
      <c r="I115" s="42" t="n">
        <f aca="false">'Central pensions'!M115</f>
        <v>146908.02935925</v>
      </c>
      <c r="J115" s="9" t="n">
        <f aca="false">'Central pensions'!W115</f>
        <v>808244.632658421</v>
      </c>
      <c r="K115" s="9"/>
      <c r="L115" s="42" t="n">
        <f aca="false">'Central pensions'!N115</f>
        <v>2143025.93237548</v>
      </c>
      <c r="M115" s="42"/>
      <c r="N115" s="42" t="n">
        <f aca="false">'Central pensions'!L115</f>
        <v>1251514.32139915</v>
      </c>
      <c r="O115" s="9"/>
      <c r="P115" s="9" t="n">
        <f aca="false">'Central pensions'!X115</f>
        <v>18005634.2905291</v>
      </c>
      <c r="Q115" s="42"/>
      <c r="R115" s="42" t="n">
        <f aca="false">'Central SIPA income'!G110</f>
        <v>38714555.5745888</v>
      </c>
      <c r="S115" s="42"/>
      <c r="T115" s="9" t="n">
        <f aca="false">'Central SIPA income'!J110</f>
        <v>148028458.695787</v>
      </c>
      <c r="U115" s="9"/>
      <c r="V115" s="42" t="n">
        <f aca="false">'Central SIPA income'!F110</f>
        <v>202072.455629947</v>
      </c>
      <c r="W115" s="42"/>
      <c r="X115" s="42" t="n">
        <f aca="false">'Central SIPA income'!M110</f>
        <v>507547.749436889</v>
      </c>
      <c r="Y115" s="9"/>
      <c r="Z115" s="9" t="n">
        <f aca="false">R115+V115-N115-L115-F115</f>
        <v>9447734.53707931</v>
      </c>
      <c r="AA115" s="9"/>
      <c r="AB115" s="9" t="n">
        <f aca="false">T115-P115-D115</f>
        <v>-13430573.939775</v>
      </c>
      <c r="AC115" s="24"/>
      <c r="AD115" s="9"/>
      <c r="AE115" s="9"/>
      <c r="AF115" s="9"/>
      <c r="AG115" s="9" t="n">
        <f aca="false">BF115/100*$AG$37</f>
        <v>8480884714.53198</v>
      </c>
      <c r="AH115" s="43" t="n">
        <f aca="false">(AG115-AG114)/AG114</f>
        <v>0.00538391167138594</v>
      </c>
      <c r="AI115" s="43"/>
      <c r="AJ115" s="43" t="n">
        <f aca="false">AB115/AG115</f>
        <v>-0.00158362887739315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workers_and_wage_central!C103</f>
        <v>13869127</v>
      </c>
      <c r="AX115" s="7"/>
      <c r="AY115" s="43" t="n">
        <f aca="false">(AW115-AW114)/AW114</f>
        <v>-0.000702362403292774</v>
      </c>
      <c r="AZ115" s="48" t="n">
        <f aca="false">workers_and_wage_central!B103</f>
        <v>8895.3363195318</v>
      </c>
      <c r="BA115" s="43" t="n">
        <f aca="false">(AZ115-AZ114)/AZ114</f>
        <v>0.00609055184931297</v>
      </c>
      <c r="BB115" s="7"/>
      <c r="BC115" s="7"/>
      <c r="BD115" s="7"/>
      <c r="BE115" s="7"/>
      <c r="BF115" s="7" t="n">
        <f aca="false">BF114*(1+AY115)*(1+BA115)*(1-BE115)</f>
        <v>161.505594805512</v>
      </c>
      <c r="BG115" s="7"/>
      <c r="BH115" s="7" t="n">
        <f aca="false">BH114+1</f>
        <v>84</v>
      </c>
      <c r="BI115" s="43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143931394.211214</v>
      </c>
      <c r="E116" s="9"/>
      <c r="F116" s="42" t="n">
        <f aca="false">'Central pensions'!I116</f>
        <v>26161234.6461878</v>
      </c>
      <c r="G116" s="9" t="n">
        <f aca="false">'Central pensions'!K116</f>
        <v>4826800.23117173</v>
      </c>
      <c r="H116" s="9" t="n">
        <f aca="false">'Central pensions'!V116</f>
        <v>26555630.7356003</v>
      </c>
      <c r="I116" s="42" t="n">
        <f aca="false">'Central pensions'!M116</f>
        <v>149282.48137645</v>
      </c>
      <c r="J116" s="9" t="n">
        <f aca="false">'Central pensions'!W116</f>
        <v>821308.167080445</v>
      </c>
      <c r="K116" s="9"/>
      <c r="L116" s="42" t="n">
        <f aca="false">'Central pensions'!N116</f>
        <v>2106804.64450555</v>
      </c>
      <c r="M116" s="42"/>
      <c r="N116" s="42" t="n">
        <f aca="false">'Central pensions'!L116</f>
        <v>1256979.40178616</v>
      </c>
      <c r="O116" s="9"/>
      <c r="P116" s="9" t="n">
        <f aca="false">'Central pensions'!X116</f>
        <v>17847749.1154132</v>
      </c>
      <c r="Q116" s="42"/>
      <c r="R116" s="42" t="n">
        <f aca="false">'Central SIPA income'!G111</f>
        <v>33947106.724982</v>
      </c>
      <c r="S116" s="42"/>
      <c r="T116" s="9" t="n">
        <f aca="false">'Central SIPA income'!J111</f>
        <v>129799704.816419</v>
      </c>
      <c r="U116" s="9"/>
      <c r="V116" s="42" t="n">
        <f aca="false">'Central SIPA income'!F111</f>
        <v>202947.982236768</v>
      </c>
      <c r="W116" s="42"/>
      <c r="X116" s="42" t="n">
        <f aca="false">'Central SIPA income'!M111</f>
        <v>509746.819851898</v>
      </c>
      <c r="Y116" s="9"/>
      <c r="Z116" s="9" t="n">
        <f aca="false">R116+V116-N116-L116-F116</f>
        <v>4625036.01473929</v>
      </c>
      <c r="AA116" s="9"/>
      <c r="AB116" s="9" t="n">
        <f aca="false">T116-P116-D116</f>
        <v>-31979438.5102078</v>
      </c>
      <c r="AC116" s="24"/>
      <c r="AD116" s="9"/>
      <c r="AE116" s="9"/>
      <c r="AF116" s="9"/>
      <c r="AG116" s="9" t="n">
        <f aca="false">BF116/100*$AG$37</f>
        <v>8543652754.33903</v>
      </c>
      <c r="AH116" s="43" t="n">
        <f aca="false">(AG116-AG115)/AG115</f>
        <v>0.00740111933127635</v>
      </c>
      <c r="AI116" s="43"/>
      <c r="AJ116" s="43" t="n">
        <f aca="false">AB116/AG116</f>
        <v>-0.00374306393643708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47" t="n">
        <f aca="false">workers_and_wage_central!C104</f>
        <v>13921910</v>
      </c>
      <c r="AY116" s="43" t="n">
        <f aca="false">(AW116-AW115)/AW115</f>
        <v>0.00380579109269098</v>
      </c>
      <c r="AZ116" s="48" t="n">
        <f aca="false">workers_and_wage_central!B104</f>
        <v>8927.19671936722</v>
      </c>
      <c r="BA116" s="43" t="n">
        <f aca="false">(AZ116-AZ115)/AZ115</f>
        <v>0.00358169704786382</v>
      </c>
      <c r="BB116" s="7"/>
      <c r="BC116" s="7"/>
      <c r="BD116" s="7"/>
      <c r="BE116" s="7"/>
      <c r="BF116" s="7" t="n">
        <f aca="false">BF115*(1+AY116)*(1+BA116)*(1-BE116)</f>
        <v>162.700916985337</v>
      </c>
      <c r="BG116" s="7"/>
      <c r="BH116" s="0" t="n">
        <f aca="false">BH115+1</f>
        <v>85</v>
      </c>
      <c r="BI116" s="43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144921989.207294</v>
      </c>
      <c r="E117" s="9"/>
      <c r="F117" s="42" t="n">
        <f aca="false">'Central pensions'!I117</f>
        <v>26341287.0126213</v>
      </c>
      <c r="G117" s="9" t="n">
        <f aca="false">'Central pensions'!K117</f>
        <v>4922075.75901891</v>
      </c>
      <c r="H117" s="9" t="n">
        <f aca="false">'Central pensions'!V117</f>
        <v>27079808.5789901</v>
      </c>
      <c r="I117" s="42" t="n">
        <f aca="false">'Central pensions'!M117</f>
        <v>152229.14718615</v>
      </c>
      <c r="J117" s="9" t="n">
        <f aca="false">'Central pensions'!W117</f>
        <v>837519.852958446</v>
      </c>
      <c r="K117" s="9"/>
      <c r="L117" s="42" t="n">
        <f aca="false">'Central pensions'!N117</f>
        <v>2033151.90097209</v>
      </c>
      <c r="M117" s="42"/>
      <c r="N117" s="42" t="n">
        <f aca="false">'Central pensions'!L117</f>
        <v>1268650.79278345</v>
      </c>
      <c r="O117" s="9"/>
      <c r="P117" s="9" t="n">
        <f aca="false">'Central pensions'!X117</f>
        <v>17529777.2287377</v>
      </c>
      <c r="Q117" s="42"/>
      <c r="R117" s="42" t="n">
        <f aca="false">'Central SIPA income'!G112</f>
        <v>39339980.0246108</v>
      </c>
      <c r="S117" s="42"/>
      <c r="T117" s="9" t="n">
        <f aca="false">'Central SIPA income'!J112</f>
        <v>150419823.287046</v>
      </c>
      <c r="U117" s="9"/>
      <c r="V117" s="42" t="n">
        <f aca="false">'Central SIPA income'!F112</f>
        <v>202450.038998598</v>
      </c>
      <c r="W117" s="42"/>
      <c r="X117" s="42" t="n">
        <f aca="false">'Central SIPA income'!M112</f>
        <v>508496.129998633</v>
      </c>
      <c r="Y117" s="9"/>
      <c r="Z117" s="9" t="n">
        <f aca="false">R117+V117-N117-L117-F117</f>
        <v>9899340.35723257</v>
      </c>
      <c r="AA117" s="9"/>
      <c r="AB117" s="9" t="n">
        <f aca="false">T117-P117-D117</f>
        <v>-12031943.1489859</v>
      </c>
      <c r="AC117" s="24"/>
      <c r="AD117" s="9"/>
      <c r="AE117" s="9"/>
      <c r="AF117" s="9"/>
      <c r="AG117" s="9" t="n">
        <f aca="false">BF117/100*$AG$37</f>
        <v>8596091077.48767</v>
      </c>
      <c r="AH117" s="43" t="n">
        <f aca="false">(AG117-AG116)/AG116</f>
        <v>0.00613769363718686</v>
      </c>
      <c r="AI117" s="43" t="n">
        <f aca="false">(AG117-AG113)/AG113</f>
        <v>0.0188277319183881</v>
      </c>
      <c r="AJ117" s="43" t="n">
        <f aca="false">AB117/AG117</f>
        <v>-0.00139969935643148</v>
      </c>
      <c r="AK117" s="50"/>
      <c r="AL117" s="55"/>
      <c r="AM117" s="7"/>
      <c r="AN117" s="7"/>
      <c r="AO117" s="7"/>
      <c r="AP117" s="7"/>
      <c r="AQ117" s="7"/>
      <c r="AR117" s="7"/>
      <c r="AS117" s="7"/>
      <c r="AT117" s="7"/>
      <c r="AW117" s="47" t="n">
        <f aca="false">workers_and_wage_central!C105</f>
        <v>13930707</v>
      </c>
      <c r="AY117" s="43" t="n">
        <f aca="false">(AW117-AW116)/AW116</f>
        <v>0.000631881688647607</v>
      </c>
      <c r="AZ117" s="48" t="n">
        <f aca="false">workers_and_wage_central!B105</f>
        <v>8976.31714743264</v>
      </c>
      <c r="BA117" s="43" t="n">
        <f aca="false">(AZ117-AZ116)/AZ116</f>
        <v>0.00550233512372985</v>
      </c>
      <c r="BB117" s="7"/>
      <c r="BC117" s="7"/>
      <c r="BD117" s="7"/>
      <c r="BE117" s="7"/>
      <c r="BF117" s="7" t="n">
        <f aca="false">BF116*(1+AY117)*(1+BA117)*(1-BE117)</f>
        <v>163.699525368282</v>
      </c>
      <c r="BG117" s="50" t="e">
        <f aca="false">(BB117-BB113)/BB113</f>
        <v>#DIV/0!</v>
      </c>
      <c r="BH117" s="0" t="n">
        <f aca="false">BH116+1</f>
        <v>86</v>
      </c>
      <c r="BI117" s="43"/>
    </row>
    <row r="118" customFormat="false" ht="12.8" hidden="false" customHeight="false" outlineLevel="0" collapsed="false">
      <c r="AK118" s="5"/>
      <c r="AL118" s="35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27" t="n">
        <f aca="false">AVERAGE(AI29:AI117)</f>
        <v>0.0258846745956462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27"/>
    </row>
    <row r="121" customFormat="false" ht="12.8" hidden="false" customHeight="false" outlineLevel="0" collapsed="false">
      <c r="AK121" s="50"/>
      <c r="BF121" s="27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59</v>
      </c>
    </row>
    <row r="125" customFormat="false" ht="12.8" hidden="false" customHeight="false" outlineLevel="0" collapsed="false">
      <c r="AK125" s="50"/>
    </row>
    <row r="127" customFormat="false" ht="12.8" hidden="false" customHeight="false" outlineLevel="0" collapsed="false">
      <c r="AF127" s="5" t="n">
        <v>2015</v>
      </c>
      <c r="AG127" s="6" t="n">
        <f aca="false">AG14</f>
        <v>4908764962.12201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5773307281.03367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5240988327.43582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5134460463.63523</v>
      </c>
      <c r="AH130" s="27"/>
      <c r="AI130" s="27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4944534766.46636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5550523456.04538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5066609175.78067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5057788161.49449</v>
      </c>
      <c r="AJ134" s="27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4959041644.82523</v>
      </c>
      <c r="AH135" s="27"/>
      <c r="AI135" s="27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5665901320.8228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5260049751.4821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5284711650.71247</v>
      </c>
      <c r="AJ138" s="27" t="n">
        <f aca="false">(AG138-AG134)/AG134</f>
        <v>0.0448661513634688</v>
      </c>
      <c r="AK138" s="27" t="n">
        <f aca="false">AVERAGE(AJ138:AJ230)</f>
        <v>0.0230623756690651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5162809755.58192</v>
      </c>
      <c r="AH139" s="27"/>
      <c r="AI139" s="27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5450235053.74026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5068039238.74151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4963232196.24203</v>
      </c>
      <c r="AJ142" s="27" t="n">
        <f aca="false">(AG142-AG138)/AG138</f>
        <v>-0.0608319764101212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4861591469.29175</v>
      </c>
      <c r="AH143" s="27"/>
      <c r="AI143" s="27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5485627117.52182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5069990023.3073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4587133830.61137</v>
      </c>
      <c r="AJ146" s="27" t="n">
        <f aca="false">(AG146-AG142)/AG142</f>
        <v>-0.0757769031872885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4751031329.67391</v>
      </c>
      <c r="AH147" s="27"/>
      <c r="AI147" s="27"/>
      <c r="AK147" s="0" t="n">
        <f aca="false">100*AK144*AL144*AU144*AV144</f>
        <v>100.596883177987</v>
      </c>
      <c r="AL147" s="27" t="n">
        <f aca="false">(AK147-100)/100</f>
        <v>0.00596883177987451</v>
      </c>
      <c r="AM147" s="27"/>
      <c r="AN147" s="27"/>
      <c r="AO147" s="27"/>
      <c r="AP147" s="27"/>
      <c r="AQ147" s="27"/>
      <c r="AR147" s="27"/>
      <c r="AS147" s="27"/>
      <c r="AT147" s="27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4876058469.92848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5126112750.43764</v>
      </c>
      <c r="AH149" s="27" t="n">
        <f aca="false">AVERAGE(AJ138:AJ158)</f>
        <v>0.0105704706175122</v>
      </c>
      <c r="AI149" s="27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5251139890.69221</v>
      </c>
      <c r="AJ150" s="27" t="n">
        <f aca="false">(AG150-AG146)/AG146</f>
        <v>0.144754019525162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5230375545.84321</v>
      </c>
      <c r="AH151" s="27"/>
      <c r="AI151" s="27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5165910920.692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5158692836.07093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5170237762.38898</v>
      </c>
      <c r="AJ154" s="27" t="n">
        <f aca="false">(AG154-AG150)/AG150</f>
        <v>-0.0154065840917008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5182683753.99249</v>
      </c>
      <c r="AH155" s="27"/>
      <c r="AI155" s="27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5212055943.41598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5270247001.02145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5303723563.29974</v>
      </c>
      <c r="AJ158" s="27" t="n">
        <f aca="false">(AG158-AG154)/AG154</f>
        <v>0.0258181165055529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5367543385.65374</v>
      </c>
      <c r="AH159" s="27"/>
      <c r="AI159" s="27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5401415244.72964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5462034895.89949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5538765552.85473</v>
      </c>
      <c r="AJ162" s="27" t="n">
        <f aca="false">(AG162-AG158)/AG158</f>
        <v>0.0443164103011351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5620861404.83666</v>
      </c>
      <c r="AH163" s="27"/>
      <c r="AI163" s="27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5639450470.10179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5667258891.31371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5711909491.36042</v>
      </c>
      <c r="AJ166" s="27" t="n">
        <f aca="false">(AG166-AG162)/AG162</f>
        <v>0.0312603840789838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5753492032.13394</v>
      </c>
      <c r="AH167" s="27"/>
      <c r="AI167" s="27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5799841639.12972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5835033108.44636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5926114639.76657</v>
      </c>
      <c r="AJ170" s="27" t="n">
        <f aca="false">(AG170-AG166)/AG166</f>
        <v>0.0375014955559348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5961328548.86605</v>
      </c>
      <c r="AH171" s="27"/>
      <c r="AI171" s="27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6043680416.78034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6074194127.96372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6103179167.40323</v>
      </c>
      <c r="AJ174" s="27" t="n">
        <f aca="false">(AG174-AG170)/AG170</f>
        <v>0.0298786875381198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6166822204.04006</v>
      </c>
      <c r="AH175" s="27"/>
      <c r="AI175" s="27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6210413448.02123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6254056275.12579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6309601029.10065</v>
      </c>
      <c r="AJ178" s="27" t="n">
        <f aca="false">(AG178-AG174)/AG174</f>
        <v>0.0338220222666745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6392936262.86695</v>
      </c>
      <c r="AH179" s="27"/>
      <c r="AI179" s="27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6417110731.28554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6468512371.34374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6533146848.57771</v>
      </c>
      <c r="AJ182" s="27" t="n">
        <f aca="false">(AG182-AG178)/AG178</f>
        <v>0.0354294698580849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6603308489.83458</v>
      </c>
      <c r="AH183" s="27"/>
      <c r="AI183" s="27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6639076779.62956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6712907457.09481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6761395310.93103</v>
      </c>
      <c r="AJ186" s="27" t="n">
        <f aca="false">(AG186-AG182)/AG182</f>
        <v>0.0349369863625532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6810366021.99242</v>
      </c>
      <c r="AH187" s="27"/>
      <c r="AI187" s="27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6815618793.77942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6847732358.70462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6905585427.02774</v>
      </c>
      <c r="AJ190" s="27" t="n">
        <f aca="false">(AG190-AG186)/AG186</f>
        <v>0.0213254971002205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6962789890.04232</v>
      </c>
      <c r="AH191" s="27"/>
      <c r="AI191" s="27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6997336625.10612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7037925970.61179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7085402784.36099</v>
      </c>
      <c r="AJ194" s="27" t="n">
        <f aca="false">(AG194-AG190)/AG190</f>
        <v>0.0260394081332286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7135406827.22084</v>
      </c>
      <c r="AH195" s="27"/>
      <c r="AI195" s="27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7175330994.27755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7231311390.16648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7262779713.78282</v>
      </c>
      <c r="AJ198" s="27" t="n">
        <f aca="false">(AG198-AG194)/AG194</f>
        <v>0.0250341349419604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7325803152.77883</v>
      </c>
      <c r="AH199" s="27"/>
      <c r="AI199" s="27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7361022195.51587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7433849466.18654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7470321321.76032</v>
      </c>
      <c r="AJ202" s="27" t="n">
        <f aca="false">(AG202-AG198)/AG198</f>
        <v>0.0285760571236436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7474322287.36953</v>
      </c>
      <c r="AH203" s="27"/>
      <c r="AI203" s="27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7533902664.74728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7516181335.02242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7575798204.68289</v>
      </c>
      <c r="AJ206" s="27" t="n">
        <f aca="false">(AG206-AG202)/AG202</f>
        <v>0.0141194573003602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7641514484.409</v>
      </c>
      <c r="AH207" s="27"/>
      <c r="AI207" s="27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7708234706.83383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7731958043.62542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7779179484.34178</v>
      </c>
      <c r="AJ210" s="27" t="n">
        <f aca="false">(AG210-AG206)/AG206</f>
        <v>0.0268461849383979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7818414719.87834</v>
      </c>
      <c r="AH211" s="27"/>
      <c r="AI211" s="27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7895506535.37539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7949138177.21289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7996948275.48053</v>
      </c>
      <c r="AJ214" s="27" t="n">
        <f aca="false">(AG214-AG210)/AG210</f>
        <v>0.0279937995487923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8045361894.98636</v>
      </c>
      <c r="AH215" s="27"/>
      <c r="AI215" s="27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8034177051.8681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8084387968.81213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8147374146.46661</v>
      </c>
      <c r="AJ218" s="27" t="n">
        <f aca="false">(AG218-AG214)/AG214</f>
        <v>0.018810409396708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8221041392.42764</v>
      </c>
      <c r="AH219" s="27"/>
      <c r="AI219" s="27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8264099606.0479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8317820613.20068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8369170197.08119</v>
      </c>
      <c r="AJ222" s="27" t="n">
        <f aca="false">(AG222-AG218)/AG218</f>
        <v>0.027223010337725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8388887314.92376</v>
      </c>
      <c r="AH223" s="27"/>
      <c r="AI223" s="27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8400196828.01395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8424223958.19721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8437237040.35988</v>
      </c>
      <c r="AJ226" s="27" t="n">
        <f aca="false">(AG226-AG222)/AG222</f>
        <v>0.00813304565157893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8435468895.09407</v>
      </c>
      <c r="AH227" s="27"/>
      <c r="AI227" s="27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8480884714.53198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8543652754.33903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8596091077.48767</v>
      </c>
      <c r="AJ230" s="27" t="n">
        <f aca="false">(AG230-AG226)/AG226</f>
        <v>0.0188277319183881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R123"/>
  <sheetViews>
    <sheetView showFormulas="false" showGridLines="true" showRowColHeaders="true" showZeros="true" rightToLeft="false" tabSelected="false" showOutlineSymbols="true" defaultGridColor="true" view="normal" topLeftCell="S1" colorId="64" zoomScale="75" zoomScaleNormal="75" zoomScalePageLayoutView="100" workbookViewId="0">
      <selection pane="topLeft" activeCell="AB26" activeCellId="0" sqref="AB26"/>
    </sheetView>
  </sheetViews>
  <sheetFormatPr defaultColWidth="8.992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/>
      <c r="AF1" s="1" t="s">
        <v>26</v>
      </c>
      <c r="AG1" s="1" t="s">
        <v>2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 t="s">
        <v>35</v>
      </c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">
        <v>39</v>
      </c>
      <c r="BC1" s="1" t="s">
        <v>40</v>
      </c>
      <c r="BD1" s="1" t="str">
        <f aca="false">'Central scenario'!BD1</f>
        <v>Remuneración del trabajo en % VAB</v>
      </c>
      <c r="BE1" s="1"/>
      <c r="BF1" s="1" t="str">
        <f aca="false">'Central scenario'!BF1</f>
        <v>Crecimiento PIB real, función de alza población, salarios y participación en el producto</v>
      </c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48</v>
      </c>
      <c r="BP1" s="1"/>
      <c r="BQ1" s="1"/>
      <c r="BR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  <c r="BQ2" s="2"/>
      <c r="BR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U3" s="27"/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-0.0328675664983811</v>
      </c>
      <c r="AM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U4" s="27"/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0.0608076001520519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-0.0328675664983811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-0.0327692930552249</v>
      </c>
      <c r="AM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U5" s="27"/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0.0613980337681625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-0.0328092610276742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-0.0365639649224516</v>
      </c>
      <c r="AM6" s="26"/>
      <c r="AO6" s="26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U6" s="27"/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0.0633035438722836</v>
      </c>
      <c r="BL6" s="25" t="n">
        <f aca="false">SUM(P22:P25)/AVERAGE(AG22:AG25)</f>
        <v>0.0188943005551749</v>
      </c>
      <c r="BM6" s="25" t="n">
        <f aca="false">SUM(D22:D25)/AVERAGE(AG22:AG25)</f>
        <v>0.0809732082395603</v>
      </c>
      <c r="BN6" s="25" t="n">
        <f aca="false">(SUM(H22:H25)+SUM(J22:J25))/AVERAGE(AG22:AG25)</f>
        <v>0.000543614659112845</v>
      </c>
      <c r="BO6" s="26" t="n">
        <f aca="false">AL6-BN6</f>
        <v>-0.0371075795815644</v>
      </c>
      <c r="BP6" s="27" t="n">
        <f aca="false">BN6+BM6</f>
        <v>0.0815168228986731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-0.035763229135361</v>
      </c>
      <c r="AM7" s="4" t="n">
        <f aca="false">'Central scenario'!AM6</f>
        <v>22247411.6609202</v>
      </c>
      <c r="AN7" s="26" t="n">
        <f aca="false">AM7/AVERAGE(AG26:AG29)</f>
        <v>0.00431061245093195</v>
      </c>
      <c r="AO7" s="26" t="n">
        <f aca="false">AVERAGE(AG26:AG29)/AVERAGE(AG22:AG25)-1</f>
        <v>-0.024817924445603</v>
      </c>
      <c r="AP7" s="4" t="n">
        <f aca="false">'Central scenario'!AP7</f>
        <v>24790307.5187826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0.0590936892216491</v>
      </c>
      <c r="BL7" s="25" t="n">
        <f aca="false">SUM(P26:P29)/AVERAGE(AG26:AG29)</f>
        <v>0.0172450468690077</v>
      </c>
      <c r="BM7" s="25" t="n">
        <f aca="false">SUM(D26:D29)/AVERAGE(AG26:AG29)</f>
        <v>0.0776118714880024</v>
      </c>
      <c r="BN7" s="25" t="n">
        <f aca="false">(SUM(H26:H29)+SUM(J26:J29))/AVERAGE(AG26:AG29)</f>
        <v>0.000951746738783256</v>
      </c>
      <c r="BO7" s="26" t="n">
        <f aca="false">AL7-BN7</f>
        <v>-0.0367149758741443</v>
      </c>
      <c r="BP7" s="27" t="n">
        <f aca="false">BN7+BM7</f>
        <v>0.0785636182267857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-0.036459782911972</v>
      </c>
      <c r="AM8" s="4" t="n">
        <f aca="false">'Central scenario'!AM7</f>
        <v>20644316.2443057</v>
      </c>
      <c r="AN8" s="26" t="n">
        <f aca="false">AM8/AVERAGE(AG30:AG33)</f>
        <v>0.00412796697626419</v>
      </c>
      <c r="AO8" s="26" t="n">
        <f aca="false">AVERAGE(AG30:AG33)/AVERAGE(AG26:AG29)-1</f>
        <v>-0.031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U8" s="27"/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0.0525847957978788</v>
      </c>
      <c r="BL8" s="25" t="n">
        <f aca="false">SUM(P30:P33)/AVERAGE(AG30:AG33)</f>
        <v>0.015451221668624</v>
      </c>
      <c r="BM8" s="25" t="n">
        <f aca="false">SUM(D30:D33)/AVERAGE(AG30:AG33)</f>
        <v>0.0735933570412267</v>
      </c>
      <c r="BN8" s="25" t="n">
        <f aca="false">(SUM(H30:H33)+SUM(J30:J33))/AVERAGE(AG30:AG33)</f>
        <v>0.000858268012214512</v>
      </c>
      <c r="BO8" s="26" t="n">
        <f aca="false">AL8-BN8</f>
        <v>-0.0373180509241865</v>
      </c>
      <c r="BP8" s="27" t="n">
        <f aca="false">BN8+BM8</f>
        <v>0.0744516250534413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-0.0317969456890206</v>
      </c>
      <c r="AM9" s="4" t="n">
        <f aca="false">'Central scenario'!AM8</f>
        <v>19740259.6575456</v>
      </c>
      <c r="AN9" s="26" t="n">
        <f aca="false">AM9/AVERAGE(AG34:AG37)</f>
        <v>0.00394719490851168</v>
      </c>
      <c r="AO9" s="26" t="n">
        <f aca="false">AVERAGE(AG34:AG37)/AVERAGE(AG30:AG33)-1</f>
        <v>0</v>
      </c>
      <c r="AP9" s="30" t="n">
        <f aca="false">'Central scenario'!AP9</f>
        <v>-653480.613728469</v>
      </c>
      <c r="AQ9" s="4" t="n">
        <f aca="false">AQ8*(1+AO9)</f>
        <v>417239344.620462</v>
      </c>
      <c r="AR9" s="4" t="n">
        <f aca="false">((((((AQ8*((1+AO9)^(6/12)))*((1+AO9)^(1/12))+AP9)*((1+AO9)^(1/12))-AM9/12)*((1+AO9)^(1/12))-AM9/12)*((1+AO9)^(1/12))-AM9/12)*((1+AO9)^(1/12))-AM9/12)*((1+AO9)^(1/12))-AM9/12</f>
        <v>408360755.816089</v>
      </c>
      <c r="AS9" s="28" t="n">
        <f aca="false">AQ9/AG37</f>
        <v>0.0794569090341755</v>
      </c>
      <c r="AT9" s="28" t="n">
        <f aca="false">AR9/AG37</f>
        <v>0.0777661163702607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0.0146909917367147</v>
      </c>
      <c r="BJ9" s="2" t="n">
        <f aca="false">BJ8+1</f>
        <v>2020</v>
      </c>
      <c r="BK9" s="25" t="n">
        <f aca="false">SUM(T34:T37)/AVERAGE(AG34:AG37)</f>
        <v>0.0550751466851595</v>
      </c>
      <c r="BL9" s="25" t="n">
        <f aca="false">SUM(P34:P37)/AVERAGE(AG34:AG37)</f>
        <v>0.0139870211082983</v>
      </c>
      <c r="BM9" s="25" t="n">
        <f aca="false">SUM(D34:D37)/AVERAGE(AG34:AG37)</f>
        <v>0.0728850712658818</v>
      </c>
      <c r="BN9" s="25" t="n">
        <f aca="false">(SUM(H34:H37)+SUM(J34:J37))/AVERAGE(AG34:AG37)</f>
        <v>0.00111774946866673</v>
      </c>
      <c r="BO9" s="26" t="n">
        <f aca="false">AL9-BN9</f>
        <v>-0.0329146951576874</v>
      </c>
      <c r="BP9" s="27" t="n">
        <f aca="false">BN9+BM9</f>
        <v>0.0740028207345485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-0.0341981266709459</v>
      </c>
      <c r="AM10" s="4" t="n">
        <f aca="false">'Central scenario'!AM9</f>
        <v>18862810.403066</v>
      </c>
      <c r="AN10" s="26" t="n">
        <f aca="false">AM10/AVERAGE(AG38:AG41)</f>
        <v>0.00365775716624808</v>
      </c>
      <c r="AO10" s="26" t="n">
        <f aca="false">AVERAGE(AG38:AG41)/AVERAGE(AG34:AG37)-1</f>
        <v>0.0311628084177293</v>
      </c>
      <c r="AP10" s="26"/>
      <c r="AQ10" s="4" t="n">
        <f aca="false">AQ9*(1+AO10)</f>
        <v>430241694.381208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401955689.501849</v>
      </c>
      <c r="AS10" s="28" t="n">
        <f aca="false">AQ10/AG41</f>
        <v>0.0841363847434385</v>
      </c>
      <c r="AT10" s="28" t="n">
        <f aca="false">AR10/AG41</f>
        <v>0.0786048841462975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0.0175894981228246</v>
      </c>
      <c r="BJ10" s="2" t="n">
        <f aca="false">BJ9+1</f>
        <v>2021</v>
      </c>
      <c r="BK10" s="25" t="n">
        <f aca="false">SUM(T38:T41)/AVERAGE(AG38:AG41)</f>
        <v>0.0559285873375754</v>
      </c>
      <c r="BL10" s="25" t="n">
        <f aca="false">SUM(P38:P41)/AVERAGE(AG38:AG41)</f>
        <v>0.0142460703486606</v>
      </c>
      <c r="BM10" s="25" t="n">
        <f aca="false">SUM(D38:D41)/AVERAGE(AG38:AG41)</f>
        <v>0.0758806436598608</v>
      </c>
      <c r="BN10" s="25" t="n">
        <f aca="false">(SUM(H38:H41)+SUM(J38:J41))/AVERAGE(AG38:AG41)</f>
        <v>0.00153633272723578</v>
      </c>
      <c r="BO10" s="26" t="n">
        <f aca="false">AL10-BN10</f>
        <v>-0.0357344593981817</v>
      </c>
      <c r="BP10" s="27" t="n">
        <f aca="false">BN10+BM10</f>
        <v>0.0774169763870965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-0.0348803884389674</v>
      </c>
      <c r="AM11" s="4" t="n">
        <f aca="false">'Central scenario'!AM10</f>
        <v>17835539.214349</v>
      </c>
      <c r="AN11" s="26" t="n">
        <f aca="false">AM11/AVERAGE(AG42:AG45)</f>
        <v>0.00343103410017902</v>
      </c>
      <c r="AO11" s="26" t="n">
        <f aca="false">AVERAGE(AG42:AG45)/AVERAGE(AG38:AG41)-1</f>
        <v>0.00802123167014623</v>
      </c>
      <c r="AP11" s="26"/>
      <c r="AQ11" s="4" t="n">
        <f aca="false">AQ10*(1+AO11)</f>
        <v>433692762.685996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387278854.041549</v>
      </c>
      <c r="AS11" s="28" t="n">
        <f aca="false">AQ11/AG45</f>
        <v>0.0826624938717851</v>
      </c>
      <c r="AT11" s="28" t="n">
        <f aca="false">AR11/AG45</f>
        <v>0.0738159329674127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0.0148728180820985</v>
      </c>
      <c r="BJ11" s="2" t="n">
        <f aca="false">BJ10+1</f>
        <v>2022</v>
      </c>
      <c r="BK11" s="25" t="n">
        <f aca="false">SUM(T42:T45)/AVERAGE(AG42:AG45)</f>
        <v>0.0576699889848881</v>
      </c>
      <c r="BL11" s="25" t="n">
        <f aca="false">SUM(P42:P45)/AVERAGE(AG42:AG45)</f>
        <v>0.0144901413005327</v>
      </c>
      <c r="BM11" s="25" t="n">
        <f aca="false">SUM(D42:D45)/AVERAGE(AG42:AG45)</f>
        <v>0.0780602361233228</v>
      </c>
      <c r="BN11" s="25" t="n">
        <f aca="false">(SUM(H42:H45)+SUM(J42:J45))/AVERAGE(AG42:AG45)</f>
        <v>0.00193595573190181</v>
      </c>
      <c r="BO11" s="26" t="n">
        <f aca="false">AL11-BN11</f>
        <v>-0.0368163441708692</v>
      </c>
      <c r="BP11" s="27" t="n">
        <f aca="false">BN11+BM11</f>
        <v>0.0799961918552247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-0.0361393531564944</v>
      </c>
      <c r="AM12" s="4" t="n">
        <f aca="false">'Central scenario'!AM11</f>
        <v>16827143.6015023</v>
      </c>
      <c r="AN12" s="26" t="n">
        <f aca="false">AM12/AVERAGE(AG46:AG49)</f>
        <v>0.00319835895730875</v>
      </c>
      <c r="AO12" s="26" t="n">
        <f aca="false">AVERAGE(AG46:AG49)/AVERAGE(AG42:AG45)-1</f>
        <v>0.0120966513100724</v>
      </c>
      <c r="AP12" s="26"/>
      <c r="AQ12" s="4" t="n">
        <f aca="false">AQ11*(1+AO12)</f>
        <v>438938992.811911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375043395.533358</v>
      </c>
      <c r="AS12" s="28" t="n">
        <f aca="false">AQ12/AG49</f>
        <v>0.0830269044980074</v>
      </c>
      <c r="AT12" s="28" t="n">
        <f aca="false">AR12/AG49</f>
        <v>0.0709408202358084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0.0151159054132633</v>
      </c>
      <c r="BJ12" s="2" t="n">
        <f aca="false">BJ11+1</f>
        <v>2023</v>
      </c>
      <c r="BK12" s="25" t="n">
        <f aca="false">SUM(T46:T49)/AVERAGE(AG46:AG49)</f>
        <v>0.0585748928846773</v>
      </c>
      <c r="BL12" s="25" t="n">
        <f aca="false">SUM(P46:P49)/AVERAGE(AG46:AG49)</f>
        <v>0.0148679920971258</v>
      </c>
      <c r="BM12" s="25" t="n">
        <f aca="false">SUM(D46:D49)/AVERAGE(AG46:AG49)</f>
        <v>0.0798462539440459</v>
      </c>
      <c r="BN12" s="25" t="n">
        <f aca="false">(SUM(H46:H49)+SUM(J46:J49))/AVERAGE(AG46:AG49)</f>
        <v>0.00225693823880175</v>
      </c>
      <c r="BO12" s="26" t="n">
        <f aca="false">AL12-BN12</f>
        <v>-0.0383962913952961</v>
      </c>
      <c r="BP12" s="27" t="n">
        <f aca="false">BN12+BM12</f>
        <v>0.0821031921828476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-0.036270925978578</v>
      </c>
      <c r="AM13" s="13" t="n">
        <f aca="false">'Central scenario'!AM12</f>
        <v>15842663.6881786</v>
      </c>
      <c r="AN13" s="34" t="n">
        <f aca="false">AM13/AVERAGE(AG50:AG53)</f>
        <v>0.00296277446119554</v>
      </c>
      <c r="AO13" s="34" t="n">
        <f aca="false">'GDP evolution by scenario'!G49</f>
        <v>0.0399508867008285</v>
      </c>
      <c r="AP13" s="34"/>
      <c r="AQ13" s="13" t="n">
        <f aca="false">AQ12*(1+AO13)</f>
        <v>456474994.782315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373896007.602972</v>
      </c>
      <c r="AS13" s="35" t="n">
        <f aca="false">AQ13/AG53</f>
        <v>0.0847476368532309</v>
      </c>
      <c r="AT13" s="35" t="n">
        <f aca="false">AR13/AG53</f>
        <v>0.0694162953839791</v>
      </c>
      <c r="BI13" s="27" t="n">
        <f aca="false">T20/AG20</f>
        <v>0.0144379704044805</v>
      </c>
      <c r="BJ13" s="0" t="n">
        <f aca="false">BJ12+1</f>
        <v>2024</v>
      </c>
      <c r="BK13" s="27" t="n">
        <f aca="false">SUM(T50:T53)/AVERAGE(AG50:AG53)</f>
        <v>0.059679253372338</v>
      </c>
      <c r="BL13" s="27" t="n">
        <f aca="false">SUM(P50:P53)/AVERAGE(AG50:AG53)</f>
        <v>0.0147887723056847</v>
      </c>
      <c r="BM13" s="27" t="n">
        <f aca="false">SUM(D50:D53)/AVERAGE(AG50:AG53)</f>
        <v>0.0811614070452313</v>
      </c>
      <c r="BN13" s="27" t="n">
        <f aca="false">(SUM(H50:H53)+SUM(J50:J53))/AVERAGE(AG50:AG53)</f>
        <v>0.00261063050129034</v>
      </c>
      <c r="BO13" s="34" t="n">
        <f aca="false">AL13-BN13</f>
        <v>-0.0388815564798684</v>
      </c>
      <c r="BP13" s="27" t="n">
        <f aca="false">BN13+BM13</f>
        <v>0.0837720375465216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'Low pensions'!Q14</f>
        <v>93656358.855066</v>
      </c>
      <c r="E14" s="6"/>
      <c r="F14" s="8" t="n">
        <f aca="false">'Low pensions'!I14</f>
        <v>17023151.8533019</v>
      </c>
      <c r="G14" s="56" t="n">
        <f aca="false">'Low pensions'!K14</f>
        <v>0</v>
      </c>
      <c r="H14" s="56" t="n">
        <f aca="false">'Low pensions'!V14</f>
        <v>0</v>
      </c>
      <c r="I14" s="56" t="n">
        <f aca="false">'Low pensions'!M14</f>
        <v>0</v>
      </c>
      <c r="J14" s="56" t="n">
        <f aca="false">'Low pensions'!W14</f>
        <v>0</v>
      </c>
      <c r="K14" s="6"/>
      <c r="L14" s="56" t="n">
        <f aca="false">'Low pensions'!N14</f>
        <v>2735454.99361358</v>
      </c>
      <c r="M14" s="8"/>
      <c r="N14" s="56" t="n">
        <f aca="false">'Low pensions'!L14</f>
        <v>691939.443819586</v>
      </c>
      <c r="O14" s="6"/>
      <c r="P14" s="56" t="n">
        <f aca="false">'Low pensions'!X14</f>
        <v>18001135.6304208</v>
      </c>
      <c r="Q14" s="8"/>
      <c r="R14" s="56" t="n">
        <f aca="false">'Low SIPA income'!G9</f>
        <v>17909252.1332219</v>
      </c>
      <c r="S14" s="8"/>
      <c r="T14" s="56" t="n">
        <f aca="false">'Low SIPA income'!J9</f>
        <v>68477577.7567021</v>
      </c>
      <c r="U14" s="6"/>
      <c r="V14" s="56" t="n">
        <f aca="false">'Low SIPA income'!F9</f>
        <v>135449.214417351</v>
      </c>
      <c r="W14" s="8"/>
      <c r="X14" s="56" t="n">
        <f aca="false">'Low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AE14/$AE$6*$AD$6</f>
        <v>4908764962.12201</v>
      </c>
      <c r="AH14" s="6"/>
      <c r="AI14" s="6"/>
      <c r="AJ14" s="36" t="n">
        <f aca="false">AB14/AG14</f>
        <v>-0.00879649302054145</v>
      </c>
      <c r="AK14" s="37" t="n">
        <f aca="false">AK13+1</f>
        <v>2025</v>
      </c>
      <c r="AL14" s="38" t="n">
        <f aca="false">SUM(AB54:AB57)/AVERAGE(AG54:AG57)</f>
        <v>-0.0358004901228583</v>
      </c>
      <c r="AM14" s="6" t="n">
        <f aca="false">'Central scenario'!AM13</f>
        <v>14900507.1403892</v>
      </c>
      <c r="AN14" s="38" t="n">
        <f aca="false">AM14/AVERAGE(AG54:AG57)</f>
        <v>0.00272099539392563</v>
      </c>
      <c r="AO14" s="38" t="n">
        <f aca="false">'GDP evolution by scenario'!G53</f>
        <v>0.0298152234142852</v>
      </c>
      <c r="AP14" s="38"/>
      <c r="AQ14" s="6" t="n">
        <f aca="false">AQ13*(1+AO14)</f>
        <v>470084898.734785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369940753.51268</v>
      </c>
      <c r="AS14" s="39" t="n">
        <f aca="false">AQ14/AG57</f>
        <v>0.0847908844314436</v>
      </c>
      <c r="AT14" s="39" t="n">
        <f aca="false">AR14/AG57</f>
        <v>0.0667275289250932</v>
      </c>
      <c r="AU14" s="5"/>
      <c r="AV14" s="5"/>
      <c r="AW14" s="40" t="n">
        <f aca="false">workers_and_wage_low!C2</f>
        <v>10914398</v>
      </c>
      <c r="AX14" s="5"/>
      <c r="AY14" s="36" t="n">
        <f aca="false">(AW14-AV6)/AV6</f>
        <v>-0.0223205379996999</v>
      </c>
      <c r="AZ14" s="41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0.0169850135026037</v>
      </c>
      <c r="BJ14" s="5" t="n">
        <f aca="false">BJ13+1</f>
        <v>2025</v>
      </c>
      <c r="BK14" s="36" t="n">
        <f aca="false">SUM(T54:T57)/AVERAGE(AG54:AG57)</f>
        <v>0.0601257968900847</v>
      </c>
      <c r="BL14" s="36" t="n">
        <f aca="false">SUM(P54:P57)/AVERAGE(AG54:AG57)</f>
        <v>0.0144876110036423</v>
      </c>
      <c r="BM14" s="36" t="n">
        <f aca="false">SUM(D54:D57)/AVERAGE(AG54:AG57)</f>
        <v>0.0814386760093007</v>
      </c>
      <c r="BN14" s="36" t="n">
        <f aca="false">(SUM(H54:H57)+SUM(J54:J57))/AVERAGE(AG54:AG57)</f>
        <v>0.00353549935745968</v>
      </c>
      <c r="BO14" s="38" t="n">
        <f aca="false">AL14-BN14</f>
        <v>-0.039335989480318</v>
      </c>
      <c r="BP14" s="27" t="n">
        <f aca="false">BN14+BM14</f>
        <v>0.0849741753667603</v>
      </c>
      <c r="BQ14" s="5"/>
      <c r="BR14" s="5"/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'Low pensions'!Q15</f>
        <v>107958694.759278</v>
      </c>
      <c r="E15" s="9"/>
      <c r="F15" s="42" t="n">
        <f aca="false">'Low pensions'!I15</f>
        <v>19622770.7038608</v>
      </c>
      <c r="G15" s="57" t="n">
        <f aca="false">'Low pensions'!K15</f>
        <v>0</v>
      </c>
      <c r="H15" s="57" t="n">
        <f aca="false">'Low pensions'!V15</f>
        <v>0</v>
      </c>
      <c r="I15" s="57" t="n">
        <f aca="false">'Low pensions'!M15</f>
        <v>0</v>
      </c>
      <c r="J15" s="57" t="n">
        <f aca="false">'Low pensions'!W15</f>
        <v>0</v>
      </c>
      <c r="K15" s="9"/>
      <c r="L15" s="57" t="n">
        <f aca="false">'Low pensions'!N15</f>
        <v>2478245.90902603</v>
      </c>
      <c r="M15" s="42"/>
      <c r="N15" s="57" t="n">
        <f aca="false">'Low pensions'!L15</f>
        <v>799976.431236576</v>
      </c>
      <c r="O15" s="9"/>
      <c r="P15" s="57" t="n">
        <f aca="false">'Low pensions'!X15</f>
        <v>17260864.096479</v>
      </c>
      <c r="Q15" s="42"/>
      <c r="R15" s="57" t="n">
        <f aca="false">'Low SIPA income'!G10</f>
        <v>22054908.2307236</v>
      </c>
      <c r="S15" s="42"/>
      <c r="T15" s="57" t="n">
        <f aca="false">'Low SIPA income'!J10</f>
        <v>84328853.1565614</v>
      </c>
      <c r="U15" s="9"/>
      <c r="V15" s="57" t="n">
        <f aca="false">'Low SIPA income'!F10</f>
        <v>151084.142402353</v>
      </c>
      <c r="W15" s="42"/>
      <c r="X15" s="57" t="n">
        <f aca="false">'Low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AE15/$AE$6*$AD$6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-0.0337660132662684</v>
      </c>
      <c r="AM15" s="9" t="n">
        <f aca="false">'Central scenario'!AM14</f>
        <v>13946867.9480024</v>
      </c>
      <c r="AN15" s="45" t="n">
        <f aca="false">AM15/AVERAGE(AG58:AG61)</f>
        <v>0.00246601992607424</v>
      </c>
      <c r="AO15" s="45" t="n">
        <f aca="false">'GDP evolution by scenario'!G57</f>
        <v>0.0372258265548091</v>
      </c>
      <c r="AP15" s="45"/>
      <c r="AQ15" s="9" t="n">
        <f aca="false">AQ14*(1+AO15)</f>
        <v>487584197.641121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369528847.016743</v>
      </c>
      <c r="AS15" s="46" t="n">
        <f aca="false">AQ15/AG61</f>
        <v>0.0854592499222715</v>
      </c>
      <c r="AT15" s="46" t="n">
        <f aca="false">AR15/AG61</f>
        <v>0.064767599613506</v>
      </c>
      <c r="AU15" s="7"/>
      <c r="AV15" s="7"/>
      <c r="AW15" s="47" t="n">
        <f aca="false">workers_and_wage_low!C3</f>
        <v>11021763</v>
      </c>
      <c r="AX15" s="7"/>
      <c r="AY15" s="43" t="n">
        <f aca="false">(AW15-AW14)/AW14</f>
        <v>0.00983700612713592</v>
      </c>
      <c r="AZ15" s="48" t="n">
        <f aca="false">workers_and_wage_low!B3</f>
        <v>6778.90225184158</v>
      </c>
      <c r="BA15" s="43" t="n">
        <f aca="false">(AZ15-AZ14)/AZ14</f>
        <v>0.0567615243741825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0.0149820457306098</v>
      </c>
      <c r="BJ15" s="7" t="n">
        <f aca="false">BJ14+1</f>
        <v>2026</v>
      </c>
      <c r="BK15" s="43" t="n">
        <f aca="false">SUM(T58:T61)/AVERAGE(AG58:AG61)</f>
        <v>0.0604666559773466</v>
      </c>
      <c r="BL15" s="43" t="n">
        <f aca="false">SUM(P58:P61)/AVERAGE(AG58:AG61)</f>
        <v>0.0140996869983188</v>
      </c>
      <c r="BM15" s="43" t="n">
        <f aca="false">SUM(D58:D61)/AVERAGE(AG58:AG61)</f>
        <v>0.0801329822452963</v>
      </c>
      <c r="BN15" s="43" t="n">
        <f aca="false">(SUM(H58:H61)+SUM(J58:J61))/AVERAGE(AG58:AG61)</f>
        <v>0.0046117445606878</v>
      </c>
      <c r="BO15" s="45" t="n">
        <f aca="false">AL15-BN15</f>
        <v>-0.0383777578269562</v>
      </c>
      <c r="BP15" s="27" t="n">
        <f aca="false">BN15+BM15</f>
        <v>0.0847447268059841</v>
      </c>
      <c r="BQ15" s="7"/>
      <c r="BR15" s="7"/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'Low pensions'!Q16</f>
        <v>104676876.044301</v>
      </c>
      <c r="E16" s="9"/>
      <c r="F16" s="42" t="n">
        <f aca="false">'Low pensions'!I16</f>
        <v>19026261.3047871</v>
      </c>
      <c r="G16" s="57" t="n">
        <f aca="false">'Low pensions'!K16</f>
        <v>0</v>
      </c>
      <c r="H16" s="57" t="n">
        <f aca="false">'Low pensions'!V16</f>
        <v>0</v>
      </c>
      <c r="I16" s="57" t="n">
        <f aca="false">'Low pensions'!M16</f>
        <v>0</v>
      </c>
      <c r="J16" s="57" t="n">
        <f aca="false">'Low pensions'!W16</f>
        <v>0</v>
      </c>
      <c r="K16" s="9"/>
      <c r="L16" s="57" t="n">
        <f aca="false">'Low pensions'!N16</f>
        <v>2919136.76234831</v>
      </c>
      <c r="M16" s="42"/>
      <c r="N16" s="57" t="n">
        <f aca="false">'Low pensions'!L16</f>
        <v>777485.531692129</v>
      </c>
      <c r="O16" s="9"/>
      <c r="P16" s="57" t="n">
        <f aca="false">'Low pensions'!X16</f>
        <v>19424910.5368699</v>
      </c>
      <c r="Q16" s="42"/>
      <c r="R16" s="57" t="n">
        <f aca="false">'Low SIPA income'!G11</f>
        <v>20136934.9831803</v>
      </c>
      <c r="S16" s="42"/>
      <c r="T16" s="57" t="n">
        <f aca="false">'Low SIPA income'!J11</f>
        <v>76995316.2105777</v>
      </c>
      <c r="U16" s="9"/>
      <c r="V16" s="57" t="n">
        <f aca="false">'Low SIPA income'!F11</f>
        <v>149343.027816335</v>
      </c>
      <c r="W16" s="42"/>
      <c r="X16" s="57" t="n">
        <f aca="false">'Low SIPA income'!M11</f>
        <v>375106.629084969</v>
      </c>
      <c r="Y16" s="9"/>
      <c r="Z16" s="9" t="n">
        <f aca="false">R16+V16-N16-L16-F16</f>
        <v>-2436605.58783093</v>
      </c>
      <c r="AA16" s="9"/>
      <c r="AB16" s="9" t="n">
        <f aca="false">T16-P16-D16</f>
        <v>-47106470.3705935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AE16/$AE$6*$AD$6</f>
        <v>5240988327.43582</v>
      </c>
      <c r="AH16" s="9"/>
      <c r="AI16" s="9"/>
      <c r="AJ16" s="43" t="n">
        <f aca="false">AB16/AG16</f>
        <v>-0.00898808915944305</v>
      </c>
      <c r="AK16" s="44" t="n">
        <f aca="false">AK15+1</f>
        <v>2027</v>
      </c>
      <c r="AL16" s="45" t="n">
        <f aca="false">SUM(AB62:AB65)/AVERAGE(AG62:AG65)</f>
        <v>-0.0331973222572189</v>
      </c>
      <c r="AM16" s="9" t="n">
        <f aca="false">'Central scenario'!AM15</f>
        <v>13032040.9288315</v>
      </c>
      <c r="AN16" s="45" t="n">
        <f aca="false">AM16/AVERAGE(AG62:AG65)</f>
        <v>0.00226607447737412</v>
      </c>
      <c r="AO16" s="45" t="n">
        <f aca="false">'GDP evolution by scenario'!G61</f>
        <v>0.0313662519716782</v>
      </c>
      <c r="AP16" s="45"/>
      <c r="AQ16" s="9" t="n">
        <f aca="false">AQ15*(1+AO16)</f>
        <v>502877886.441741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367901234.521393</v>
      </c>
      <c r="AS16" s="46" t="n">
        <f aca="false">AQ16/AG65</f>
        <v>0.0869636667524098</v>
      </c>
      <c r="AT16" s="46" t="n">
        <f aca="false">AR16/AG65</f>
        <v>0.063621887578119</v>
      </c>
      <c r="AU16" s="7"/>
      <c r="AV16" s="7"/>
      <c r="AW16" s="47" t="n">
        <f aca="false">workers_and_wage_low!C4</f>
        <v>11059493</v>
      </c>
      <c r="AX16" s="7"/>
      <c r="AY16" s="43" t="n">
        <f aca="false">(AW16-AW15)/AW15</f>
        <v>0.00342322730038742</v>
      </c>
      <c r="AZ16" s="48" t="n">
        <f aca="false">workers_and_wage_low!B4</f>
        <v>7092.02100217064</v>
      </c>
      <c r="BA16" s="43" t="n">
        <f aca="false">(AZ16-AZ15)/AZ15</f>
        <v>0.0461901851799086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0.0156927252347623</v>
      </c>
      <c r="BJ16" s="7" t="n">
        <f aca="false">BJ15+1</f>
        <v>2027</v>
      </c>
      <c r="BK16" s="43" t="n">
        <f aca="false">SUM(T62:T65)/AVERAGE(AG62:AG65)</f>
        <v>0.0601903700320187</v>
      </c>
      <c r="BL16" s="43" t="n">
        <f aca="false">SUM(P62:P65)/AVERAGE(AG62:AG65)</f>
        <v>0.0140911845845909</v>
      </c>
      <c r="BM16" s="43" t="n">
        <f aca="false">SUM(D62:D65)/AVERAGE(AG62:AG65)</f>
        <v>0.0792965077046467</v>
      </c>
      <c r="BN16" s="43" t="n">
        <f aca="false">(SUM(H62:H65)+SUM(J62:J65))/AVERAGE(AG62:AG65)</f>
        <v>0.00554989191706774</v>
      </c>
      <c r="BO16" s="45" t="n">
        <f aca="false">AL16-BN16</f>
        <v>-0.0387472141742867</v>
      </c>
      <c r="BP16" s="27" t="n">
        <f aca="false">BN16+BM16</f>
        <v>0.0848463996217145</v>
      </c>
      <c r="BQ16" s="7"/>
      <c r="BR16" s="7"/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'Low pensions'!Q17</f>
        <v>113223147.986281</v>
      </c>
      <c r="E17" s="9"/>
      <c r="F17" s="42" t="n">
        <f aca="false">'Low pensions'!I17</f>
        <v>20579647.3943859</v>
      </c>
      <c r="G17" s="57" t="n">
        <f aca="false">'Low pensions'!K17</f>
        <v>0</v>
      </c>
      <c r="H17" s="57" t="n">
        <f aca="false">'Low pensions'!V17</f>
        <v>0</v>
      </c>
      <c r="I17" s="57" t="n">
        <f aca="false">'Low pensions'!M17</f>
        <v>0</v>
      </c>
      <c r="J17" s="57" t="n">
        <f aca="false">'Low pensions'!W17</f>
        <v>0</v>
      </c>
      <c r="K17" s="9"/>
      <c r="L17" s="57" t="n">
        <f aca="false">'Low pensions'!N17</f>
        <v>2757062.56989139</v>
      </c>
      <c r="M17" s="42"/>
      <c r="N17" s="57" t="n">
        <f aca="false">'Low pensions'!L17</f>
        <v>842157.000662804</v>
      </c>
      <c r="O17" s="9"/>
      <c r="P17" s="57" t="n">
        <f aca="false">'Low pensions'!X17</f>
        <v>18939710.1228511</v>
      </c>
      <c r="Q17" s="42"/>
      <c r="R17" s="57" t="n">
        <f aca="false">'Low SIPA income'!G12</f>
        <v>23619860.2101192</v>
      </c>
      <c r="S17" s="42"/>
      <c r="T17" s="57" t="n">
        <f aca="false">'Low SIPA income'!J12</f>
        <v>90312582.6868291</v>
      </c>
      <c r="U17" s="9"/>
      <c r="V17" s="57" t="n">
        <f aca="false">'Low SIPA income'!F12</f>
        <v>146563.952510206</v>
      </c>
      <c r="W17" s="42"/>
      <c r="X17" s="57" t="n">
        <f aca="false">'Low SIPA income'!M12</f>
        <v>368126.393145617</v>
      </c>
      <c r="Y17" s="9"/>
      <c r="Z17" s="9" t="n">
        <f aca="false">R17+V17-N17-L17-F17</f>
        <v>-412442.802310605</v>
      </c>
      <c r="AA17" s="9"/>
      <c r="AB17" s="9" t="n">
        <f aca="false">T17-P17-D17</f>
        <v>-41850275.4223025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AE17/$AE$6*$AD$6</f>
        <v>5134460463.63523</v>
      </c>
      <c r="AH17" s="9"/>
      <c r="AI17" s="9"/>
      <c r="AJ17" s="43" t="n">
        <f aca="false">AB17/AG17</f>
        <v>-0.00815086136483214</v>
      </c>
      <c r="AK17" s="44" t="n">
        <f aca="false">AK16+1</f>
        <v>2028</v>
      </c>
      <c r="AL17" s="45" t="n">
        <f aca="false">SUM(AB66:AB69)/AVERAGE(AG66:AG69)</f>
        <v>-0.0318843321117139</v>
      </c>
      <c r="AM17" s="9" t="n">
        <f aca="false">'Central scenario'!AM16</f>
        <v>12139889.4651339</v>
      </c>
      <c r="AN17" s="45" t="n">
        <f aca="false">AM17/AVERAGE(AG66:AG69)</f>
        <v>0.00205869489897034</v>
      </c>
      <c r="AO17" s="45" t="n">
        <f aca="false">'GDP evolution by scenario'!G65</f>
        <v>0.0349150793964126</v>
      </c>
      <c r="AP17" s="45"/>
      <c r="AQ17" s="9" t="n">
        <f aca="false">AQ16*(1+AO17)</f>
        <v>520435907.773554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368413578.107846</v>
      </c>
      <c r="AS17" s="46" t="n">
        <f aca="false">AQ17/AG69</f>
        <v>0.0872932213105864</v>
      </c>
      <c r="AT17" s="46" t="n">
        <f aca="false">AR17/AG69</f>
        <v>0.0617943680042659</v>
      </c>
      <c r="AU17" s="7"/>
      <c r="AV17" s="7"/>
      <c r="AW17" s="47" t="n">
        <f aca="false">workers_and_wage_low!C5</f>
        <v>11048388</v>
      </c>
      <c r="AX17" s="7"/>
      <c r="AY17" s="43" t="n">
        <f aca="false">(AW17-AW16)/AW16</f>
        <v>-0.00100411474558553</v>
      </c>
      <c r="AZ17" s="48" t="n">
        <f aca="false">workers_and_wage_low!B5</f>
        <v>7113.98164433727</v>
      </c>
      <c r="BA17" s="43" t="n">
        <f aca="false">(AZ17-AZ16)/AZ16</f>
        <v>0.00309652807851384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0.014966700351504</v>
      </c>
      <c r="BJ17" s="7" t="n">
        <f aca="false">BJ16+1</f>
        <v>2028</v>
      </c>
      <c r="BK17" s="43" t="n">
        <f aca="false">SUM(T66:T69)/AVERAGE(AG66:AG69)</f>
        <v>0.0601673129626757</v>
      </c>
      <c r="BL17" s="43" t="n">
        <f aca="false">SUM(P66:P69)/AVERAGE(AG66:AG69)</f>
        <v>0.013711682136902</v>
      </c>
      <c r="BM17" s="43" t="n">
        <f aca="false">SUM(D66:D69)/AVERAGE(AG66:AG69)</f>
        <v>0.0783399629374876</v>
      </c>
      <c r="BN17" s="43" t="n">
        <f aca="false">(SUM(H66:H69)+SUM(J66:J69))/AVERAGE(AG66:AG69)</f>
        <v>0.00652489877203919</v>
      </c>
      <c r="BO17" s="45" t="n">
        <f aca="false">AL17-BN17</f>
        <v>-0.0384092308837531</v>
      </c>
      <c r="BP17" s="27" t="n">
        <f aca="false">BN17+BM17</f>
        <v>0.0848648617095268</v>
      </c>
      <c r="BQ17" s="7"/>
      <c r="BR17" s="7"/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'Low pensions'!Q18</f>
        <v>99367076.7664315</v>
      </c>
      <c r="E18" s="6"/>
      <c r="F18" s="8" t="n">
        <f aca="false">'Low pensions'!I18</f>
        <v>18061142.4327455</v>
      </c>
      <c r="G18" s="56" t="n">
        <f aca="false">'Low pensions'!K18</f>
        <v>0</v>
      </c>
      <c r="H18" s="56" t="n">
        <f aca="false">'Low pensions'!V18</f>
        <v>0</v>
      </c>
      <c r="I18" s="56" t="n">
        <f aca="false">'Low pensions'!M18</f>
        <v>0</v>
      </c>
      <c r="J18" s="56" t="n">
        <f aca="false">'Low pensions'!W18</f>
        <v>0</v>
      </c>
      <c r="K18" s="6"/>
      <c r="L18" s="56" t="n">
        <f aca="false">'Low pensions'!N18</f>
        <v>2795658.97722293</v>
      </c>
      <c r="M18" s="8"/>
      <c r="N18" s="56" t="n">
        <f aca="false">'Low pensions'!L18</f>
        <v>737510.400040284</v>
      </c>
      <c r="O18" s="6"/>
      <c r="P18" s="56" t="n">
        <f aca="false">'Low pensions'!X18</f>
        <v>18564252.3430878</v>
      </c>
      <c r="Q18" s="8"/>
      <c r="R18" s="56" t="n">
        <f aca="false">'Low SIPA income'!G13</f>
        <v>19233032.3323283</v>
      </c>
      <c r="S18" s="8"/>
      <c r="T18" s="56" t="n">
        <f aca="false">'Low SIPA income'!J13</f>
        <v>73539166.0822657</v>
      </c>
      <c r="U18" s="6"/>
      <c r="V18" s="56" t="n">
        <f aca="false">'Low SIPA income'!F13</f>
        <v>140377.525227439</v>
      </c>
      <c r="W18" s="8"/>
      <c r="X18" s="56" t="n">
        <f aca="false">'Low SIPA income'!M13</f>
        <v>352587.871407783</v>
      </c>
      <c r="Y18" s="6"/>
      <c r="Z18" s="6" t="n">
        <f aca="false">R18+V18-N18-L18-F18</f>
        <v>-2220901.95245295</v>
      </c>
      <c r="AA18" s="6"/>
      <c r="AB18" s="6" t="n">
        <f aca="false">T18-P18-D18</f>
        <v>-44392163.0272536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AE18/$AE$6*$AD$6</f>
        <v>4944534766.46636</v>
      </c>
      <c r="AH18" s="6"/>
      <c r="AI18" s="6"/>
      <c r="AJ18" s="36" t="n">
        <f aca="false">AB18/AG18</f>
        <v>-0.00897802627020029</v>
      </c>
      <c r="AK18" s="37" t="n">
        <f aca="false">AK17+1</f>
        <v>2029</v>
      </c>
      <c r="AL18" s="38" t="n">
        <f aca="false">SUM(AB70:AB73)/AVERAGE(AG70:AG73)</f>
        <v>-0.0313892043045911</v>
      </c>
      <c r="AM18" s="6" t="n">
        <f aca="false">'Central scenario'!AM17</f>
        <v>11273018.6820578</v>
      </c>
      <c r="AN18" s="38" t="n">
        <f aca="false">AM18/AVERAGE(AG70:AG73)</f>
        <v>0.00187767518849113</v>
      </c>
      <c r="AO18" s="38" t="n">
        <f aca="false">'GDP evolution by scenario'!G69</f>
        <v>0.0350609067029672</v>
      </c>
      <c r="AP18" s="38"/>
      <c r="AQ18" s="6" t="n">
        <f aca="false">AQ17*(1+AO18)</f>
        <v>538682862.580877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369877447.923618</v>
      </c>
      <c r="AS18" s="39" t="n">
        <f aca="false">AQ18/AG73</f>
        <v>0.0890848803004205</v>
      </c>
      <c r="AT18" s="39" t="n">
        <f aca="false">AR18/AG73</f>
        <v>0.0611686215823386</v>
      </c>
      <c r="AU18" s="5"/>
      <c r="AV18" s="5"/>
      <c r="AW18" s="40" t="n">
        <f aca="false">workers_and_wage_low!C6</f>
        <v>11064497</v>
      </c>
      <c r="AX18" s="5"/>
      <c r="AY18" s="36" t="n">
        <f aca="false">(AW18-AW17)/AW17</f>
        <v>0.00145804075671492</v>
      </c>
      <c r="AZ18" s="41" t="n">
        <f aca="false">workers_and_wage_low!B6</f>
        <v>6705.54599729676</v>
      </c>
      <c r="BA18" s="36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36" t="n">
        <f aca="false">T25/AG25</f>
        <v>0.0176156664079381</v>
      </c>
      <c r="BJ18" s="5" t="n">
        <f aca="false">BJ17+1</f>
        <v>2029</v>
      </c>
      <c r="BK18" s="36" t="n">
        <f aca="false">SUM(T70:T73)/AVERAGE(AG70:AG73)</f>
        <v>0.060013513086214</v>
      </c>
      <c r="BL18" s="36" t="n">
        <f aca="false">SUM(P70:P73)/AVERAGE(AG70:AG73)</f>
        <v>0.0135272635699355</v>
      </c>
      <c r="BM18" s="36" t="n">
        <f aca="false">SUM(D70:D73)/AVERAGE(AG70:AG73)</f>
        <v>0.0778754538208696</v>
      </c>
      <c r="BN18" s="36" t="n">
        <f aca="false">(SUM(H70:H73)+SUM(J70:J73))/AVERAGE(AG70:AG73)</f>
        <v>0.00745389151277727</v>
      </c>
      <c r="BO18" s="38" t="n">
        <f aca="false">AL18-BN18</f>
        <v>-0.0388430958173684</v>
      </c>
      <c r="BP18" s="27" t="n">
        <f aca="false">BN18+BM18</f>
        <v>0.0853293453336468</v>
      </c>
      <c r="BQ18" s="5"/>
      <c r="BR18" s="5"/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'Low pensions'!Q19</f>
        <v>102439962.15979</v>
      </c>
      <c r="E19" s="9"/>
      <c r="F19" s="42" t="n">
        <f aca="false">'Low pensions'!I19</f>
        <v>18619675.7274242</v>
      </c>
      <c r="G19" s="57" t="n">
        <f aca="false">'Low pensions'!K19</f>
        <v>0</v>
      </c>
      <c r="H19" s="57" t="n">
        <f aca="false">'Low pensions'!V19</f>
        <v>0</v>
      </c>
      <c r="I19" s="57" t="n">
        <f aca="false">'Low pensions'!M19</f>
        <v>0</v>
      </c>
      <c r="J19" s="57" t="n">
        <f aca="false">'Low pensions'!W19</f>
        <v>0</v>
      </c>
      <c r="K19" s="9"/>
      <c r="L19" s="57" t="n">
        <f aca="false">'Low pensions'!N19</f>
        <v>2828183.68633319</v>
      </c>
      <c r="M19" s="42"/>
      <c r="N19" s="57" t="n">
        <f aca="false">'Low pensions'!L19</f>
        <v>762298.459394895</v>
      </c>
      <c r="O19" s="9"/>
      <c r="P19" s="57" t="n">
        <f aca="false">'Low pensions'!X19</f>
        <v>18869399.8021861</v>
      </c>
      <c r="Q19" s="42"/>
      <c r="R19" s="57" t="n">
        <f aca="false">'Low SIPA income'!G14</f>
        <v>21943058.9024358</v>
      </c>
      <c r="S19" s="42"/>
      <c r="T19" s="57" t="n">
        <f aca="false">'Low SIPA income'!J14</f>
        <v>83901187.5556814</v>
      </c>
      <c r="U19" s="9"/>
      <c r="V19" s="57" t="n">
        <f aca="false">'Low SIPA income'!F14</f>
        <v>141764.810127232</v>
      </c>
      <c r="W19" s="42"/>
      <c r="X19" s="57" t="n">
        <f aca="false">'Low SIPA income'!M14</f>
        <v>356072.331110729</v>
      </c>
      <c r="Y19" s="9"/>
      <c r="Z19" s="9" t="n">
        <f aca="false">R19+V19-N19-L19-F19</f>
        <v>-125334.160589345</v>
      </c>
      <c r="AA19" s="9"/>
      <c r="AB19" s="9" t="n">
        <f aca="false">T19-P19-D19</f>
        <v>-37408174.4062948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AE19/$AE$6*$AD$6</f>
        <v>5550523456.04538</v>
      </c>
      <c r="AH19" s="9"/>
      <c r="AI19" s="9"/>
      <c r="AJ19" s="43" t="n">
        <f aca="false">AB19/AG19</f>
        <v>-0.00673957595216564</v>
      </c>
      <c r="AK19" s="44" t="n">
        <f aca="false">AK18+1</f>
        <v>2030</v>
      </c>
      <c r="AL19" s="45" t="n">
        <f aca="false">SUM(AB74:AB77)/AVERAGE(AG74:AG77)</f>
        <v>-0.029660041474745</v>
      </c>
      <c r="AM19" s="9" t="n">
        <f aca="false">'Central scenario'!AM18</f>
        <v>10452476.7322336</v>
      </c>
      <c r="AN19" s="45" t="n">
        <f aca="false">AM19/AVERAGE(AG74:AG77)</f>
        <v>0.00170121708853094</v>
      </c>
      <c r="AO19" s="45" t="n">
        <f aca="false">'GDP evolution by scenario'!G73</f>
        <v>0.0248015234180372</v>
      </c>
      <c r="AP19" s="45"/>
      <c r="AQ19" s="9" t="n">
        <f aca="false">AQ18*(1+AO19)</f>
        <v>552043018.212072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368480203.833817</v>
      </c>
      <c r="AS19" s="46" t="n">
        <f aca="false">AQ19/AG77</f>
        <v>0.088920698847825</v>
      </c>
      <c r="AT19" s="46" t="n">
        <f aca="false">AR19/AG77</f>
        <v>0.0593531955944508</v>
      </c>
      <c r="AU19" s="7"/>
      <c r="AV19" s="7"/>
      <c r="AW19" s="47" t="n">
        <f aca="false">workers_and_wage_low!C7</f>
        <v>11128156</v>
      </c>
      <c r="AX19" s="7"/>
      <c r="AY19" s="43" t="n">
        <f aca="false">(AW19-AW18)/AW18</f>
        <v>0.0057534472647062</v>
      </c>
      <c r="AZ19" s="48" t="n">
        <f aca="false">workers_and_wage_low!B7</f>
        <v>6521.17321865806</v>
      </c>
      <c r="BA19" s="43" t="n">
        <f aca="false">(AZ19-AZ18)/AZ18</f>
        <v>-0.0274955654189868</v>
      </c>
      <c r="BB19" s="48" t="n">
        <f aca="false">'Central scenario'!BB19</f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0.0144314837418177</v>
      </c>
      <c r="BJ19" s="7" t="n">
        <f aca="false">BJ18+1</f>
        <v>2030</v>
      </c>
      <c r="BK19" s="43" t="n">
        <f aca="false">SUM(T74:T77)/AVERAGE(AG74:AG77)</f>
        <v>0.060457432536262</v>
      </c>
      <c r="BL19" s="43" t="n">
        <f aca="false">SUM(P74:P77)/AVERAGE(AG74:AG77)</f>
        <v>0.0130835878524261</v>
      </c>
      <c r="BM19" s="43" t="n">
        <f aca="false">SUM(D74:D77)/AVERAGE(AG74:AG77)</f>
        <v>0.0770338861585809</v>
      </c>
      <c r="BN19" s="43" t="n">
        <f aca="false">(SUM(H74:H77)+SUM(J74:J77))/AVERAGE(AG74:AG77)</f>
        <v>0.00818262710303023</v>
      </c>
      <c r="BO19" s="45" t="n">
        <f aca="false">AL19-BN19</f>
        <v>-0.0378426685777752</v>
      </c>
      <c r="BP19" s="27" t="n">
        <f aca="false">BN19+BM19</f>
        <v>0.0852165132616111</v>
      </c>
      <c r="BQ19" s="7"/>
      <c r="BR19" s="7"/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'Low pensions'!Q20</f>
        <v>97784354.1565611</v>
      </c>
      <c r="E20" s="9"/>
      <c r="F20" s="42" t="n">
        <f aca="false">'Low pensions'!I20</f>
        <v>17773463.8633579</v>
      </c>
      <c r="G20" s="57" t="n">
        <f aca="false">'Low pensions'!K20</f>
        <v>0</v>
      </c>
      <c r="H20" s="57" t="n">
        <f aca="false">'Low pensions'!V20</f>
        <v>0</v>
      </c>
      <c r="I20" s="57" t="n">
        <f aca="false">'Low pensions'!M20</f>
        <v>0</v>
      </c>
      <c r="J20" s="57" t="n">
        <f aca="false">'Low pensions'!W20</f>
        <v>0</v>
      </c>
      <c r="K20" s="9"/>
      <c r="L20" s="57" t="n">
        <f aca="false">'Low pensions'!N20</f>
        <v>2477813.00409058</v>
      </c>
      <c r="M20" s="42"/>
      <c r="N20" s="57" t="n">
        <f aca="false">'Low pensions'!L20</f>
        <v>730249.346840963</v>
      </c>
      <c r="O20" s="9"/>
      <c r="P20" s="57" t="n">
        <f aca="false">'Low pensions'!X20</f>
        <v>16874999.9051822</v>
      </c>
      <c r="Q20" s="42"/>
      <c r="R20" s="57" t="n">
        <f aca="false">'Low SIPA income'!G15</f>
        <v>19131658.2078331</v>
      </c>
      <c r="S20" s="42"/>
      <c r="T20" s="57" t="n">
        <f aca="false">'Low SIPA income'!J15</f>
        <v>73151553.3309906</v>
      </c>
      <c r="U20" s="9"/>
      <c r="V20" s="57" t="n">
        <f aca="false">'Low SIPA income'!F15</f>
        <v>144189.0349691</v>
      </c>
      <c r="W20" s="42"/>
      <c r="X20" s="57" t="n">
        <f aca="false">'Low SIPA income'!M15</f>
        <v>362161.284990086</v>
      </c>
      <c r="Y20" s="9"/>
      <c r="Z20" s="9" t="n">
        <f aca="false">R20+V20-N20-L20-F20</f>
        <v>-1705678.9714872</v>
      </c>
      <c r="AA20" s="9"/>
      <c r="AB20" s="9" t="n">
        <f aca="false">T20-P20-D20</f>
        <v>-41507800.7307527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AE20/$AE$6*$AD$6</f>
        <v>5066609175.78067</v>
      </c>
      <c r="AH20" s="9"/>
      <c r="AI20" s="9"/>
      <c r="AJ20" s="43" t="n">
        <f aca="false">AB20/AG20</f>
        <v>-0.00819242205007003</v>
      </c>
      <c r="AK20" s="44" t="n">
        <f aca="false">AK19+1</f>
        <v>2031</v>
      </c>
      <c r="AL20" s="45" t="n">
        <f aca="false">SUM(AB78:AB81)/AVERAGE(AG78:AG81)</f>
        <v>-0.0280133779852086</v>
      </c>
      <c r="AM20" s="9" t="n">
        <f aca="false">'Central scenario'!AM19</f>
        <v>9649081.86791266</v>
      </c>
      <c r="AN20" s="45" t="n">
        <f aca="false">AM20/AVERAGE(AG78:AG81)</f>
        <v>0.00154726823938698</v>
      </c>
      <c r="AO20" s="45" t="n">
        <f aca="false">'GDP evolution by scenario'!G77</f>
        <v>0.0257184296790065</v>
      </c>
      <c r="AP20" s="45"/>
      <c r="AQ20" s="9" t="n">
        <f aca="false">AQ19*(1+AO20)</f>
        <v>566240697.755745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368194636.006527</v>
      </c>
      <c r="AS20" s="46" t="n">
        <f aca="false">AQ20/AG81</f>
        <v>0.0903835127433147</v>
      </c>
      <c r="AT20" s="46" t="n">
        <f aca="false">AR20/AG81</f>
        <v>0.058771340010377</v>
      </c>
      <c r="AU20" s="7"/>
      <c r="AV20" s="7"/>
      <c r="AW20" s="47" t="n">
        <f aca="false">workers_and_wage_low!C8</f>
        <v>11235296</v>
      </c>
      <c r="AX20" s="7"/>
      <c r="AY20" s="43" t="n">
        <f aca="false">(AW20-AW19)/AW19</f>
        <v>0.00962783052286471</v>
      </c>
      <c r="AZ20" s="48" t="n">
        <f aca="false">workers_and_wage_low!B8</f>
        <v>6554.01964535573</v>
      </c>
      <c r="BA20" s="43" t="n">
        <f aca="false">(AZ20-AZ19)/AZ19</f>
        <v>0.00503688916032643</v>
      </c>
      <c r="BB20" s="48" t="n">
        <f aca="false">'Central scenario'!BB20</f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0.0155274744630812</v>
      </c>
      <c r="BJ20" s="7" t="n">
        <f aca="false">BJ19+1</f>
        <v>2031</v>
      </c>
      <c r="BK20" s="43" t="n">
        <f aca="false">SUM(T78:T81)/AVERAGE(AG78:AG81)</f>
        <v>0.060881290077572</v>
      </c>
      <c r="BL20" s="43" t="n">
        <f aca="false">SUM(P78:P81)/AVERAGE(AG78:AG81)</f>
        <v>0.0125809571064093</v>
      </c>
      <c r="BM20" s="43" t="n">
        <f aca="false">SUM(D78:D81)/AVERAGE(AG78:AG81)</f>
        <v>0.0763137109563712</v>
      </c>
      <c r="BN20" s="43" t="n">
        <f aca="false">(SUM(H78:H81)+SUM(J78:J81))/AVERAGE(AG78:AG81)</f>
        <v>0.00906011617579265</v>
      </c>
      <c r="BO20" s="45" t="n">
        <f aca="false">AL20-BN20</f>
        <v>-0.0370734941610012</v>
      </c>
      <c r="BP20" s="27" t="n">
        <f aca="false">BN20+BM20</f>
        <v>0.0853738271321639</v>
      </c>
      <c r="BQ20" s="7"/>
      <c r="BR20" s="7"/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'Low pensions'!Q21</f>
        <v>106824539.398651</v>
      </c>
      <c r="E21" s="9"/>
      <c r="F21" s="42" t="n">
        <f aca="false">'Low pensions'!I21</f>
        <v>19416624.5418146</v>
      </c>
      <c r="G21" s="57" t="n">
        <f aca="false">'Low pensions'!K21</f>
        <v>36324.8440125154</v>
      </c>
      <c r="H21" s="57" t="n">
        <f aca="false">'Low pensions'!V21</f>
        <v>199848.574195181</v>
      </c>
      <c r="I21" s="58" t="n">
        <f aca="false">'Low pensions'!M21</f>
        <v>1123.44878389224</v>
      </c>
      <c r="J21" s="57" t="n">
        <f aca="false">'Low pensions'!W21</f>
        <v>6180.88373799533</v>
      </c>
      <c r="K21" s="9"/>
      <c r="L21" s="57" t="n">
        <f aca="false">'Low pensions'!N21</f>
        <v>3910348.4398605</v>
      </c>
      <c r="M21" s="42"/>
      <c r="N21" s="57" t="n">
        <f aca="false">'Low pensions'!L21</f>
        <v>800543.016671553</v>
      </c>
      <c r="O21" s="9"/>
      <c r="P21" s="57" t="n">
        <f aca="false">'Low pensions'!X21</f>
        <v>24695168.1228016</v>
      </c>
      <c r="Q21" s="42"/>
      <c r="R21" s="57" t="n">
        <f aca="false">'Low SIPA income'!G16</f>
        <v>22467543.5899294</v>
      </c>
      <c r="S21" s="42"/>
      <c r="T21" s="57" t="n">
        <f aca="false">'Low SIPA income'!J16</f>
        <v>85906600.216293</v>
      </c>
      <c r="U21" s="9"/>
      <c r="V21" s="57" t="n">
        <f aca="false">'Low SIPA income'!F16</f>
        <v>151268.17202623</v>
      </c>
      <c r="W21" s="42"/>
      <c r="X21" s="57" t="n">
        <f aca="false">'Low SIPA income'!M16</f>
        <v>379942.036305749</v>
      </c>
      <c r="Y21" s="9"/>
      <c r="Z21" s="9" t="n">
        <f aca="false">R21+V21-N21-L21-F21</f>
        <v>-1508704.23639102</v>
      </c>
      <c r="AA21" s="9"/>
      <c r="AB21" s="9" t="n">
        <f aca="false">T21-P21-D21</f>
        <v>-45613107.3051599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AE21/$AE$6*$AD$6</f>
        <v>5057788161.49449</v>
      </c>
      <c r="AH21" s="9"/>
      <c r="AI21" s="9"/>
      <c r="AJ21" s="43" t="n">
        <f aca="false">AB21/AG21</f>
        <v>-0.00901839022290764</v>
      </c>
      <c r="AK21" s="44" t="n">
        <f aca="false">AK20+1</f>
        <v>2032</v>
      </c>
      <c r="AL21" s="45" t="n">
        <f aca="false">SUM(AB82:AB85)/AVERAGE(AG82:AG85)</f>
        <v>-0.0278157091595464</v>
      </c>
      <c r="AM21" s="9" t="n">
        <f aca="false">'Central scenario'!AM20</f>
        <v>8873587.4679367</v>
      </c>
      <c r="AN21" s="45" t="n">
        <f aca="false">AM21/AVERAGE(AG82:AG85)</f>
        <v>0.00141206197514534</v>
      </c>
      <c r="AO21" s="45" t="n">
        <f aca="false">'GDP evolution by scenario'!G81</f>
        <v>0.0256867842075674</v>
      </c>
      <c r="AP21" s="45"/>
      <c r="AQ21" s="9" t="n">
        <f aca="false">AQ20*(1+AO21)</f>
        <v>580785600.36854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368674793.379527</v>
      </c>
      <c r="AS21" s="46" t="n">
        <f aca="false">AQ21/AG85</f>
        <v>0.0918395573930905</v>
      </c>
      <c r="AT21" s="46" t="n">
        <f aca="false">AR21/AG85</f>
        <v>0.0582985009002971</v>
      </c>
      <c r="AU21" s="7"/>
      <c r="AW21" s="47" t="n">
        <f aca="false">workers_and_wage_low!C9</f>
        <v>11156745</v>
      </c>
      <c r="AY21" s="43" t="n">
        <f aca="false">(AW21-AW20)/AW20</f>
        <v>-0.00699144909043785</v>
      </c>
      <c r="AZ21" s="48" t="n">
        <f aca="false">workers_and_wage_low!B9</f>
        <v>6660.1842529205</v>
      </c>
      <c r="BA21" s="43" t="n">
        <f aca="false">(AZ21-AZ20)/AZ20</f>
        <v>0.0161983962986734</v>
      </c>
      <c r="BB21" s="48" t="n">
        <f aca="false">'Central scenario'!BB21</f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0.0137589897774866</v>
      </c>
      <c r="BJ21" s="7" t="n">
        <f aca="false">BJ20+1</f>
        <v>2032</v>
      </c>
      <c r="BK21" s="43" t="n">
        <f aca="false">SUM(T82:T85)/AVERAGE(AG82:AG85)</f>
        <v>0.0608982513719237</v>
      </c>
      <c r="BL21" s="43" t="n">
        <f aca="false">SUM(P82:P85)/AVERAGE(AG82:AG85)</f>
        <v>0.0122903839029466</v>
      </c>
      <c r="BM21" s="43" t="n">
        <f aca="false">SUM(D82:D85)/AVERAGE(AG82:AG85)</f>
        <v>0.0764235766285235</v>
      </c>
      <c r="BN21" s="43" t="n">
        <f aca="false">(SUM(H82:H85)+SUM(J82:J85))/AVERAGE(AG82:AG85)</f>
        <v>0.0100686955443766</v>
      </c>
      <c r="BO21" s="45" t="n">
        <f aca="false">AL21-BN21</f>
        <v>-0.037884404703923</v>
      </c>
      <c r="BP21" s="27" t="n">
        <f aca="false">BN21+BM21</f>
        <v>0.0864922721729001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'Low pensions'!Q22</f>
        <v>102020428.177735</v>
      </c>
      <c r="E22" s="6"/>
      <c r="F22" s="8" t="n">
        <f aca="false">'Low pensions'!I22</f>
        <v>18543420.4600676</v>
      </c>
      <c r="G22" s="56" t="n">
        <f aca="false">'Low pensions'!K22</f>
        <v>66682.1496075563</v>
      </c>
      <c r="H22" s="56" t="n">
        <f aca="false">'Low pensions'!V22</f>
        <v>366865.512725902</v>
      </c>
      <c r="I22" s="56" t="n">
        <f aca="false">'Low pensions'!M22</f>
        <v>2062.33452394504</v>
      </c>
      <c r="J22" s="56" t="n">
        <f aca="false">'Low pensions'!W22</f>
        <v>11346.3560636877</v>
      </c>
      <c r="K22" s="6"/>
      <c r="L22" s="56" t="n">
        <f aca="false">'Low pensions'!N22</f>
        <v>4299591.36744104</v>
      </c>
      <c r="M22" s="8"/>
      <c r="N22" s="56" t="n">
        <f aca="false">'Low pensions'!L22</f>
        <v>765007.806871563</v>
      </c>
      <c r="O22" s="6"/>
      <c r="P22" s="56" t="n">
        <f aca="false">'Low pensions'!X22</f>
        <v>26519447.2846624</v>
      </c>
      <c r="Q22" s="8"/>
      <c r="R22" s="56" t="n">
        <f aca="false">'Low SIPA income'!G17</f>
        <v>19431124.5126652</v>
      </c>
      <c r="S22" s="8"/>
      <c r="T22" s="56" t="n">
        <f aca="false">'Low SIPA income'!J17</f>
        <v>74296588.7027699</v>
      </c>
      <c r="U22" s="6"/>
      <c r="V22" s="56" t="n">
        <f aca="false">'Low SIPA income'!F17</f>
        <v>123378.287154311</v>
      </c>
      <c r="W22" s="8"/>
      <c r="X22" s="56" t="n">
        <f aca="false">'Low SIPA income'!M17</f>
        <v>309890.686384417</v>
      </c>
      <c r="Y22" s="6"/>
      <c r="Z22" s="6" t="n">
        <f aca="false">R22+V22-N22-L22-F22</f>
        <v>-4053516.83456065</v>
      </c>
      <c r="AA22" s="6"/>
      <c r="AB22" s="6" t="n">
        <f aca="false">T22-P22-D22</f>
        <v>-54243286.7596275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AE22/$AE$6*$AD$6</f>
        <v>4959041644.82523</v>
      </c>
      <c r="AH22" s="6"/>
      <c r="AI22" s="6"/>
      <c r="AJ22" s="36" t="n">
        <f aca="false">AB22/AG22</f>
        <v>-0.0109382599793713</v>
      </c>
      <c r="AK22" s="37" t="n">
        <f aca="false">AK21+1</f>
        <v>2033</v>
      </c>
      <c r="AL22" s="38" t="n">
        <f aca="false">SUM(AB86:AB89)/AVERAGE(AG86:AG89)</f>
        <v>-0.0279853963201956</v>
      </c>
      <c r="AM22" s="6" t="n">
        <f aca="false">'Central scenario'!AM21</f>
        <v>8126011.66426731</v>
      </c>
      <c r="AN22" s="38" t="n">
        <f aca="false">AM22/AVERAGE(AG86:AG89)</f>
        <v>0.00128234074358531</v>
      </c>
      <c r="AO22" s="38" t="n">
        <f aca="false">'GDP evolution by scenario'!G85</f>
        <v>0.0272928963691685</v>
      </c>
      <c r="AP22" s="38"/>
      <c r="AQ22" s="6" t="n">
        <f aca="false">AQ21*(1+AO22)</f>
        <v>596636921.572104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370509828.581664</v>
      </c>
      <c r="AS22" s="39" t="n">
        <f aca="false">AQ22/AG89</f>
        <v>0.0940763657701264</v>
      </c>
      <c r="AT22" s="39" t="n">
        <f aca="false">AR22/AG89</f>
        <v>0.0584211551360773</v>
      </c>
      <c r="AU22" s="5"/>
      <c r="AV22" s="5"/>
      <c r="AW22" s="40" t="n">
        <f aca="false">workers_and_wage_low!C10</f>
        <v>11057148</v>
      </c>
      <c r="AX22" s="5"/>
      <c r="AY22" s="36" t="n">
        <f aca="false">(AW22-AW21)/AW21</f>
        <v>-0.00892706609320192</v>
      </c>
      <c r="AZ22" s="41" t="n">
        <f aca="false">workers_and_wage_low!B10</f>
        <v>6744.03429129675</v>
      </c>
      <c r="BA22" s="36" t="n">
        <f aca="false">(AZ22-AZ21)/AZ21</f>
        <v>0.0125897475493247</v>
      </c>
      <c r="BB22" s="41" t="n">
        <f aca="false">'Central scenario'!BB22</f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0.0153369232652425</v>
      </c>
      <c r="BJ22" s="5" t="n">
        <f aca="false">BJ21+1</f>
        <v>2033</v>
      </c>
      <c r="BK22" s="36" t="n">
        <f aca="false">SUM(T86:T89)/AVERAGE(AG86:AG89)</f>
        <v>0.0605729172896197</v>
      </c>
      <c r="BL22" s="36" t="n">
        <f aca="false">SUM(P86:P89)/AVERAGE(AG86:AG89)</f>
        <v>0.0122564182975351</v>
      </c>
      <c r="BM22" s="36" t="n">
        <f aca="false">SUM(D86:D89)/AVERAGE(AG86:AG89)</f>
        <v>0.0763018953122802</v>
      </c>
      <c r="BN22" s="36" t="n">
        <f aca="false">(SUM(H86:H89)+SUM(J86:J89))/AVERAGE(AG86:AG89)</f>
        <v>0.0110155958501541</v>
      </c>
      <c r="BO22" s="38" t="n">
        <f aca="false">AL22-BN22</f>
        <v>-0.0390009921703496</v>
      </c>
      <c r="BP22" s="27" t="n">
        <f aca="false">BN22+BM22</f>
        <v>0.0873174911624343</v>
      </c>
      <c r="BQ22" s="5"/>
      <c r="BR22" s="5"/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'Low pensions'!Q23</f>
        <v>108855914.208479</v>
      </c>
      <c r="E23" s="9"/>
      <c r="F23" s="42" t="n">
        <f aca="false">'Low pensions'!I23</f>
        <v>19785850.9593415</v>
      </c>
      <c r="G23" s="57" t="n">
        <f aca="false">'Low pensions'!K23</f>
        <v>102244.218065323</v>
      </c>
      <c r="H23" s="57" t="n">
        <f aca="false">'Low pensions'!V23</f>
        <v>562517.520874031</v>
      </c>
      <c r="I23" s="57" t="n">
        <f aca="false">'Low pensions'!M23</f>
        <v>3162.19231129867</v>
      </c>
      <c r="J23" s="57" t="n">
        <f aca="false">'Low pensions'!W23</f>
        <v>17397.4490991969</v>
      </c>
      <c r="K23" s="9"/>
      <c r="L23" s="57" t="n">
        <f aca="false">'Low pensions'!N23</f>
        <v>3939404.98436416</v>
      </c>
      <c r="M23" s="42"/>
      <c r="N23" s="57" t="n">
        <f aca="false">'Low pensions'!L23</f>
        <v>818497.026508227</v>
      </c>
      <c r="O23" s="9"/>
      <c r="P23" s="57" t="n">
        <f aca="false">'Low pensions'!X23</f>
        <v>24944720.3351922</v>
      </c>
      <c r="Q23" s="42"/>
      <c r="R23" s="57" t="n">
        <f aca="false">'Low SIPA income'!G18</f>
        <v>23253934.1380792</v>
      </c>
      <c r="S23" s="42"/>
      <c r="T23" s="57" t="n">
        <f aca="false">'Low SIPA income'!J18</f>
        <v>88913432.6349492</v>
      </c>
      <c r="U23" s="9"/>
      <c r="V23" s="57" t="n">
        <f aca="false">'Low SIPA income'!F18</f>
        <v>131002.673091904</v>
      </c>
      <c r="W23" s="42"/>
      <c r="X23" s="57" t="n">
        <f aca="false">'Low SIPA income'!M18</f>
        <v>329040.94568819</v>
      </c>
      <c r="Y23" s="9"/>
      <c r="Z23" s="9" t="n">
        <f aca="false">R23+V23-N23-L23-F23</f>
        <v>-1158816.15904285</v>
      </c>
      <c r="AA23" s="9"/>
      <c r="AB23" s="9" t="n">
        <f aca="false">T23-P23-D23</f>
        <v>-44887201.9087221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AE23/$AE$6*$AD$6</f>
        <v>5665901320.8228</v>
      </c>
      <c r="AH23" s="9"/>
      <c r="AI23" s="9"/>
      <c r="AJ23" s="43" t="n">
        <f aca="false">AB23/AG23</f>
        <v>-0.00792234092460396</v>
      </c>
      <c r="AK23" s="44" t="n">
        <f aca="false">AK22+1</f>
        <v>2034</v>
      </c>
      <c r="AL23" s="45" t="n">
        <f aca="false">SUM(AB90:AB93)/AVERAGE(AG90:AG93)</f>
        <v>-0.0283355377673128</v>
      </c>
      <c r="AM23" s="9" t="n">
        <f aca="false">'Central scenario'!AM22</f>
        <v>7406781.38079157</v>
      </c>
      <c r="AN23" s="45" t="n">
        <f aca="false">AM23/AVERAGE(AG90:AG93)</f>
        <v>0.00116080195790579</v>
      </c>
      <c r="AO23" s="45" t="n">
        <f aca="false">'GDP evolution by scenario'!G89</f>
        <v>0.01720821946095</v>
      </c>
      <c r="AP23" s="45"/>
      <c r="AQ23" s="9" t="n">
        <f aca="false">AQ22*(1+AO23)</f>
        <v>606903980.657022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369420623.576009</v>
      </c>
      <c r="AS23" s="46" t="n">
        <f aca="false">AQ23/AG93</f>
        <v>0.0948334560879032</v>
      </c>
      <c r="AT23" s="46" t="n">
        <f aca="false">AR23/AG93</f>
        <v>0.0577248388549615</v>
      </c>
      <c r="AU23" s="7"/>
      <c r="AV23" s="7"/>
      <c r="AW23" s="47" t="n">
        <f aca="false">workers_and_wage_low!C11</f>
        <v>11247506</v>
      </c>
      <c r="AX23" s="7"/>
      <c r="AY23" s="43" t="n">
        <f aca="false">(AW23-AW22)/AW22</f>
        <v>0.017215831785918</v>
      </c>
      <c r="AZ23" s="48" t="n">
        <f aca="false">workers_and_wage_low!B11</f>
        <v>6741.66175252587</v>
      </c>
      <c r="BA23" s="43" t="n">
        <f aca="false">(AZ23-AZ22)/AZ22</f>
        <v>-0.000351798147578038</v>
      </c>
      <c r="BB23" s="48" t="n">
        <f aca="false">'Central scenario'!BB23</f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0.0123371649021554</v>
      </c>
      <c r="BJ23" s="7" t="n">
        <f aca="false">BJ22+1</f>
        <v>2034</v>
      </c>
      <c r="BK23" s="43" t="n">
        <f aca="false">SUM(T90:T93)/AVERAGE(AG90:AG93)</f>
        <v>0.0605115994753472</v>
      </c>
      <c r="BL23" s="43" t="n">
        <f aca="false">SUM(P90:P93)/AVERAGE(AG90:AG93)</f>
        <v>0.0121477831733083</v>
      </c>
      <c r="BM23" s="43" t="n">
        <f aca="false">SUM(D90:D93)/AVERAGE(AG90:AG93)</f>
        <v>0.0766993540693517</v>
      </c>
      <c r="BN23" s="43" t="n">
        <f aca="false">(SUM(H90:H93)+SUM(J90:J93))/AVERAGE(AG90:AG93)</f>
        <v>0.011747298019721</v>
      </c>
      <c r="BO23" s="45" t="n">
        <f aca="false">AL23-BN23</f>
        <v>-0.0400828357870338</v>
      </c>
      <c r="BP23" s="27" t="n">
        <f aca="false">BN23+BM23</f>
        <v>0.0884466520890727</v>
      </c>
      <c r="BQ23" s="7"/>
      <c r="BR23" s="7"/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'Low pensions'!Q24</f>
        <v>104302964.88111</v>
      </c>
      <c r="E24" s="9"/>
      <c r="F24" s="42" t="n">
        <f aca="false">'Low pensions'!I24</f>
        <v>18958298.5248066</v>
      </c>
      <c r="G24" s="57" t="n">
        <f aca="false">'Low pensions'!K24</f>
        <v>148476.22300635</v>
      </c>
      <c r="H24" s="57" t="n">
        <f aca="false">'Low pensions'!V24</f>
        <v>816872.371412834</v>
      </c>
      <c r="I24" s="57" t="n">
        <f aca="false">'Low pensions'!M24</f>
        <v>4592.04813421701</v>
      </c>
      <c r="J24" s="57" t="n">
        <f aca="false">'Low pensions'!W24</f>
        <v>25264.0939612217</v>
      </c>
      <c r="K24" s="9"/>
      <c r="L24" s="57" t="n">
        <f aca="false">'Low pensions'!N24</f>
        <v>3599614.55233288</v>
      </c>
      <c r="M24" s="42"/>
      <c r="N24" s="57" t="n">
        <f aca="false">'Low pensions'!L24</f>
        <v>785462.557474628</v>
      </c>
      <c r="O24" s="9"/>
      <c r="P24" s="57" t="n">
        <f aca="false">'Low pensions'!X24</f>
        <v>22999800.2662074</v>
      </c>
      <c r="Q24" s="42"/>
      <c r="R24" s="57" t="n">
        <f aca="false">'Low SIPA income'!G19</f>
        <v>20589460.949615</v>
      </c>
      <c r="S24" s="42"/>
      <c r="T24" s="57" t="n">
        <f aca="false">'Low SIPA income'!J19</f>
        <v>78725588.4644356</v>
      </c>
      <c r="U24" s="9"/>
      <c r="V24" s="57" t="n">
        <f aca="false">'Low SIPA income'!F19</f>
        <v>137459.026655012</v>
      </c>
      <c r="W24" s="42"/>
      <c r="X24" s="57" t="n">
        <f aca="false">'Low SIPA income'!M19</f>
        <v>345257.444420333</v>
      </c>
      <c r="Y24" s="9"/>
      <c r="Z24" s="9" t="n">
        <f aca="false">R24+V24-N24-L24-F24</f>
        <v>-2616455.65834412</v>
      </c>
      <c r="AA24" s="9"/>
      <c r="AB24" s="9" t="n">
        <f aca="false">T24-P24-D24</f>
        <v>-48577176.6828822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AE24/$AE$6*$AD$6</f>
        <v>5260049751.4821</v>
      </c>
      <c r="AH24" s="9"/>
      <c r="AI24" s="9"/>
      <c r="AJ24" s="43" t="n">
        <f aca="false">AB24/AG24</f>
        <v>-0.0092351173426059</v>
      </c>
      <c r="AK24" s="44" t="n">
        <f aca="false">AK23+1</f>
        <v>2035</v>
      </c>
      <c r="AL24" s="45" t="n">
        <f aca="false">SUM(AB94:AB97)/AVERAGE(AG94:AG97)</f>
        <v>-0.0279704862678519</v>
      </c>
      <c r="AM24" s="9" t="n">
        <f aca="false">'Central scenario'!AM23</f>
        <v>6738583.40306814</v>
      </c>
      <c r="AN24" s="45" t="n">
        <f aca="false">AM24/AVERAGE(AG94:AG97)</f>
        <v>0.00103821849499865</v>
      </c>
      <c r="AO24" s="45" t="n">
        <f aca="false">'GDP evolution by scenario'!G93</f>
        <v>0.0252716631076237</v>
      </c>
      <c r="AP24" s="45"/>
      <c r="AQ24" s="9" t="n">
        <f aca="false">AQ23*(1+AO24)</f>
        <v>622241453.594862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371940213.462826</v>
      </c>
      <c r="AS24" s="46" t="n">
        <f aca="false">AQ24/AG97</f>
        <v>0.0948914898635658</v>
      </c>
      <c r="AT24" s="46" t="n">
        <f aca="false">AR24/AG97</f>
        <v>0.0567206842163234</v>
      </c>
      <c r="AU24" s="7"/>
      <c r="AV24" s="7"/>
      <c r="AW24" s="47" t="n">
        <f aca="false">workers_and_wage_low!C12</f>
        <v>11410134</v>
      </c>
      <c r="AX24" s="7"/>
      <c r="AY24" s="43" t="n">
        <f aca="false">(AW24-AW23)/AW23</f>
        <v>0.0144590276279915</v>
      </c>
      <c r="AZ24" s="48" t="n">
        <f aca="false">workers_and_wage_low!B12</f>
        <v>6886.42921069284</v>
      </c>
      <c r="BA24" s="43" t="n">
        <f aca="false">(AZ24-AZ23)/AZ23</f>
        <v>0.0214735570369921</v>
      </c>
      <c r="BB24" s="48" t="n">
        <f aca="false">'Central scenario'!BB24</f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0.0129506258233474</v>
      </c>
      <c r="BJ24" s="7" t="n">
        <f aca="false">BJ23+1</f>
        <v>2035</v>
      </c>
      <c r="BK24" s="43" t="n">
        <f aca="false">SUM(T94:T97)/AVERAGE(AG94:AG97)</f>
        <v>0.0604875910428689</v>
      </c>
      <c r="BL24" s="43" t="n">
        <f aca="false">SUM(P94:P97)/AVERAGE(AG94:AG97)</f>
        <v>0.012071591773206</v>
      </c>
      <c r="BM24" s="43" t="n">
        <f aca="false">SUM(D94:D97)/AVERAGE(AG94:AG97)</f>
        <v>0.0763864855375149</v>
      </c>
      <c r="BN24" s="43" t="n">
        <f aca="false">(SUM(H94:H97)+SUM(J94:J97))/AVERAGE(AG94:AG97)</f>
        <v>0.0122238250135174</v>
      </c>
      <c r="BO24" s="45" t="n">
        <f aca="false">AL24-BN24</f>
        <v>-0.0401943112813693</v>
      </c>
      <c r="BP24" s="27" t="n">
        <f aca="false">BN24+BM24</f>
        <v>0.0886103105510323</v>
      </c>
      <c r="BQ24" s="7"/>
      <c r="BR24" s="7"/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'Low pensions'!Q25</f>
        <v>113365412.769487</v>
      </c>
      <c r="E25" s="9"/>
      <c r="F25" s="42" t="n">
        <f aca="false">'Low pensions'!I25</f>
        <v>20605505.7027539</v>
      </c>
      <c r="G25" s="57" t="n">
        <f aca="false">'Low pensions'!K25</f>
        <v>189845.474762486</v>
      </c>
      <c r="H25" s="57" t="n">
        <f aca="false">'Low pensions'!V25</f>
        <v>1044473.78867251</v>
      </c>
      <c r="I25" s="57" t="n">
        <f aca="false">'Low pensions'!M25</f>
        <v>5871.50952873667</v>
      </c>
      <c r="J25" s="57" t="n">
        <f aca="false">'Low pensions'!W25</f>
        <v>32303.3130517272</v>
      </c>
      <c r="K25" s="9"/>
      <c r="L25" s="57" t="n">
        <f aca="false">'Low pensions'!N25</f>
        <v>4012507.36812272</v>
      </c>
      <c r="M25" s="42"/>
      <c r="N25" s="57" t="n">
        <f aca="false">'Low pensions'!L25</f>
        <v>856425.707030401</v>
      </c>
      <c r="O25" s="9"/>
      <c r="P25" s="57" t="n">
        <f aca="false">'Low pensions'!X25</f>
        <v>25532721.3614925</v>
      </c>
      <c r="Q25" s="42"/>
      <c r="R25" s="57" t="n">
        <f aca="false">'Low SIPA income'!G20</f>
        <v>24347223.0380237</v>
      </c>
      <c r="S25" s="42"/>
      <c r="T25" s="57" t="n">
        <f aca="false">'Low SIPA income'!J20</f>
        <v>93093717.5010947</v>
      </c>
      <c r="U25" s="9"/>
      <c r="V25" s="57" t="n">
        <f aca="false">'Low SIPA income'!F20</f>
        <v>143698.094559182</v>
      </c>
      <c r="W25" s="42"/>
      <c r="X25" s="57" t="n">
        <f aca="false">'Low SIPA income'!M20</f>
        <v>360928.184222419</v>
      </c>
      <c r="Y25" s="9"/>
      <c r="Z25" s="9" t="n">
        <f aca="false">R25+V25-N25-L25-F25</f>
        <v>-983517.645324133</v>
      </c>
      <c r="AA25" s="9"/>
      <c r="AB25" s="9" t="n">
        <f aca="false">T25-P25-D25</f>
        <v>-45804416.6298849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AE25/$AE$6*$AD$6</f>
        <v>5284711650.71247</v>
      </c>
      <c r="AH25" s="9"/>
      <c r="AI25" s="9"/>
      <c r="AJ25" s="43" t="n">
        <f aca="false">AB25/AG25</f>
        <v>-0.00866734453216756</v>
      </c>
      <c r="AK25" s="44" t="n">
        <f aca="false">AK24+1</f>
        <v>2036</v>
      </c>
      <c r="AL25" s="45" t="n">
        <f aca="false">SUM(AB98:AB101)/AVERAGE(AG98:AG101)</f>
        <v>-0.0263084485019039</v>
      </c>
      <c r="AM25" s="9" t="n">
        <f aca="false">'Central scenario'!AM24</f>
        <v>6098422.29766839</v>
      </c>
      <c r="AN25" s="45" t="n">
        <f aca="false">AM25/AVERAGE(AG98:AG101)</f>
        <v>0.000925280675557777</v>
      </c>
      <c r="AO25" s="45" t="n">
        <f aca="false">'GDP evolution by scenario'!G97</f>
        <v>0.0258942977241057</v>
      </c>
      <c r="AP25" s="45"/>
      <c r="AQ25" s="9" t="n">
        <f aca="false">AQ24*(1+AO25)</f>
        <v>638353959.050528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375400878.451694</v>
      </c>
      <c r="AS25" s="46" t="n">
        <f aca="false">AQ25/AG101</f>
        <v>0.0968081877107909</v>
      </c>
      <c r="AT25" s="46" t="n">
        <f aca="false">AR25/AG101</f>
        <v>0.0569306075300314</v>
      </c>
      <c r="AU25" s="7"/>
      <c r="AV25" s="7"/>
      <c r="AW25" s="47" t="n">
        <f aca="false">workers_and_wage_low!C13</f>
        <v>11521898</v>
      </c>
      <c r="AX25" s="7"/>
      <c r="AY25" s="43" t="n">
        <f aca="false">(AW25-AW24)/AW24</f>
        <v>0.0097951522742853</v>
      </c>
      <c r="AZ25" s="48" t="n">
        <f aca="false">workers_and_wage_low!B13</f>
        <v>6890.54533395775</v>
      </c>
      <c r="BA25" s="43" t="n">
        <f aca="false">(AZ25-AZ24)/AZ24</f>
        <v>0.000597715178501923</v>
      </c>
      <c r="BB25" s="48" t="n">
        <f aca="false">'Central scenario'!BB25</f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F25" s="7"/>
      <c r="BI25" s="43" t="n">
        <f aca="false">T32/AG32</f>
        <v>0.0120068618246064</v>
      </c>
      <c r="BJ25" s="7" t="n">
        <f aca="false">BJ24+1</f>
        <v>2036</v>
      </c>
      <c r="BK25" s="43" t="n">
        <f aca="false">SUM(T98:T101)/AVERAGE(AG98:AG101)</f>
        <v>0.0608039179114022</v>
      </c>
      <c r="BL25" s="43" t="n">
        <f aca="false">SUM(P98:P101)/AVERAGE(AG98:AG101)</f>
        <v>0.011570667981998</v>
      </c>
      <c r="BM25" s="43" t="n">
        <f aca="false">SUM(D98:D101)/AVERAGE(AG98:AG101)</f>
        <v>0.0755416984313081</v>
      </c>
      <c r="BN25" s="43" t="n">
        <f aca="false">(SUM(H98:H101)+SUM(J98:J101))/AVERAGE(AG98:AG101)</f>
        <v>0.0129812893492866</v>
      </c>
      <c r="BO25" s="45" t="n">
        <f aca="false">AL25-BN25</f>
        <v>-0.0392897378511905</v>
      </c>
      <c r="BP25" s="27" t="n">
        <f aca="false">BN25+BM25</f>
        <v>0.0885229877805947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56" t="n">
        <f aca="false">'Low pensions'!Q26</f>
        <v>105500956.911478</v>
      </c>
      <c r="E26" s="6"/>
      <c r="F26" s="8" t="n">
        <f aca="false">'Low pensions'!I26</f>
        <v>19176047.7572272</v>
      </c>
      <c r="G26" s="56" t="n">
        <f aca="false">'Low pensions'!K26</f>
        <v>193632.468036018</v>
      </c>
      <c r="H26" s="56" t="n">
        <f aca="false">'Low pensions'!V26</f>
        <v>1065308.70831983</v>
      </c>
      <c r="I26" s="56" t="n">
        <f aca="false">'Low pensions'!M26</f>
        <v>5988.63303204181</v>
      </c>
      <c r="J26" s="56" t="n">
        <f aca="false">'Low pensions'!W26</f>
        <v>32947.6920098918</v>
      </c>
      <c r="K26" s="6"/>
      <c r="L26" s="56" t="n">
        <f aca="false">'Low pensions'!N26</f>
        <v>4266228.99960084</v>
      </c>
      <c r="M26" s="8"/>
      <c r="N26" s="56" t="n">
        <f aca="false">'Low pensions'!L26</f>
        <v>797212.366434828</v>
      </c>
      <c r="O26" s="6"/>
      <c r="P26" s="56" t="n">
        <f aca="false">'Low pensions'!X26</f>
        <v>26523509.7841774</v>
      </c>
      <c r="Q26" s="8"/>
      <c r="R26" s="56" t="n">
        <f aca="false">'Low SIPA income'!G21</f>
        <v>19486155.6562159</v>
      </c>
      <c r="S26" s="8"/>
      <c r="T26" s="56" t="n">
        <f aca="false">'Low SIPA income'!J21</f>
        <v>74507005.0497785</v>
      </c>
      <c r="U26" s="6"/>
      <c r="V26" s="56" t="n">
        <f aca="false">'Low SIPA income'!F21</f>
        <v>129450.461885458</v>
      </c>
      <c r="W26" s="8"/>
      <c r="X26" s="56" t="n">
        <f aca="false">'Low SIPA income'!M21</f>
        <v>325142.238652504</v>
      </c>
      <c r="Y26" s="6"/>
      <c r="Z26" s="6" t="n">
        <f aca="false">R26+V26-N26-L26-F26</f>
        <v>-4623883.0051615</v>
      </c>
      <c r="AA26" s="6"/>
      <c r="AB26" s="6" t="n">
        <f aca="false">T26-P26-D26</f>
        <v>-57517461.6458769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AE26/$AE$6*$AD$6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-0.0111407284732292</v>
      </c>
      <c r="AK26" s="37" t="n">
        <f aca="false">AK25+1</f>
        <v>2037</v>
      </c>
      <c r="AL26" s="38" t="n">
        <f aca="false">SUM(AB102:AB105)/AVERAGE(AG102:AG105)</f>
        <v>-0.0255306737792722</v>
      </c>
      <c r="AM26" s="6" t="n">
        <f aca="false">'Central scenario'!AM25</f>
        <v>5493111.4769607</v>
      </c>
      <c r="AN26" s="38" t="n">
        <f aca="false">AM26/AVERAGE(AG102:AG105)</f>
        <v>0.000823107179609088</v>
      </c>
      <c r="AO26" s="38" t="n">
        <f aca="false">'GDP evolution by scenario'!G101</f>
        <v>0.0205714843847802</v>
      </c>
      <c r="AP26" s="38"/>
      <c r="AQ26" s="6" t="n">
        <f aca="false">AQ25*(1+AO26)</f>
        <v>651485847.551098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377578718.36815</v>
      </c>
      <c r="AS26" s="39" t="n">
        <f aca="false">AQ26/AG105</f>
        <v>0.0971458640911134</v>
      </c>
      <c r="AT26" s="39" t="n">
        <f aca="false">AR26/AG105</f>
        <v>0.0563023909056015</v>
      </c>
      <c r="AU26" s="36" t="n">
        <f aca="false">AVERAGE(AH26:AH29)</f>
        <v>-0.0145498200871361</v>
      </c>
      <c r="AV26" s="5"/>
      <c r="AW26" s="40" t="n">
        <f aca="false">workers_and_wage_low!C14</f>
        <v>11482379</v>
      </c>
      <c r="AX26" s="5"/>
      <c r="AY26" s="36" t="n">
        <f aca="false">(AW26-AW25)/AW25</f>
        <v>-0.00342990364955496</v>
      </c>
      <c r="AZ26" s="41" t="n">
        <f aca="false">workers_and_wage_low!B14</f>
        <v>6808.84926639221</v>
      </c>
      <c r="BA26" s="36" t="n">
        <f aca="false">(AZ26-AZ25)/AZ25</f>
        <v>-0.0118562557252089</v>
      </c>
      <c r="BB26" s="41" t="n">
        <f aca="false">'Central scenario'!BB26</f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0.0154967870337306</v>
      </c>
      <c r="BJ26" s="5" t="n">
        <f aca="false">BJ25+1</f>
        <v>2037</v>
      </c>
      <c r="BK26" s="36" t="n">
        <f aca="false">SUM(T102:T105)/AVERAGE(AG102:AG105)</f>
        <v>0.060962105164641</v>
      </c>
      <c r="BL26" s="36" t="n">
        <f aca="false">SUM(P102:P105)/AVERAGE(AG102:AG105)</f>
        <v>0.0113529003589583</v>
      </c>
      <c r="BM26" s="36" t="n">
        <f aca="false">SUM(D102:D105)/AVERAGE(AG102:AG105)</f>
        <v>0.075139878584955</v>
      </c>
      <c r="BN26" s="36" t="n">
        <f aca="false">(SUM(H102:H105)+SUM(J102:J105))/AVERAGE(AG102:AG105)</f>
        <v>0.0137188480143072</v>
      </c>
      <c r="BO26" s="38" t="n">
        <f aca="false">AL26-BN26</f>
        <v>-0.0392495217935794</v>
      </c>
      <c r="BP26" s="27" t="n">
        <f aca="false">BN26+BM26</f>
        <v>0.0888587265992621</v>
      </c>
      <c r="BQ26" s="5"/>
      <c r="BR26" s="5"/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8469157.72093234</v>
      </c>
      <c r="D27" s="57" t="n">
        <f aca="false">'Low pensions'!Q27</f>
        <v>104557502.72756</v>
      </c>
      <c r="E27" s="9"/>
      <c r="F27" s="42" t="n">
        <f aca="false">'Low pensions'!I27</f>
        <v>19004563.7914206</v>
      </c>
      <c r="G27" s="57" t="n">
        <f aca="false">'Low pensions'!K27</f>
        <v>211229.041623464</v>
      </c>
      <c r="H27" s="57" t="n">
        <f aca="false">'Low pensions'!V27</f>
        <v>1162119.8643694</v>
      </c>
      <c r="I27" s="57" t="n">
        <f aca="false">'Low pensions'!M27</f>
        <v>6532.85695742682</v>
      </c>
      <c r="J27" s="57" t="n">
        <f aca="false">'Low pensions'!W27</f>
        <v>35941.8514753426</v>
      </c>
      <c r="K27" s="9"/>
      <c r="L27" s="57" t="n">
        <f aca="false">'Low pensions'!N27</f>
        <v>3381171.90764194</v>
      </c>
      <c r="M27" s="42"/>
      <c r="N27" s="57" t="n">
        <f aca="false">'Low pensions'!L27</f>
        <v>790911.274880998</v>
      </c>
      <c r="O27" s="9"/>
      <c r="P27" s="57" t="n">
        <f aca="false">'Low pensions'!X27</f>
        <v>21896277.5800117</v>
      </c>
      <c r="Q27" s="42"/>
      <c r="R27" s="57" t="n">
        <f aca="false">'Low SIPA income'!G22</f>
        <v>22133246.3158513</v>
      </c>
      <c r="S27" s="42"/>
      <c r="T27" s="57" t="n">
        <f aca="false">'Low SIPA income'!J22</f>
        <v>84628385.6147421</v>
      </c>
      <c r="U27" s="9"/>
      <c r="V27" s="57" t="n">
        <f aca="false">'Low SIPA income'!F22</f>
        <v>124241.716375217</v>
      </c>
      <c r="W27" s="42"/>
      <c r="X27" s="57" t="n">
        <f aca="false">'Low SIPA income'!M22</f>
        <v>312059.371653781</v>
      </c>
      <c r="Y27" s="9"/>
      <c r="Z27" s="9" t="n">
        <f aca="false">R27+V27-N27-L27-F27</f>
        <v>-919158.941716999</v>
      </c>
      <c r="AA27" s="9"/>
      <c r="AB27" s="9" t="n">
        <f aca="false">T27-P27-D27</f>
        <v>-41825394.6928294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AE27/$AE$6*$AD$6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-0.00767405337208832</v>
      </c>
      <c r="AK27" s="44" t="n">
        <f aca="false">AK26+1</f>
        <v>2038</v>
      </c>
      <c r="AL27" s="45" t="n">
        <f aca="false">SUM(AB106:AB109)/AVERAGE(AG106:AG109)</f>
        <v>-0.0248067379144458</v>
      </c>
      <c r="AM27" s="9" t="n">
        <f aca="false">'Central scenario'!AM26</f>
        <v>4920541.96276278</v>
      </c>
      <c r="AN27" s="45" t="n">
        <f aca="false">AM27/AVERAGE(AG106:AG109)</f>
        <v>0.00072718265771517</v>
      </c>
      <c r="AO27" s="45" t="n">
        <f aca="false">'GDP evolution by scenario'!G105</f>
        <v>0.0266417853298095</v>
      </c>
      <c r="AP27" s="45"/>
      <c r="AQ27" s="9" t="n">
        <f aca="false">AQ26*(1+AO27)</f>
        <v>668842593.646964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382657748.957879</v>
      </c>
      <c r="AS27" s="46" t="n">
        <f aca="false">AQ27/AG109</f>
        <v>0.0985776105668732</v>
      </c>
      <c r="AT27" s="46" t="n">
        <f aca="false">AR27/AG109</f>
        <v>0.0563981524434383</v>
      </c>
      <c r="AU27" s="7"/>
      <c r="AV27" s="7"/>
      <c r="AW27" s="47" t="n">
        <f aca="false">workers_and_wage_low!C15</f>
        <v>11421402</v>
      </c>
      <c r="AX27" s="7"/>
      <c r="AY27" s="43" t="n">
        <f aca="false">(AW27-AW26)/AW26</f>
        <v>-0.0053104848742582</v>
      </c>
      <c r="AZ27" s="48" t="n">
        <f aca="false">workers_and_wage_low!B15</f>
        <v>6723.17180647536</v>
      </c>
      <c r="BA27" s="43" t="n">
        <f aca="false">(AZ27-AZ26)/AZ26</f>
        <v>-0.0125832510846933</v>
      </c>
      <c r="BB27" s="48" t="n">
        <f aca="false">'Central scenario'!BB27</f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0.0131688794632031</v>
      </c>
      <c r="BJ27" s="7" t="n">
        <f aca="false">BJ26+1</f>
        <v>2038</v>
      </c>
      <c r="BK27" s="43" t="n">
        <f aca="false">SUM(T106:T109)/AVERAGE(AG106:AG109)</f>
        <v>0.0610431513762627</v>
      </c>
      <c r="BL27" s="43" t="n">
        <f aca="false">SUM(P106:P109)/AVERAGE(AG106:AG109)</f>
        <v>0.0112496690582555</v>
      </c>
      <c r="BM27" s="43" t="n">
        <f aca="false">SUM(D106:D109)/AVERAGE(AG106:AG109)</f>
        <v>0.074600220232453</v>
      </c>
      <c r="BN27" s="43" t="n">
        <f aca="false">(SUM(H106:H109)+SUM(J106:J109))/AVERAGE(AG106:AG109)</f>
        <v>0.0146114228109579</v>
      </c>
      <c r="BO27" s="45" t="n">
        <f aca="false">AL27-BN27</f>
        <v>-0.0394181607254036</v>
      </c>
      <c r="BP27" s="27" t="n">
        <f aca="false">BN27+BM27</f>
        <v>0.0892116430434108</v>
      </c>
      <c r="BQ27" s="7"/>
      <c r="BR27" s="7"/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57" t="n">
        <f aca="false">'Low pensions'!Q28</f>
        <v>99381764.8257622</v>
      </c>
      <c r="E28" s="9"/>
      <c r="F28" s="42" t="n">
        <f aca="false">'Low pensions'!I28</f>
        <v>18063812.1613947</v>
      </c>
      <c r="G28" s="57" t="n">
        <f aca="false">'Low pensions'!K28</f>
        <v>227995.709527446</v>
      </c>
      <c r="H28" s="57" t="n">
        <f aca="false">'Low pensions'!V28</f>
        <v>1254365.1242103</v>
      </c>
      <c r="I28" s="57" t="n">
        <f aca="false">'Low pensions'!M28</f>
        <v>7051.41369672515</v>
      </c>
      <c r="J28" s="57" t="n">
        <f aca="false">'Low pensions'!W28</f>
        <v>38794.7976559888</v>
      </c>
      <c r="K28" s="9"/>
      <c r="L28" s="57" t="n">
        <f aca="false">'Low pensions'!N28</f>
        <v>3202211.13417862</v>
      </c>
      <c r="M28" s="42"/>
      <c r="N28" s="57" t="n">
        <f aca="false">'Low pensions'!L28</f>
        <v>750904.13754778</v>
      </c>
      <c r="O28" s="9"/>
      <c r="P28" s="57" t="n">
        <f aca="false">'Low pensions'!X28</f>
        <v>20747541.8101734</v>
      </c>
      <c r="Q28" s="42"/>
      <c r="R28" s="57" t="n">
        <f aca="false">'Low SIPA income'!G23</f>
        <v>18237091.5229554</v>
      </c>
      <c r="S28" s="42"/>
      <c r="T28" s="57" t="n">
        <f aca="false">'Low SIPA income'!J23</f>
        <v>69731100.0777453</v>
      </c>
      <c r="U28" s="9"/>
      <c r="V28" s="57" t="n">
        <f aca="false">'Low SIPA income'!F23</f>
        <v>112657.52315571</v>
      </c>
      <c r="W28" s="42"/>
      <c r="X28" s="57" t="n">
        <f aca="false">'Low SIPA income'!M23</f>
        <v>282963.218101957</v>
      </c>
      <c r="Y28" s="9"/>
      <c r="Z28" s="9" t="n">
        <f aca="false">R28+V28-N28-L28-F28</f>
        <v>-3667178.38701</v>
      </c>
      <c r="AA28" s="9"/>
      <c r="AB28" s="9" t="n">
        <f aca="false">T28-P28-D28</f>
        <v>-50398206.5581902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AE28/$AE$6*$AD$6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-0.00994432051214842</v>
      </c>
      <c r="AK28" s="44" t="n">
        <f aca="false">AK27+1</f>
        <v>2039</v>
      </c>
      <c r="AL28" s="45" t="n">
        <f aca="false">SUM(AB110:AB113)/AVERAGE(AG110:AG113)</f>
        <v>-0.0247225630358831</v>
      </c>
      <c r="AM28" s="9" t="n">
        <f aca="false">'Central scenario'!AM27</f>
        <v>4379286.21321994</v>
      </c>
      <c r="AN28" s="45" t="n">
        <f aca="false">AM28/AVERAGE(AG110:AG113)</f>
        <v>0.000641746893649616</v>
      </c>
      <c r="AO28" s="45" t="n">
        <f aca="false">'GDP evolution by scenario'!G109</f>
        <v>0.0144221461404865</v>
      </c>
      <c r="AP28" s="45"/>
      <c r="AQ28" s="9" t="n">
        <f aca="false">AQ27*(1+AO28)</f>
        <v>678488739.277522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383768335.822998</v>
      </c>
      <c r="AS28" s="46" t="n">
        <f aca="false">AQ28/AG113</f>
        <v>0.0997892195165479</v>
      </c>
      <c r="AT28" s="46" t="n">
        <f aca="false">AR28/AG113</f>
        <v>0.0564430041207762</v>
      </c>
      <c r="AU28" s="9"/>
      <c r="AV28" s="7"/>
      <c r="AW28" s="47" t="n">
        <f aca="false">workers_and_wage_low!C16</f>
        <v>11521980</v>
      </c>
      <c r="AX28" s="7"/>
      <c r="AY28" s="43" t="n">
        <f aca="false">(AW28-AW27)/AW27</f>
        <v>0.00880609928623474</v>
      </c>
      <c r="AZ28" s="48" t="n">
        <f aca="false">workers_and_wage_low!B16</f>
        <v>6342.54075613813</v>
      </c>
      <c r="BA28" s="43" t="n">
        <f aca="false">(AZ28-AZ27)/AZ27</f>
        <v>-0.0566148034430167</v>
      </c>
      <c r="BB28" s="48" t="n">
        <f aca="false">'Central scenario'!BB28</f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0.0151045149106694</v>
      </c>
      <c r="BJ28" s="7" t="n">
        <f aca="false">BJ27+1</f>
        <v>2039</v>
      </c>
      <c r="BK28" s="43" t="n">
        <f aca="false">SUM(T110:T113)/AVERAGE(AG110:AG113)</f>
        <v>0.0609555038797464</v>
      </c>
      <c r="BL28" s="43" t="n">
        <f aca="false">SUM(P110:P113)/AVERAGE(AG110:AG113)</f>
        <v>0.0111818133382442</v>
      </c>
      <c r="BM28" s="43" t="n">
        <f aca="false">SUM(D110:D113)/AVERAGE(AG110:AG113)</f>
        <v>0.0744962535773854</v>
      </c>
      <c r="BN28" s="43" t="n">
        <f aca="false">(SUM(H110:H113)+SUM(J110:J113))/AVERAGE(AG110:AG113)</f>
        <v>0.0152423165133941</v>
      </c>
      <c r="BO28" s="45" t="n">
        <f aca="false">AL28-BN28</f>
        <v>-0.0399648795492772</v>
      </c>
      <c r="BP28" s="27" t="n">
        <f aca="false">BN28+BM28</f>
        <v>0.0897385700907795</v>
      </c>
      <c r="BQ28" s="7"/>
      <c r="BR28" s="7"/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57" t="n">
        <f aca="false">'Low pensions'!Q29</f>
        <v>91120780.3628841</v>
      </c>
      <c r="E29" s="9"/>
      <c r="F29" s="42" t="n">
        <f aca="false">'Low pensions'!I29</f>
        <v>16562280.4481347</v>
      </c>
      <c r="G29" s="57" t="n">
        <f aca="false">'Low pensions'!K29</f>
        <v>233179.582375956</v>
      </c>
      <c r="H29" s="57" t="n">
        <f aca="false">'Low pensions'!V29</f>
        <v>1282885.26313305</v>
      </c>
      <c r="I29" s="57" t="n">
        <f aca="false">'Low pensions'!M29</f>
        <v>7211.73966111208</v>
      </c>
      <c r="J29" s="57" t="n">
        <f aca="false">'Low pensions'!W29</f>
        <v>39676.8638082386</v>
      </c>
      <c r="K29" s="9"/>
      <c r="L29" s="57" t="n">
        <f aca="false">'Low pensions'!N29</f>
        <v>3094461.00226498</v>
      </c>
      <c r="M29" s="42"/>
      <c r="N29" s="57" t="n">
        <f aca="false">'Low pensions'!L29</f>
        <v>686795.876935104</v>
      </c>
      <c r="O29" s="9"/>
      <c r="P29" s="57" t="n">
        <f aca="false">'Low pensions'!X29</f>
        <v>19835721.1285548</v>
      </c>
      <c r="Q29" s="42"/>
      <c r="R29" s="57" t="n">
        <f aca="false">'Low SIPA income'!G24</f>
        <v>19908195.596754</v>
      </c>
      <c r="S29" s="42"/>
      <c r="T29" s="57" t="n">
        <f aca="false">'Low SIPA income'!J24</f>
        <v>76120711.3413451</v>
      </c>
      <c r="U29" s="9"/>
      <c r="V29" s="57" t="n">
        <f aca="false">'Low SIPA income'!F24</f>
        <v>111977.056282442</v>
      </c>
      <c r="W29" s="42"/>
      <c r="X29" s="57" t="n">
        <f aca="false">'Low SIPA income'!M24</f>
        <v>281254.081500352</v>
      </c>
      <c r="Y29" s="9"/>
      <c r="Z29" s="9" t="n">
        <f aca="false">R29+V29-N29-L29-F29</f>
        <v>-323364.67429837</v>
      </c>
      <c r="AA29" s="9"/>
      <c r="AB29" s="9" t="n">
        <f aca="false">T29-P29-D29</f>
        <v>-34835790.1500938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AE29/$AE$6*$AD$6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-0.00701877098888706</v>
      </c>
      <c r="AK29" s="44" t="n">
        <f aca="false">AK28+1</f>
        <v>2040</v>
      </c>
      <c r="AL29" s="45" t="n">
        <f aca="false">SUM(AB114:AB117)/AVERAGE(AG114:AG117)</f>
        <v>-0.0250010856552127</v>
      </c>
      <c r="AM29" s="9" t="n">
        <f aca="false">'Central scenario'!AM28</f>
        <v>3887732.69163583</v>
      </c>
      <c r="AN29" s="45" t="n">
        <f aca="false">AM29/AVERAGE(AG114:AG117)</f>
        <v>0.000566323214223487</v>
      </c>
      <c r="AO29" s="45" t="n">
        <f aca="false">'GDP evolution by scenario'!G113</f>
        <v>0.0120518790483986</v>
      </c>
      <c r="AP29" s="45"/>
      <c r="AQ29" s="9" t="n">
        <f aca="false">AQ28*(1+AO29)</f>
        <v>686665803.498995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384484304.176193</v>
      </c>
      <c r="AS29" s="46" t="n">
        <f aca="false">AQ29/AG117</f>
        <v>0.0998805313348216</v>
      </c>
      <c r="AT29" s="46" t="n">
        <f aca="false">AR29/AG117</f>
        <v>0.0559260362105298</v>
      </c>
      <c r="AV29" s="7"/>
      <c r="AW29" s="47" t="n">
        <f aca="false">workers_and_wage_low!C17</f>
        <v>11538154</v>
      </c>
      <c r="AX29" s="7"/>
      <c r="AY29" s="43" t="n">
        <f aca="false">(AW29-AW28)/AW28</f>
        <v>0.00140375178571739</v>
      </c>
      <c r="AZ29" s="48" t="n">
        <f aca="false">workers_and_wage_low!B17</f>
        <v>6004.7550431554</v>
      </c>
      <c r="BA29" s="43" t="n">
        <f aca="false">(AZ29-AZ28)/AZ28</f>
        <v>-0.0532571608082817</v>
      </c>
      <c r="BB29" s="48" t="n">
        <f aca="false">'Central scenario'!BB29</f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0.0125187646953099</v>
      </c>
      <c r="BJ29" s="7" t="n">
        <f aca="false">BJ28+1</f>
        <v>2040</v>
      </c>
      <c r="BK29" s="43" t="n">
        <f aca="false">SUM(T114:T117)/AVERAGE(AG114:AG117)</f>
        <v>0.0606214763708247</v>
      </c>
      <c r="BL29" s="43" t="n">
        <f aca="false">SUM(P114:P117)/AVERAGE(AG114:AG117)</f>
        <v>0.0112033384403569</v>
      </c>
      <c r="BM29" s="43" t="n">
        <f aca="false">SUM(D114:D117)/AVERAGE(AG114:AG117)</f>
        <v>0.0744192235856805</v>
      </c>
      <c r="BN29" s="43" t="n">
        <f aca="false">(SUM(H114:H117)+SUM(J114:J117))/AVERAGE(AG114:AG117)</f>
        <v>0.016066195091488</v>
      </c>
      <c r="BO29" s="45" t="n">
        <f aca="false">AL29-BN29</f>
        <v>-0.0410672807467007</v>
      </c>
      <c r="BP29" s="27" t="n">
        <f aca="false">BN29+BM29</f>
        <v>0.0904854186771685</v>
      </c>
      <c r="BQ29" s="7"/>
      <c r="BR29" s="7"/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'Low pensions'!Q30</f>
        <v>90608611.3271754</v>
      </c>
      <c r="E30" s="6"/>
      <c r="F30" s="8" t="n">
        <f aca="false">'Low pensions'!I30</f>
        <v>16469187.6632345</v>
      </c>
      <c r="G30" s="56" t="n">
        <f aca="false">'Low pensions'!K30</f>
        <v>189879.95484708</v>
      </c>
      <c r="H30" s="56" t="n">
        <f aca="false">'Low pensions'!V30</f>
        <v>1044663.48792468</v>
      </c>
      <c r="I30" s="56" t="n">
        <f aca="false">'Low pensions'!M30</f>
        <v>5872.57592310553</v>
      </c>
      <c r="J30" s="56" t="n">
        <f aca="false">'Low pensions'!W30</f>
        <v>32309.1800389074</v>
      </c>
      <c r="K30" s="6"/>
      <c r="L30" s="56" t="n">
        <f aca="false">'Low pensions'!N30</f>
        <v>3259887.13066368</v>
      </c>
      <c r="M30" s="8"/>
      <c r="N30" s="56" t="n">
        <f aca="false">'Low pensions'!L30</f>
        <v>683418.499914089</v>
      </c>
      <c r="O30" s="6"/>
      <c r="P30" s="56" t="n">
        <f aca="false">'Low pensions'!X30</f>
        <v>20675536.7633361</v>
      </c>
      <c r="Q30" s="8"/>
      <c r="R30" s="56" t="n">
        <f aca="false">'Low SIPA income'!G25</f>
        <v>15686385.7925568</v>
      </c>
      <c r="S30" s="8"/>
      <c r="T30" s="56" t="n">
        <f aca="false">'Low SIPA income'!J25</f>
        <v>59978255.6435645</v>
      </c>
      <c r="U30" s="6"/>
      <c r="V30" s="56" t="n">
        <f aca="false">'Low SIPA income'!F25</f>
        <v>112983.375310289</v>
      </c>
      <c r="W30" s="8"/>
      <c r="X30" s="56" t="n">
        <f aca="false">'Low SIPA income'!M25</f>
        <v>283781.664768478</v>
      </c>
      <c r="Y30" s="6"/>
      <c r="Z30" s="6" t="n">
        <f aca="false">R30+V30-N30-L30-F30</f>
        <v>-4613124.1259452</v>
      </c>
      <c r="AA30" s="6"/>
      <c r="AB30" s="6" t="n">
        <f aca="false">T30-P30-D30</f>
        <v>-51305892.4469471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AE30/$AE$6*$AD$6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-0.0105533121758627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-0.337867206497368</v>
      </c>
      <c r="AS30" s="5"/>
      <c r="AT30" s="5"/>
      <c r="AU30" s="36" t="n">
        <f aca="false">AVERAGE(AH30:AH33)</f>
        <v>-0.0157812128378013</v>
      </c>
      <c r="AV30" s="5"/>
      <c r="AW30" s="40" t="n">
        <f aca="false">workers_and_wage_low!C18</f>
        <v>11452346</v>
      </c>
      <c r="AX30" s="5"/>
      <c r="AY30" s="36" t="n">
        <f aca="false">(AW30-AW29)/AW29</f>
        <v>-0.00743689155128281</v>
      </c>
      <c r="AZ30" s="41" t="n">
        <f aca="false">workers_and_wage_low!B18</f>
        <v>5984.66038142344</v>
      </c>
      <c r="BA30" s="36" t="n">
        <f aca="false">(AZ30-AZ29)/AZ29</f>
        <v>-0.00334645819646946</v>
      </c>
      <c r="BB30" s="41" t="n">
        <f aca="false">'Central scenario'!BB30</f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0.0142915003281154</v>
      </c>
      <c r="BJ30" s="5"/>
      <c r="BK30" s="5"/>
      <c r="BL30" s="5"/>
      <c r="BM30" s="5"/>
      <c r="BN30" s="5"/>
      <c r="BO30" s="5"/>
      <c r="BP30" s="5"/>
      <c r="BQ30" s="5"/>
      <c r="BR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'Low pensions'!Q31</f>
        <v>91497971.7670478</v>
      </c>
      <c r="E31" s="9"/>
      <c r="F31" s="42" t="n">
        <f aca="false">'Low pensions'!I31</f>
        <v>16630839.450741</v>
      </c>
      <c r="G31" s="57" t="n">
        <f aca="false">'Low pensions'!K31</f>
        <v>192650.576848536</v>
      </c>
      <c r="H31" s="57" t="n">
        <f aca="false">'Low pensions'!V31</f>
        <v>1059906.63271104</v>
      </c>
      <c r="I31" s="57" t="n">
        <f aca="false">'Low pensions'!M31</f>
        <v>5958.26526335682</v>
      </c>
      <c r="J31" s="57" t="n">
        <f aca="false">'Low pensions'!W31</f>
        <v>32780.6175065273</v>
      </c>
      <c r="K31" s="9"/>
      <c r="L31" s="57" t="n">
        <f aca="false">'Low pensions'!N31</f>
        <v>2983997.22603285</v>
      </c>
      <c r="M31" s="42"/>
      <c r="N31" s="57" t="n">
        <f aca="false">'Low pensions'!L31</f>
        <v>691159.760997769</v>
      </c>
      <c r="O31" s="9"/>
      <c r="P31" s="57" t="n">
        <f aca="false">'Low pensions'!X31</f>
        <v>19286532.8711224</v>
      </c>
      <c r="Q31" s="42"/>
      <c r="R31" s="57" t="n">
        <f aca="false">'Low SIPA income'!G26</f>
        <v>18580016.6977376</v>
      </c>
      <c r="S31" s="42"/>
      <c r="T31" s="57" t="n">
        <f aca="false">'Low SIPA income'!J26</f>
        <v>71042304.2054331</v>
      </c>
      <c r="U31" s="9"/>
      <c r="V31" s="57" t="n">
        <f aca="false">'Low SIPA income'!F26</f>
        <v>111109.744064318</v>
      </c>
      <c r="W31" s="42"/>
      <c r="X31" s="57" t="n">
        <f aca="false">'Low SIPA income'!M26</f>
        <v>279075.643261474</v>
      </c>
      <c r="Y31" s="9"/>
      <c r="Z31" s="9" t="n">
        <f aca="false">R31+V31-N31-L31-F31</f>
        <v>-1614869.99596962</v>
      </c>
      <c r="AA31" s="9"/>
      <c r="AB31" s="9" t="n">
        <f aca="false">T31-P31-D31</f>
        <v>-39742200.432737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AE31/$AE$6*$AD$6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-0.00724478707380514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47" t="n">
        <f aca="false">workers_and_wage_low!C19</f>
        <v>11487356</v>
      </c>
      <c r="AX31" s="7"/>
      <c r="AY31" s="43" t="n">
        <f aca="false">(AW31-AW30)/AW30</f>
        <v>0.00305701556694148</v>
      </c>
      <c r="AZ31" s="48" t="n">
        <f aca="false">workers_and_wage_low!B19</f>
        <v>5957.71823704739</v>
      </c>
      <c r="BA31" s="43" t="n">
        <f aca="false">(AZ31-AZ30)/AZ30</f>
        <v>-0.00450186688281888</v>
      </c>
      <c r="BB31" s="48" t="n">
        <f aca="false">'Central scenario'!BB31</f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0.0126565278664885</v>
      </c>
      <c r="BJ31" s="7"/>
      <c r="BK31" s="7"/>
      <c r="BL31" s="7"/>
      <c r="BM31" s="7"/>
      <c r="BN31" s="7"/>
      <c r="BO31" s="7"/>
      <c r="BP31" s="7"/>
      <c r="BQ31" s="7"/>
      <c r="BR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32445441.3910424</v>
      </c>
      <c r="D32" s="57" t="n">
        <f aca="false">'Low pensions'!Q32</f>
        <v>93561963.3115685</v>
      </c>
      <c r="E32" s="9"/>
      <c r="F32" s="42" t="n">
        <f aca="false">'Low pensions'!I32</f>
        <v>17005994.34589</v>
      </c>
      <c r="G32" s="57" t="n">
        <f aca="false">'Low pensions'!K32</f>
        <v>183887.346934037</v>
      </c>
      <c r="H32" s="57" t="n">
        <f aca="false">'Low pensions'!V32</f>
        <v>1011693.9272923</v>
      </c>
      <c r="I32" s="57" t="n">
        <f aca="false">'Low pensions'!M32</f>
        <v>5687.23753404239</v>
      </c>
      <c r="J32" s="57" t="n">
        <f aca="false">'Low pensions'!W32</f>
        <v>31289.5029059475</v>
      </c>
      <c r="K32" s="9"/>
      <c r="L32" s="57" t="n">
        <f aca="false">'Low pensions'!N32</f>
        <v>2899259.23462991</v>
      </c>
      <c r="M32" s="42"/>
      <c r="N32" s="57" t="n">
        <f aca="false">'Low pensions'!L32</f>
        <v>708229.889782842</v>
      </c>
      <c r="O32" s="9"/>
      <c r="P32" s="57" t="n">
        <f aca="false">'Low pensions'!X32</f>
        <v>18940741.8429783</v>
      </c>
      <c r="Q32" s="42"/>
      <c r="R32" s="57" t="n">
        <f aca="false">'Low SIPA income'!G27</f>
        <v>15920829.0248899</v>
      </c>
      <c r="S32" s="42"/>
      <c r="T32" s="57" t="n">
        <f aca="false">'Low SIPA income'!J27</f>
        <v>60874669.6619836</v>
      </c>
      <c r="U32" s="9"/>
      <c r="V32" s="57" t="n">
        <f aca="false">'Low SIPA income'!F27</f>
        <v>109390.258252687</v>
      </c>
      <c r="W32" s="42"/>
      <c r="X32" s="57" t="n">
        <f aca="false">'Low SIPA income'!M27</f>
        <v>274756.790644172</v>
      </c>
      <c r="Y32" s="9"/>
      <c r="Z32" s="9" t="n">
        <f aca="false">R32+V32-N32-L32-F32</f>
        <v>-4583264.18716009</v>
      </c>
      <c r="AA32" s="9"/>
      <c r="AB32" s="9" t="n">
        <f aca="false">T32-P32-D32</f>
        <v>-51628035.4925632</v>
      </c>
      <c r="AC32" s="24"/>
      <c r="AD32" s="9"/>
      <c r="AE32" s="9"/>
      <c r="AF32" s="9" t="n">
        <f aca="false">'Central scenario'!AF32</f>
        <v>397.614228233701</v>
      </c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-0.010183064513978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47" t="n">
        <f aca="false">workers_and_wage_low!C20</f>
        <v>11445931</v>
      </c>
      <c r="AX32" s="7"/>
      <c r="AY32" s="43" t="n">
        <f aca="false">(AW32-AW31)/AW31</f>
        <v>-0.00360613878424243</v>
      </c>
      <c r="AZ32" s="48" t="n">
        <f aca="false">workers_and_wage_low!B20</f>
        <v>5902.6327097858</v>
      </c>
      <c r="BA32" s="43" t="n">
        <f aca="false">(AZ32-AZ31)/AZ31</f>
        <v>-0.00924607795633136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0.0148815467070284</v>
      </c>
      <c r="BJ32" s="7"/>
      <c r="BK32" s="7"/>
      <c r="BL32" s="7"/>
      <c r="BM32" s="7"/>
      <c r="BN32" s="7"/>
      <c r="BO32" s="7"/>
      <c r="BP32" s="7"/>
      <c r="BQ32" s="7"/>
      <c r="BR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'Low pensions'!Q33</f>
        <v>92378132.4981515</v>
      </c>
      <c r="E33" s="9"/>
      <c r="F33" s="42" t="n">
        <f aca="false">'Low pensions'!I33</f>
        <v>16790819.0822797</v>
      </c>
      <c r="G33" s="57" t="n">
        <f aca="false">'Low pensions'!K33</f>
        <v>190348.194341756</v>
      </c>
      <c r="H33" s="57" t="n">
        <f aca="false">'Low pensions'!V33</f>
        <v>1047239.6034714</v>
      </c>
      <c r="I33" s="57" t="n">
        <f aca="false">'Low pensions'!M33</f>
        <v>5887.05755696152</v>
      </c>
      <c r="J33" s="57" t="n">
        <f aca="false">'Low pensions'!W33</f>
        <v>32388.8537156103</v>
      </c>
      <c r="K33" s="9"/>
      <c r="L33" s="57" t="n">
        <f aca="false">'Low pensions'!N33</f>
        <v>2797639.4243223</v>
      </c>
      <c r="M33" s="42"/>
      <c r="N33" s="57" t="n">
        <f aca="false">'Low pensions'!L33</f>
        <v>700347.734101973</v>
      </c>
      <c r="O33" s="9"/>
      <c r="P33" s="57" t="n">
        <f aca="false">'Low pensions'!X33</f>
        <v>18370070.8692676</v>
      </c>
      <c r="Q33" s="42"/>
      <c r="R33" s="57" t="n">
        <f aca="false">'Low SIPA income'!G28</f>
        <v>18591401.7836556</v>
      </c>
      <c r="S33" s="42"/>
      <c r="T33" s="57" t="n">
        <f aca="false">'Low SIPA income'!J28</f>
        <v>71085836.0682051</v>
      </c>
      <c r="U33" s="9"/>
      <c r="V33" s="57" t="n">
        <f aca="false">'Low SIPA income'!F28</f>
        <v>110993.20327168</v>
      </c>
      <c r="W33" s="42"/>
      <c r="X33" s="57" t="n">
        <f aca="false">'Low SIPA income'!M28</f>
        <v>278782.926390011</v>
      </c>
      <c r="Y33" s="9"/>
      <c r="Z33" s="9" t="n">
        <f aca="false">R33+V33-N33-L33-F33</f>
        <v>-1586411.25377668</v>
      </c>
      <c r="AA33" s="9"/>
      <c r="AB33" s="9" t="n">
        <f aca="false">T33-P33-D33</f>
        <v>-39662367.2992139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-0.00864643778965738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47" t="n">
        <f aca="false">workers_and_wage_low!C21</f>
        <v>11546507</v>
      </c>
      <c r="AX33" s="7"/>
      <c r="AY33" s="43" t="n">
        <f aca="false">(AW33-AW32)/AW32</f>
        <v>0.00878705279631688</v>
      </c>
      <c r="AZ33" s="48" t="n">
        <f aca="false">workers_and_wage_low!B21</f>
        <v>5855.11558035664</v>
      </c>
      <c r="BA33" s="43" t="n">
        <f aca="false">(AZ33-AZ32)/AZ32</f>
        <v>-0.00805015859285552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0.0130741044557919</v>
      </c>
      <c r="BJ33" s="7"/>
      <c r="BK33" s="7"/>
      <c r="BL33" s="7"/>
      <c r="BM33" s="7"/>
      <c r="BN33" s="7"/>
      <c r="BO33" s="7"/>
      <c r="BP33" s="7"/>
      <c r="BQ33" s="7"/>
      <c r="BR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'Low pensions'!Q34</f>
        <v>90731839.683425</v>
      </c>
      <c r="E34" s="6"/>
      <c r="F34" s="8" t="n">
        <f aca="false">'Low pensions'!I34</f>
        <v>16491585.8756647</v>
      </c>
      <c r="G34" s="56" t="n">
        <f aca="false">'Low pensions'!K34</f>
        <v>209544.77856579</v>
      </c>
      <c r="H34" s="56" t="n">
        <f aca="false">'Low pensions'!V34</f>
        <v>1152853.54596401</v>
      </c>
      <c r="I34" s="56" t="n">
        <f aca="false">'Low pensions'!M34</f>
        <v>6480.76634739555</v>
      </c>
      <c r="J34" s="56" t="n">
        <f aca="false">'Low pensions'!W34</f>
        <v>35655.2643081653</v>
      </c>
      <c r="K34" s="6"/>
      <c r="L34" s="56" t="n">
        <f aca="false">'Low pensions'!N34</f>
        <v>3140794.79807992</v>
      </c>
      <c r="M34" s="8"/>
      <c r="N34" s="56" t="n">
        <f aca="false">'Low pensions'!L34</f>
        <v>688472.898416296</v>
      </c>
      <c r="O34" s="6"/>
      <c r="P34" s="56" t="n">
        <f aca="false">'Low pensions'!X34</f>
        <v>20085373.8926883</v>
      </c>
      <c r="Q34" s="8"/>
      <c r="R34" s="56" t="n">
        <f aca="false">'Low SIPA income'!G29</f>
        <v>16363107.2807773</v>
      </c>
      <c r="S34" s="8"/>
      <c r="T34" s="56" t="n">
        <f aca="false">'Low SIPA income'!J29</f>
        <v>62565758.9063775</v>
      </c>
      <c r="U34" s="6"/>
      <c r="V34" s="56" t="n">
        <f aca="false">'Low SIPA income'!F29</f>
        <v>113225.116735996</v>
      </c>
      <c r="W34" s="8"/>
      <c r="X34" s="56" t="n">
        <f aca="false">'Low SIPA income'!M29</f>
        <v>284388.849533865</v>
      </c>
      <c r="Y34" s="6"/>
      <c r="Z34" s="6" t="n">
        <f aca="false">R34+V34-N34-L34-F34</f>
        <v>-3844521.17464755</v>
      </c>
      <c r="AA34" s="6"/>
      <c r="AB34" s="6" t="n">
        <f aca="false">T34-P34-D34</f>
        <v>-48251454.6697359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-0.0101559958925903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40" t="n">
        <f aca="false">workers_and_wage_low!C22</f>
        <v>11515334</v>
      </c>
      <c r="AX34" s="5"/>
      <c r="AY34" s="36" t="n">
        <f aca="false">(AW34-AW33)/AW33</f>
        <v>-0.00269977751713137</v>
      </c>
      <c r="AZ34" s="41" t="n">
        <f aca="false">workers_and_wage_low!B22</f>
        <v>5889.15450503347</v>
      </c>
      <c r="BA34" s="36" t="n">
        <f aca="false">(AZ34-AZ33)/AZ33</f>
        <v>0.00581353590884231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36" t="n">
        <f aca="false">BD34/BD33-1</f>
        <v>0.00666479873825954</v>
      </c>
      <c r="BF34" s="5"/>
      <c r="BG34" s="5"/>
      <c r="BH34" s="5"/>
      <c r="BI34" s="36" t="n">
        <f aca="false">T41/AG41</f>
        <v>0.01533971222731</v>
      </c>
      <c r="BJ34" s="5"/>
      <c r="BK34" s="5"/>
      <c r="BL34" s="5"/>
      <c r="BM34" s="5"/>
      <c r="BN34" s="5"/>
      <c r="BO34" s="5"/>
      <c r="BP34" s="5"/>
      <c r="BQ34" s="5"/>
      <c r="BR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'Low pensions'!Q35</f>
        <v>91149267.8905096</v>
      </c>
      <c r="E35" s="9"/>
      <c r="F35" s="42" t="n">
        <f aca="false">'Low pensions'!I35</f>
        <v>16567458.3934939</v>
      </c>
      <c r="G35" s="57" t="n">
        <f aca="false">'Low pensions'!K35</f>
        <v>235657.854002881</v>
      </c>
      <c r="H35" s="57" t="n">
        <f aca="false">'Low pensions'!V35</f>
        <v>1296519.98241604</v>
      </c>
      <c r="I35" s="57" t="n">
        <f aca="false">'Low pensions'!M35</f>
        <v>7288.38723720246</v>
      </c>
      <c r="J35" s="57" t="n">
        <f aca="false">'Low pensions'!W35</f>
        <v>40098.5561571969</v>
      </c>
      <c r="K35" s="9"/>
      <c r="L35" s="57" t="n">
        <f aca="false">'Low pensions'!N35</f>
        <v>2495464.20707561</v>
      </c>
      <c r="M35" s="42"/>
      <c r="N35" s="57" t="n">
        <f aca="false">'Low pensions'!L35</f>
        <v>693476.01534934</v>
      </c>
      <c r="O35" s="9"/>
      <c r="P35" s="57" t="n">
        <f aca="false">'Low pensions'!X35</f>
        <v>16764276.0614018</v>
      </c>
      <c r="Q35" s="42"/>
      <c r="R35" s="57" t="n">
        <f aca="false">'Low SIPA income'!G30</f>
        <v>19262149.4392815</v>
      </c>
      <c r="S35" s="42"/>
      <c r="T35" s="57" t="n">
        <f aca="false">'Low SIPA income'!J30</f>
        <v>73650497.8643305</v>
      </c>
      <c r="U35" s="9"/>
      <c r="V35" s="57" t="n">
        <f aca="false">'Low SIPA income'!F30</f>
        <v>113803.842547546</v>
      </c>
      <c r="W35" s="42"/>
      <c r="X35" s="57" t="n">
        <f aca="false">'Low SIPA income'!M30</f>
        <v>285842.441921198</v>
      </c>
      <c r="Y35" s="9"/>
      <c r="Z35" s="9" t="n">
        <f aca="false">R35+V35-N35-L35-F35</f>
        <v>-380445.334089767</v>
      </c>
      <c r="AA35" s="9"/>
      <c r="AB35" s="9" t="n">
        <f aca="false">T35-P35-D35</f>
        <v>-34263046.0875809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-0.00702679147489457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47" t="n">
        <f aca="false">workers_and_wage_low!C23</f>
        <v>11577895</v>
      </c>
      <c r="AX35" s="7"/>
      <c r="AY35" s="43" t="n">
        <f aca="false">(AW35-AW34)/AW34</f>
        <v>0.00543284285110619</v>
      </c>
      <c r="AZ35" s="48" t="n">
        <f aca="false">workers_and_wage_low!B23</f>
        <v>5895.46418447988</v>
      </c>
      <c r="BA35" s="43" t="n">
        <f aca="false">(AZ35-AZ34)/AZ34</f>
        <v>0.00107140667493437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3" t="n">
        <f aca="false">BD35/BD34-1</f>
        <v>0.0066206732833145</v>
      </c>
      <c r="BF35" s="7"/>
      <c r="BG35" s="7" t="n">
        <f aca="false">AVERAGE(BF34:BF37)</f>
        <v>100</v>
      </c>
      <c r="BH35" s="7"/>
      <c r="BI35" s="43" t="n">
        <f aca="false">T42/AG42</f>
        <v>0.0133373551342726</v>
      </c>
      <c r="BJ35" s="7"/>
      <c r="BK35" s="7"/>
      <c r="BL35" s="7"/>
      <c r="BM35" s="7"/>
      <c r="BN35" s="7"/>
      <c r="BO35" s="7"/>
      <c r="BP35" s="7"/>
      <c r="BQ35" s="7"/>
      <c r="BR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'Low pensions'!Q36</f>
        <v>90479906.8839924</v>
      </c>
      <c r="E36" s="9"/>
      <c r="F36" s="42" t="n">
        <f aca="false">'Low pensions'!I36</f>
        <v>16445794.1071826</v>
      </c>
      <c r="G36" s="57" t="n">
        <f aca="false">'Low pensions'!K36</f>
        <v>257249.034972037</v>
      </c>
      <c r="H36" s="57" t="n">
        <f aca="false">'Low pensions'!V36</f>
        <v>1415308.28968005</v>
      </c>
      <c r="I36" s="57" t="n">
        <f aca="false">'Low pensions'!M36</f>
        <v>7956.15572078474</v>
      </c>
      <c r="J36" s="57" t="n">
        <f aca="false">'Low pensions'!W36</f>
        <v>43772.4213303114</v>
      </c>
      <c r="K36" s="9"/>
      <c r="L36" s="57" t="n">
        <f aca="false">'Low pensions'!N36</f>
        <v>2463707.30922584</v>
      </c>
      <c r="M36" s="42"/>
      <c r="N36" s="57" t="n">
        <f aca="false">'Low pensions'!L36</f>
        <v>689923.281725656</v>
      </c>
      <c r="O36" s="9"/>
      <c r="P36" s="57" t="n">
        <f aca="false">'Low pensions'!X36</f>
        <v>16579943.2753218</v>
      </c>
      <c r="Q36" s="42"/>
      <c r="R36" s="57" t="n">
        <f aca="false">'Low SIPA income'!G31</f>
        <v>16783351.5581916</v>
      </c>
      <c r="S36" s="42"/>
      <c r="T36" s="57" t="n">
        <f aca="false">'Low SIPA income'!J31</f>
        <v>64172599.3243568</v>
      </c>
      <c r="U36" s="9"/>
      <c r="V36" s="57" t="n">
        <f aca="false">'Low SIPA income'!F31</f>
        <v>114520.976282864</v>
      </c>
      <c r="W36" s="42"/>
      <c r="X36" s="57" t="n">
        <f aca="false">'Low SIPA income'!M31</f>
        <v>287643.675108924</v>
      </c>
      <c r="Y36" s="9"/>
      <c r="Z36" s="9" t="n">
        <f aca="false">R36+V36-N36-L36-F36</f>
        <v>-2701552.16365959</v>
      </c>
      <c r="AA36" s="9"/>
      <c r="AB36" s="9" t="n">
        <f aca="false">T36-P36-D36</f>
        <v>-42887250.8349574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-0.00836642752957315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47" t="n">
        <f aca="false">workers_and_wage_low!C24</f>
        <v>11566653</v>
      </c>
      <c r="AX36" s="7"/>
      <c r="AY36" s="43" t="n">
        <f aca="false">(AW36-AW35)/AW35</f>
        <v>-0.000970988249591139</v>
      </c>
      <c r="AZ36" s="48" t="n">
        <f aca="false">workers_and_wage_low!B24</f>
        <v>5906.91807591276</v>
      </c>
      <c r="BA36" s="43" t="n">
        <f aca="false">(AZ36-AZ35)/AZ35</f>
        <v>0.0019428311451758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3" t="n">
        <f aca="false">BD36/BD35-1</f>
        <v>0.00657712826592327</v>
      </c>
      <c r="BF36" s="7"/>
      <c r="BG36" s="7"/>
      <c r="BH36" s="7"/>
      <c r="BI36" s="43" t="n">
        <f aca="false">T43/AG43</f>
        <v>0.0153879079528691</v>
      </c>
      <c r="BJ36" s="7"/>
      <c r="BK36" s="7"/>
      <c r="BL36" s="7"/>
      <c r="BM36" s="7"/>
      <c r="BN36" s="7"/>
      <c r="BO36" s="7"/>
      <c r="BP36" s="7"/>
      <c r="BQ36" s="7"/>
      <c r="BR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'Low pensions'!Q37</f>
        <v>92143466.6470412</v>
      </c>
      <c r="E37" s="9"/>
      <c r="F37" s="42" t="n">
        <f aca="false">'Low pensions'!I37</f>
        <v>16748165.7860479</v>
      </c>
      <c r="G37" s="57" t="n">
        <f aca="false">'Low pensions'!K37</f>
        <v>283108.628230152</v>
      </c>
      <c r="H37" s="57" t="n">
        <f aca="false">'Low pensions'!V37</f>
        <v>1557580.14197269</v>
      </c>
      <c r="I37" s="57" t="n">
        <f aca="false">'Low pensions'!M37</f>
        <v>8755.9369555717</v>
      </c>
      <c r="J37" s="57" t="n">
        <f aca="false">'Low pensions'!W37</f>
        <v>48172.5817104954</v>
      </c>
      <c r="K37" s="9"/>
      <c r="L37" s="57" t="n">
        <f aca="false">'Low pensions'!N37</f>
        <v>2437014.09367023</v>
      </c>
      <c r="M37" s="42"/>
      <c r="N37" s="57" t="n">
        <f aca="false">'Low pensions'!L37</f>
        <v>704330.581354262</v>
      </c>
      <c r="O37" s="9"/>
      <c r="P37" s="57" t="n">
        <f aca="false">'Low pensions'!X37</f>
        <v>16520696.7646255</v>
      </c>
      <c r="Q37" s="42"/>
      <c r="R37" s="57" t="n">
        <f aca="false">'Low SIPA income'!G32</f>
        <v>19627296.0218896</v>
      </c>
      <c r="S37" s="42"/>
      <c r="T37" s="57" t="n">
        <f aca="false">'Low SIPA income'!J32</f>
        <v>75046667.4708074</v>
      </c>
      <c r="U37" s="9"/>
      <c r="V37" s="57" t="n">
        <f aca="false">'Low SIPA income'!F32</f>
        <v>117974.347921033</v>
      </c>
      <c r="W37" s="42"/>
      <c r="X37" s="57" t="n">
        <f aca="false">'Low SIPA income'!M32</f>
        <v>296317.549029334</v>
      </c>
      <c r="Y37" s="9"/>
      <c r="Z37" s="9" t="n">
        <f aca="false">R37+V37-N37-L37-F37</f>
        <v>-144240.091261791</v>
      </c>
      <c r="AA37" s="9"/>
      <c r="AB37" s="9" t="n">
        <f aca="false">T37-P37-D37</f>
        <v>-33617495.9408593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-0.00640194255735735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47" t="n">
        <f aca="false">workers_and_wage_low!C25</f>
        <v>11616948</v>
      </c>
      <c r="AX37" s="7"/>
      <c r="AY37" s="43" t="n">
        <f aca="false">(AW37-AW36)/AW36</f>
        <v>0.00434827603110424</v>
      </c>
      <c r="AZ37" s="48" t="n">
        <f aca="false">workers_and_wage_low!B25</f>
        <v>5914.94333278746</v>
      </c>
      <c r="BA37" s="43" t="n">
        <f aca="false">(AZ37-AZ36)/AZ36</f>
        <v>0.00135861997264407</v>
      </c>
      <c r="BB37" s="53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3" t="n">
        <f aca="false">BD37/BD36-1</f>
        <v>0.00653415230808396</v>
      </c>
      <c r="BF37" s="7" t="n">
        <v>100</v>
      </c>
      <c r="BG37" s="50" t="n">
        <f aca="false">(BB37-BB33)/BB33</f>
        <v>0.0300536211024986</v>
      </c>
      <c r="BH37" s="7"/>
      <c r="BI37" s="43" t="n">
        <f aca="false">T44/AG44</f>
        <v>0.013421427944159</v>
      </c>
      <c r="BJ37" s="7"/>
      <c r="BK37" s="7"/>
      <c r="BL37" s="7"/>
      <c r="BM37" s="7"/>
      <c r="BN37" s="7"/>
      <c r="BO37" s="7"/>
      <c r="BP37" s="7"/>
      <c r="BQ37" s="7"/>
      <c r="BR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'Low pensions'!Q38</f>
        <v>97832697.2808006</v>
      </c>
      <c r="E38" s="6"/>
      <c r="F38" s="8" t="n">
        <f aca="false">'Low pensions'!I38</f>
        <v>17782250.7984368</v>
      </c>
      <c r="G38" s="56" t="n">
        <f aca="false">'Low pensions'!K38</f>
        <v>323686.41754718</v>
      </c>
      <c r="H38" s="56" t="n">
        <f aca="false">'Low pensions'!V38</f>
        <v>1780827.16641156</v>
      </c>
      <c r="I38" s="56" t="n">
        <f aca="false">'Low pensions'!M38</f>
        <v>10010.9201303251</v>
      </c>
      <c r="J38" s="56" t="n">
        <f aca="false">'Low pensions'!W38</f>
        <v>55077.1288580895</v>
      </c>
      <c r="K38" s="6"/>
      <c r="L38" s="56" t="n">
        <f aca="false">'Low pensions'!N38</f>
        <v>2999319.05503257</v>
      </c>
      <c r="M38" s="8"/>
      <c r="N38" s="56" t="n">
        <f aca="false">'Low pensions'!L38</f>
        <v>751043.032787327</v>
      </c>
      <c r="O38" s="6"/>
      <c r="P38" s="56" t="n">
        <f aca="false">'Low pensions'!X38</f>
        <v>19695498.0076034</v>
      </c>
      <c r="Q38" s="8"/>
      <c r="R38" s="56" t="n">
        <f aca="false">'Low SIPA income'!G33</f>
        <v>17288725.2564496</v>
      </c>
      <c r="S38" s="8"/>
      <c r="T38" s="56" t="n">
        <f aca="false">'Low SIPA income'!J33</f>
        <v>66104939.4612437</v>
      </c>
      <c r="U38" s="6"/>
      <c r="V38" s="56" t="n">
        <f aca="false">'Low SIPA income'!F33</f>
        <v>118319.251695063</v>
      </c>
      <c r="W38" s="8"/>
      <c r="X38" s="56" t="n">
        <f aca="false">'Low SIPA income'!M33</f>
        <v>297183.84787118</v>
      </c>
      <c r="Y38" s="6"/>
      <c r="Z38" s="6" t="n">
        <f aca="false">R38+V38-N38-L38-F38</f>
        <v>-4125568.37811212</v>
      </c>
      <c r="AA38" s="6"/>
      <c r="AB38" s="6" t="n">
        <f aca="false">T38-P38-D38</f>
        <v>-51423255.8271603</v>
      </c>
      <c r="AC38" s="24"/>
      <c r="AD38" s="6"/>
      <c r="AE38" s="6"/>
      <c r="AF38" s="6"/>
      <c r="AG38" s="6" t="n">
        <f aca="false">BF38/100*$AG$37</f>
        <v>5222991657.63099</v>
      </c>
      <c r="AH38" s="36" t="n">
        <f aca="false">(AG38-AG37)/AG37</f>
        <v>-0.00536040434022976</v>
      </c>
      <c r="AI38" s="36"/>
      <c r="AJ38" s="36" t="n">
        <f aca="false">AB38/AG38</f>
        <v>-0.00984555580364157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-0.00660696636248012</v>
      </c>
      <c r="AV38" s="5"/>
      <c r="AW38" s="40" t="n">
        <f aca="false">workers_and_wage_low!C26</f>
        <v>11618526</v>
      </c>
      <c r="AX38" s="5"/>
      <c r="AY38" s="36" t="n">
        <f aca="false">(AW38-AW37)/AW37</f>
        <v>0.000135836021646994</v>
      </c>
      <c r="AZ38" s="41" t="n">
        <f aca="false">workers_and_wage_low!B26</f>
        <v>5969.05269637404</v>
      </c>
      <c r="BA38" s="36" t="n">
        <f aca="false">(AZ38-AZ37)/AZ37</f>
        <v>0.00914790904025059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36" t="n">
        <f aca="false">BD38/BD37-1</f>
        <v>0.0145106607117969</v>
      </c>
      <c r="BF38" s="5" t="n">
        <f aca="false">BF37*(1+AY38)*(1+BA38)*(1-BE38)</f>
        <v>99.463959565977</v>
      </c>
      <c r="BG38" s="5"/>
      <c r="BH38" s="5"/>
      <c r="BI38" s="36" t="n">
        <f aca="false">T45/AG45</f>
        <v>0.0155123507917829</v>
      </c>
      <c r="BJ38" s="5"/>
      <c r="BK38" s="5"/>
      <c r="BL38" s="5"/>
      <c r="BM38" s="5"/>
      <c r="BN38" s="5"/>
      <c r="BO38" s="5"/>
      <c r="BP38" s="5"/>
      <c r="BQ38" s="5"/>
      <c r="BR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'Low pensions'!Q39</f>
        <v>96800374.5401343</v>
      </c>
      <c r="E39" s="9"/>
      <c r="F39" s="42" t="n">
        <f aca="false">'Low pensions'!I39</f>
        <v>17594613.9204842</v>
      </c>
      <c r="G39" s="57" t="n">
        <f aca="false">'Low pensions'!K39</f>
        <v>331685.380709659</v>
      </c>
      <c r="H39" s="57" t="n">
        <f aca="false">'Low pensions'!V39</f>
        <v>1824835.10165584</v>
      </c>
      <c r="I39" s="57" t="n">
        <f aca="false">'Low pensions'!M39</f>
        <v>10258.3107435977</v>
      </c>
      <c r="J39" s="57" t="n">
        <f aca="false">'Low pensions'!W39</f>
        <v>56438.199020284</v>
      </c>
      <c r="K39" s="9"/>
      <c r="L39" s="57" t="n">
        <f aca="false">'Low pensions'!N39</f>
        <v>2719529.6341026</v>
      </c>
      <c r="M39" s="42"/>
      <c r="N39" s="57" t="n">
        <f aca="false">'Low pensions'!L39</f>
        <v>745349.298832845</v>
      </c>
      <c r="O39" s="9"/>
      <c r="P39" s="57" t="n">
        <f aca="false">'Low pensions'!X39</f>
        <v>18212344.1280404</v>
      </c>
      <c r="Q39" s="42"/>
      <c r="R39" s="57" t="n">
        <f aca="false">'Low SIPA income'!G34</f>
        <v>20082899.8510102</v>
      </c>
      <c r="S39" s="42"/>
      <c r="T39" s="57" t="n">
        <f aca="false">'Low SIPA income'!J34</f>
        <v>76788708.1994084</v>
      </c>
      <c r="U39" s="9"/>
      <c r="V39" s="57" t="n">
        <f aca="false">'Low SIPA income'!F34</f>
        <v>115613.078398217</v>
      </c>
      <c r="W39" s="42"/>
      <c r="X39" s="57" t="n">
        <f aca="false">'Low SIPA income'!M34</f>
        <v>290386.720760914</v>
      </c>
      <c r="Y39" s="9"/>
      <c r="Z39" s="9" t="n">
        <f aca="false">R39+V39-N39-L39-F39</f>
        <v>-860979.924011225</v>
      </c>
      <c r="AA39" s="9"/>
      <c r="AB39" s="9" t="n">
        <f aca="false">T39-P39-D39</f>
        <v>-38224010.4687662</v>
      </c>
      <c r="AC39" s="24"/>
      <c r="AD39" s="9"/>
      <c r="AE39" s="9"/>
      <c r="AF39" s="9"/>
      <c r="AG39" s="9" t="n">
        <f aca="false">BF39/100*$AG$37</f>
        <v>5159995107.44013</v>
      </c>
      <c r="AH39" s="43" t="n">
        <f aca="false">(AG39-AG38)/AG38</f>
        <v>-0.0120613920757117</v>
      </c>
      <c r="AI39" s="43"/>
      <c r="AJ39" s="43" t="n">
        <f aca="false">AB39/AG39</f>
        <v>-0.00740776099063573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47" t="n">
        <f aca="false">workers_and_wage_low!C27</f>
        <v>11624911</v>
      </c>
      <c r="AX39" s="7"/>
      <c r="AY39" s="43" t="n">
        <f aca="false">(AW39-AW38)/AW38</f>
        <v>0.00054955335986682</v>
      </c>
      <c r="AZ39" s="48" t="n">
        <f aca="false">workers_and_wage_low!B27</f>
        <v>5979.34184627922</v>
      </c>
      <c r="BA39" s="43" t="n">
        <f aca="false">(AZ39-AZ38)/AZ38</f>
        <v>0.0017237492159228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3" t="n">
        <f aca="false">BD39/BD38-1</f>
        <v>0.0143031130906166</v>
      </c>
      <c r="BF39" s="7" t="n">
        <f aca="false">BF38*(1+AY39)*(1+BA39)*(1-BE39)</f>
        <v>98.264285752249</v>
      </c>
      <c r="BG39" s="7"/>
      <c r="BH39" s="7"/>
      <c r="BI39" s="43" t="n">
        <f aca="false">T46/AG46</f>
        <v>0.0134957473596248</v>
      </c>
      <c r="BJ39" s="7"/>
      <c r="BK39" s="7"/>
      <c r="BL39" s="7"/>
      <c r="BM39" s="7"/>
      <c r="BN39" s="7"/>
      <c r="BO39" s="7"/>
      <c r="BP39" s="7"/>
      <c r="BQ39" s="7"/>
      <c r="BR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'Low pensions'!Q40</f>
        <v>97775328.4797109</v>
      </c>
      <c r="E40" s="9"/>
      <c r="F40" s="42" t="n">
        <f aca="false">'Low pensions'!I40</f>
        <v>17771823.3397514</v>
      </c>
      <c r="G40" s="57" t="n">
        <f aca="false">'Low pensions'!K40</f>
        <v>363019.839042779</v>
      </c>
      <c r="H40" s="57" t="n">
        <f aca="false">'Low pensions'!V40</f>
        <v>1997228.04624481</v>
      </c>
      <c r="I40" s="57" t="n">
        <f aca="false">'Low pensions'!M40</f>
        <v>11227.417702354</v>
      </c>
      <c r="J40" s="57" t="n">
        <f aca="false">'Low pensions'!W40</f>
        <v>61769.9395745815</v>
      </c>
      <c r="K40" s="9"/>
      <c r="L40" s="57" t="n">
        <f aca="false">'Low pensions'!N40</f>
        <v>2594024.94773588</v>
      </c>
      <c r="M40" s="42"/>
      <c r="N40" s="57" t="n">
        <f aca="false">'Low pensions'!L40</f>
        <v>754942.130234163</v>
      </c>
      <c r="O40" s="9"/>
      <c r="P40" s="57" t="n">
        <f aca="false">'Low pensions'!X40</f>
        <v>17613876.6418865</v>
      </c>
      <c r="Q40" s="42"/>
      <c r="R40" s="57" t="n">
        <f aca="false">'Low SIPA income'!G35</f>
        <v>17545008.9324823</v>
      </c>
      <c r="S40" s="42"/>
      <c r="T40" s="57" t="n">
        <f aca="false">'Low SIPA income'!J35</f>
        <v>67084862.3090969</v>
      </c>
      <c r="U40" s="9"/>
      <c r="V40" s="57" t="n">
        <f aca="false">'Low SIPA income'!F35</f>
        <v>120556.663511628</v>
      </c>
      <c r="W40" s="42"/>
      <c r="X40" s="57" t="n">
        <f aca="false">'Low SIPA income'!M35</f>
        <v>302803.581290666</v>
      </c>
      <c r="Y40" s="9"/>
      <c r="Z40" s="9" t="n">
        <f aca="false">R40+V40-N40-L40-F40</f>
        <v>-3455224.82172746</v>
      </c>
      <c r="AA40" s="9"/>
      <c r="AB40" s="9" t="n">
        <f aca="false">T40-P40-D40</f>
        <v>-48304342.8125005</v>
      </c>
      <c r="AC40" s="24"/>
      <c r="AD40" s="9"/>
      <c r="AE40" s="9"/>
      <c r="AF40" s="9"/>
      <c r="AG40" s="9" t="n">
        <f aca="false">BF40/100*$AG$37</f>
        <v>5131124853.40272</v>
      </c>
      <c r="AH40" s="43" t="n">
        <f aca="false">(AG40-AG39)/AG39</f>
        <v>-0.00559501577739469</v>
      </c>
      <c r="AI40" s="43"/>
      <c r="AJ40" s="43" t="n">
        <f aca="false">AB40/AG40</f>
        <v>-0.00941398702868578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47" t="n">
        <f aca="false">workers_and_wage_low!C28</f>
        <v>11711597</v>
      </c>
      <c r="AX40" s="7"/>
      <c r="AY40" s="43" t="n">
        <f aca="false">(AW40-AW39)/AW39</f>
        <v>0.00745691730457119</v>
      </c>
      <c r="AZ40" s="48" t="n">
        <f aca="false">workers_and_wage_low!B28</f>
        <v>5986.2927433296</v>
      </c>
      <c r="BA40" s="43" t="n">
        <f aca="false">(AZ40-AZ39)/AZ39</f>
        <v>0.00116248530843015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3" t="n">
        <f aca="false">BD40/BD39-1</f>
        <v>0.0141014189013327</v>
      </c>
      <c r="BF40" s="7" t="n">
        <f aca="false">BF39*(1+AY40)*(1+BA40)*(1-BE40)</f>
        <v>97.7144955231108</v>
      </c>
      <c r="BG40" s="7"/>
      <c r="BH40" s="7"/>
      <c r="BI40" s="43" t="n">
        <f aca="false">T47/AG47</f>
        <v>0.015587263122037</v>
      </c>
      <c r="BJ40" s="7"/>
      <c r="BK40" s="7"/>
      <c r="BL40" s="7"/>
      <c r="BM40" s="7"/>
      <c r="BN40" s="7"/>
      <c r="BO40" s="7"/>
      <c r="BP40" s="7"/>
      <c r="BQ40" s="7"/>
      <c r="BR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'Low pensions'!Q41</f>
        <v>98903031.6954628</v>
      </c>
      <c r="E41" s="9"/>
      <c r="F41" s="42" t="n">
        <f aca="false">'Low pensions'!I41</f>
        <v>17976796.748091</v>
      </c>
      <c r="G41" s="57" t="n">
        <f aca="false">'Low pensions'!K41</f>
        <v>378463.115577714</v>
      </c>
      <c r="H41" s="57" t="n">
        <f aca="false">'Low pensions'!V41</f>
        <v>2082192.39723679</v>
      </c>
      <c r="I41" s="57" t="n">
        <f aca="false">'Low pensions'!M41</f>
        <v>11705.044811682</v>
      </c>
      <c r="J41" s="57" t="n">
        <f aca="false">'Low pensions'!W41</f>
        <v>64397.7030073244</v>
      </c>
      <c r="K41" s="9"/>
      <c r="L41" s="57" t="n">
        <f aca="false">'Low pensions'!N41</f>
        <v>2646885.00702315</v>
      </c>
      <c r="M41" s="42"/>
      <c r="N41" s="57" t="n">
        <f aca="false">'Low pensions'!L41</f>
        <v>765148.177883238</v>
      </c>
      <c r="O41" s="9"/>
      <c r="P41" s="57" t="n">
        <f aca="false">'Low pensions'!X41</f>
        <v>17944318.4037086</v>
      </c>
      <c r="Q41" s="42"/>
      <c r="R41" s="57" t="n">
        <f aca="false">'Low SIPA income'!G36</f>
        <v>20515160.6226591</v>
      </c>
      <c r="S41" s="42"/>
      <c r="T41" s="57" t="n">
        <f aca="false">'Low SIPA income'!J36</f>
        <v>78441494.7245839</v>
      </c>
      <c r="U41" s="9"/>
      <c r="V41" s="57" t="n">
        <f aca="false">'Low SIPA income'!F36</f>
        <v>115535.437511298</v>
      </c>
      <c r="W41" s="42"/>
      <c r="X41" s="57" t="n">
        <f aca="false">'Low SIPA income'!M36</f>
        <v>290191.709237463</v>
      </c>
      <c r="Y41" s="9"/>
      <c r="Z41" s="9" t="n">
        <f aca="false">R41+V41-N41-L41-F41</f>
        <v>-758133.872827034</v>
      </c>
      <c r="AA41" s="9"/>
      <c r="AB41" s="9" t="n">
        <f aca="false">T41-P41-D41</f>
        <v>-38405855.3745876</v>
      </c>
      <c r="AC41" s="24"/>
      <c r="AD41" s="9"/>
      <c r="AE41" s="9"/>
      <c r="AF41" s="9"/>
      <c r="AG41" s="9" t="n">
        <f aca="false">BF41/100*$AG$37</f>
        <v>5113622313.26158</v>
      </c>
      <c r="AH41" s="43" t="n">
        <f aca="false">(AG41-AG40)/AG40</f>
        <v>-0.0034110532565843</v>
      </c>
      <c r="AI41" s="43" t="n">
        <f aca="false">(AG41-AG37)/AG37</f>
        <v>-0.0261881382505881</v>
      </c>
      <c r="AJ41" s="43" t="n">
        <f aca="false">AB41/AG41</f>
        <v>-0.00751049902042755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47" t="n">
        <f aca="false">workers_and_wage_low!C29</f>
        <v>11780722</v>
      </c>
      <c r="AX41" s="7"/>
      <c r="AY41" s="43" t="n">
        <f aca="false">(AW41-AW40)/AW40</f>
        <v>0.00590226934891971</v>
      </c>
      <c r="AZ41" s="48" t="n">
        <f aca="false">workers_and_wage_low!B29</f>
        <v>6014.50125041624</v>
      </c>
      <c r="BA41" s="43" t="n">
        <f aca="false">(AZ41-AZ40)/AZ40</f>
        <v>0.00471218303148943</v>
      </c>
      <c r="BB41" s="53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3" t="n">
        <f aca="false">BD41/BD40-1</f>
        <v>0.0139053339621691</v>
      </c>
      <c r="BF41" s="7" t="n">
        <f aca="false">BF40*(1+AY41)*(1+BA41)*(1-BE41)</f>
        <v>97.3811861749412</v>
      </c>
      <c r="BG41" s="50" t="n">
        <f aca="false">(BB41-BB37)/BB37</f>
        <v>0.0652173913043478</v>
      </c>
      <c r="BH41" s="7"/>
      <c r="BI41" s="43" t="n">
        <f aca="false">T48/AG48</f>
        <v>0.0136898619244182</v>
      </c>
      <c r="BJ41" s="7"/>
      <c r="BK41" s="7"/>
      <c r="BL41" s="7"/>
      <c r="BM41" s="7"/>
      <c r="BN41" s="7"/>
      <c r="BO41" s="7"/>
      <c r="BP41" s="7"/>
      <c r="BQ41" s="7"/>
      <c r="BR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'Low pensions'!Q42</f>
        <v>99758285.6237828</v>
      </c>
      <c r="E42" s="6"/>
      <c r="F42" s="8" t="n">
        <f aca="false">'Low pensions'!I42</f>
        <v>18132249.2733963</v>
      </c>
      <c r="G42" s="56" t="n">
        <f aca="false">'Low pensions'!K42</f>
        <v>400323.361726302</v>
      </c>
      <c r="H42" s="56" t="n">
        <f aca="false">'Low pensions'!V42</f>
        <v>2202461.02173098</v>
      </c>
      <c r="I42" s="56" t="n">
        <f aca="false">'Low pensions'!M42</f>
        <v>12381.1348987516</v>
      </c>
      <c r="J42" s="56" t="n">
        <f aca="false">'Low pensions'!W42</f>
        <v>68117.3511875562</v>
      </c>
      <c r="K42" s="6"/>
      <c r="L42" s="56" t="n">
        <f aca="false">'Low pensions'!N42</f>
        <v>3144377.63998029</v>
      </c>
      <c r="M42" s="8"/>
      <c r="N42" s="56" t="n">
        <f aca="false">'Low pensions'!L42</f>
        <v>773853.004739974</v>
      </c>
      <c r="O42" s="6"/>
      <c r="P42" s="56" t="n">
        <f aca="false">'Low pensions'!X42</f>
        <v>20573701.4301303</v>
      </c>
      <c r="Q42" s="8"/>
      <c r="R42" s="56" t="n">
        <f aca="false">'Low SIPA income'!G37</f>
        <v>17947966.5258023</v>
      </c>
      <c r="S42" s="8"/>
      <c r="T42" s="56" t="n">
        <f aca="false">'Low SIPA income'!J37</f>
        <v>68625605.5921755</v>
      </c>
      <c r="U42" s="6"/>
      <c r="V42" s="56" t="n">
        <f aca="false">'Low SIPA income'!F37</f>
        <v>118184.239361365</v>
      </c>
      <c r="W42" s="8"/>
      <c r="X42" s="56" t="n">
        <f aca="false">'Low SIPA income'!M37</f>
        <v>296844.735814067</v>
      </c>
      <c r="Y42" s="6"/>
      <c r="Z42" s="6" t="n">
        <f aca="false">R42+V42-N42-L42-F42</f>
        <v>-3984329.15295294</v>
      </c>
      <c r="AA42" s="6"/>
      <c r="AB42" s="6" t="n">
        <f aca="false">T42-P42-D42</f>
        <v>-51706381.4617376</v>
      </c>
      <c r="AC42" s="24"/>
      <c r="AD42" s="6"/>
      <c r="AE42" s="6"/>
      <c r="AF42" s="6"/>
      <c r="AG42" s="6" t="n">
        <f aca="false">BF42/100*$AG$37</f>
        <v>5145368395.8546</v>
      </c>
      <c r="AH42" s="36" t="n">
        <f aca="false">(AG42-AG41)/AG41</f>
        <v>0.00620813987585337</v>
      </c>
      <c r="AI42" s="36"/>
      <c r="AJ42" s="36" t="n">
        <f aca="false">AB42/AG42</f>
        <v>-0.0100491116444442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0.00643928561139252</v>
      </c>
      <c r="AV42" s="5"/>
      <c r="AW42" s="40" t="n">
        <f aca="false">workers_and_wage_low!C30</f>
        <v>11768481</v>
      </c>
      <c r="AX42" s="5"/>
      <c r="AY42" s="36" t="n">
        <f aca="false">(AW42-AW41)/AW41</f>
        <v>-0.00103907044067418</v>
      </c>
      <c r="AZ42" s="41" t="n">
        <f aca="false">workers_and_wage_low!B30</f>
        <v>6058.13494440868</v>
      </c>
      <c r="BA42" s="36" t="n">
        <f aca="false">(AZ42-AZ41)/AZ41</f>
        <v>0.00725474851126044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36" t="n">
        <f aca="false">BD42/BD41-1</f>
        <v>0</v>
      </c>
      <c r="BF42" s="5" t="n">
        <f aca="false">BF41*(1+AY42)*(1+BA42)*(1-BE42)</f>
        <v>97.9857421999918</v>
      </c>
      <c r="BG42" s="5"/>
      <c r="BH42" s="5"/>
      <c r="BI42" s="36" t="n">
        <f aca="false">T49/AG49</f>
        <v>0.0158063541633928</v>
      </c>
      <c r="BJ42" s="5"/>
      <c r="BK42" s="5"/>
      <c r="BL42" s="5"/>
      <c r="BM42" s="5"/>
      <c r="BN42" s="5"/>
      <c r="BO42" s="5"/>
      <c r="BP42" s="5"/>
      <c r="BQ42" s="5"/>
      <c r="BR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'Low pensions'!Q43</f>
        <v>100687829.189105</v>
      </c>
      <c r="E43" s="9"/>
      <c r="F43" s="42" t="n">
        <f aca="false">'Low pensions'!I43</f>
        <v>18301204.8196099</v>
      </c>
      <c r="G43" s="57" t="n">
        <f aca="false">'Low pensions'!K43</f>
        <v>426294.987749725</v>
      </c>
      <c r="H43" s="57" t="n">
        <f aca="false">'Low pensions'!V43</f>
        <v>2345349.24524333</v>
      </c>
      <c r="I43" s="57" t="n">
        <f aca="false">'Low pensions'!M43</f>
        <v>13184.3810644245</v>
      </c>
      <c r="J43" s="57" t="n">
        <f aca="false">'Low pensions'!W43</f>
        <v>72536.5745951544</v>
      </c>
      <c r="K43" s="9"/>
      <c r="L43" s="57" t="n">
        <f aca="false">'Low pensions'!N43</f>
        <v>2705177.96370399</v>
      </c>
      <c r="M43" s="42"/>
      <c r="N43" s="57" t="n">
        <f aca="false">'Low pensions'!L43</f>
        <v>782922.910848733</v>
      </c>
      <c r="O43" s="9"/>
      <c r="P43" s="57" t="n">
        <f aca="false">'Low pensions'!X43</f>
        <v>18344592.1694206</v>
      </c>
      <c r="Q43" s="42"/>
      <c r="R43" s="57" t="n">
        <f aca="false">'Low SIPA income'!G38</f>
        <v>20821279.8821823</v>
      </c>
      <c r="S43" s="42"/>
      <c r="T43" s="57" t="n">
        <f aca="false">'Low SIPA income'!J38</f>
        <v>79611968.2452476</v>
      </c>
      <c r="U43" s="9"/>
      <c r="V43" s="57" t="n">
        <f aca="false">'Low SIPA income'!F38</f>
        <v>120572.885715428</v>
      </c>
      <c r="W43" s="42"/>
      <c r="X43" s="57" t="n">
        <f aca="false">'Low SIPA income'!M38</f>
        <v>302844.326789621</v>
      </c>
      <c r="Y43" s="9"/>
      <c r="Z43" s="9" t="n">
        <f aca="false">R43+V43-N43-L43-F43</f>
        <v>-847452.926264931</v>
      </c>
      <c r="AA43" s="9"/>
      <c r="AB43" s="9" t="n">
        <f aca="false">T43-P43-D43</f>
        <v>-39420453.1132776</v>
      </c>
      <c r="AC43" s="24"/>
      <c r="AD43" s="9"/>
      <c r="AE43" s="9"/>
      <c r="AF43" s="9"/>
      <c r="AG43" s="9" t="n">
        <f aca="false">BF43/100*$AG$37</f>
        <v>5173670682.79114</v>
      </c>
      <c r="AH43" s="43" t="n">
        <f aca="false">(AG43-AG42)/AG42</f>
        <v>0.00550053655231941</v>
      </c>
      <c r="AI43" s="43"/>
      <c r="AJ43" s="43" t="n">
        <f aca="false">AB43/AG43</f>
        <v>-0.00761943608904204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47" t="n">
        <f aca="false">workers_and_wage_low!C31</f>
        <v>11802809</v>
      </c>
      <c r="AX43" s="7"/>
      <c r="AY43" s="43" t="n">
        <f aca="false">(AW43-AW42)/AW42</f>
        <v>0.00291694399642571</v>
      </c>
      <c r="AZ43" s="48" t="n">
        <f aca="false">workers_and_wage_low!B31</f>
        <v>6073.74117425519</v>
      </c>
      <c r="BA43" s="43" t="n">
        <f aca="false">(AZ43-AZ42)/AZ42</f>
        <v>0.002576078279821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3" t="n">
        <f aca="false">BD43/BD42-1</f>
        <v>0</v>
      </c>
      <c r="BF43" s="7" t="n">
        <f aca="false">BF42*(1+AY43)*(1+BA43)*(1-BE43)</f>
        <v>98.5247163565689</v>
      </c>
      <c r="BG43" s="7"/>
      <c r="BH43" s="7"/>
      <c r="BI43" s="43" t="n">
        <f aca="false">T50/AG50</f>
        <v>0.0138751337879516</v>
      </c>
      <c r="BJ43" s="7"/>
      <c r="BK43" s="7"/>
      <c r="BL43" s="7"/>
      <c r="BM43" s="7"/>
      <c r="BN43" s="7"/>
      <c r="BO43" s="7"/>
      <c r="BP43" s="7"/>
      <c r="BQ43" s="7"/>
      <c r="BR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'Low pensions'!Q44</f>
        <v>102063815.562338</v>
      </c>
      <c r="E44" s="9"/>
      <c r="F44" s="42" t="n">
        <f aca="false">'Low pensions'!I44</f>
        <v>18551306.6308054</v>
      </c>
      <c r="G44" s="57" t="n">
        <f aca="false">'Low pensions'!K44</f>
        <v>465709.988231143</v>
      </c>
      <c r="H44" s="57" t="n">
        <f aca="false">'Low pensions'!V44</f>
        <v>2562198.94858685</v>
      </c>
      <c r="I44" s="57" t="n">
        <f aca="false">'Low pensions'!M44</f>
        <v>14403.4016978704</v>
      </c>
      <c r="J44" s="57" t="n">
        <f aca="false">'Low pensions'!W44</f>
        <v>79243.2664511398</v>
      </c>
      <c r="K44" s="9"/>
      <c r="L44" s="57" t="n">
        <f aca="false">'Low pensions'!N44</f>
        <v>2634854.03341182</v>
      </c>
      <c r="M44" s="42"/>
      <c r="N44" s="57" t="n">
        <f aca="false">'Low pensions'!L44</f>
        <v>795597.481603552</v>
      </c>
      <c r="O44" s="9"/>
      <c r="P44" s="57" t="n">
        <f aca="false">'Low pensions'!X44</f>
        <v>18049412.7095187</v>
      </c>
      <c r="Q44" s="42"/>
      <c r="R44" s="57" t="n">
        <f aca="false">'Low SIPA income'!G39</f>
        <v>18349771.8510636</v>
      </c>
      <c r="S44" s="42"/>
      <c r="T44" s="57" t="n">
        <f aca="false">'Low SIPA income'!J39</f>
        <v>70161943.0784626</v>
      </c>
      <c r="U44" s="9"/>
      <c r="V44" s="57" t="n">
        <f aca="false">'Low SIPA income'!F39</f>
        <v>121626.018212787</v>
      </c>
      <c r="W44" s="42"/>
      <c r="X44" s="57" t="n">
        <f aca="false">'Low SIPA income'!M39</f>
        <v>305489.491996463</v>
      </c>
      <c r="Y44" s="9"/>
      <c r="Z44" s="9" t="n">
        <f aca="false">R44+V44-N44-L44-F44</f>
        <v>-3510360.27654441</v>
      </c>
      <c r="AA44" s="9"/>
      <c r="AB44" s="9" t="n">
        <f aca="false">T44-P44-D44</f>
        <v>-49951285.1933941</v>
      </c>
      <c r="AC44" s="24"/>
      <c r="AD44" s="9"/>
      <c r="AE44" s="9"/>
      <c r="AF44" s="9"/>
      <c r="AG44" s="9" t="n">
        <f aca="false">BF44/100*$AG$37</f>
        <v>5227606434.3062</v>
      </c>
      <c r="AH44" s="43" t="n">
        <f aca="false">(AG44-AG43)/AG43</f>
        <v>0.0104250453540572</v>
      </c>
      <c r="AI44" s="43"/>
      <c r="AJ44" s="43" t="n">
        <f aca="false">AB44/AG44</f>
        <v>-0.00955528803117016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47" t="n">
        <f aca="false">workers_and_wage_low!C32</f>
        <v>11839013</v>
      </c>
      <c r="AX44" s="7"/>
      <c r="AY44" s="43" t="n">
        <f aca="false">(AW44-AW43)/AW43</f>
        <v>0.00306740539476662</v>
      </c>
      <c r="AZ44" s="48" t="n">
        <f aca="false">workers_and_wage_low!B32</f>
        <v>6118.29291676596</v>
      </c>
      <c r="BA44" s="43" t="n">
        <f aca="false">(AZ44-AZ43)/AZ43</f>
        <v>0.00733514011094289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3" t="n">
        <f aca="false">BD44/BD43-1</f>
        <v>0</v>
      </c>
      <c r="BF44" s="7" t="n">
        <f aca="false">BF43*(1+AY44)*(1+BA44)*(1-BE44)</f>
        <v>99.5518409930818</v>
      </c>
      <c r="BG44" s="7"/>
      <c r="BH44" s="7"/>
      <c r="BI44" s="43" t="n">
        <f aca="false">T51/AG51</f>
        <v>0.0159004141651895</v>
      </c>
      <c r="BJ44" s="7"/>
      <c r="BK44" s="7"/>
      <c r="BL44" s="7"/>
      <c r="BM44" s="7"/>
      <c r="BN44" s="7"/>
      <c r="BO44" s="7"/>
      <c r="BP44" s="7"/>
      <c r="BQ44" s="7"/>
      <c r="BR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'Low pensions'!Q45</f>
        <v>103270473.377167</v>
      </c>
      <c r="E45" s="9"/>
      <c r="F45" s="42" t="n">
        <f aca="false">'Low pensions'!I45</f>
        <v>18770630.9721306</v>
      </c>
      <c r="G45" s="57" t="n">
        <f aca="false">'Low pensions'!K45</f>
        <v>481988.074739192</v>
      </c>
      <c r="H45" s="57" t="n">
        <f aca="false">'Low pensions'!V45</f>
        <v>2651756.17774215</v>
      </c>
      <c r="I45" s="57" t="n">
        <f aca="false">'Low pensions'!M45</f>
        <v>14906.8476723463</v>
      </c>
      <c r="J45" s="57" t="n">
        <f aca="false">'Low pensions'!W45</f>
        <v>82013.0776621293</v>
      </c>
      <c r="K45" s="9"/>
      <c r="L45" s="57" t="n">
        <f aca="false">'Low pensions'!N45</f>
        <v>2682476.97254762</v>
      </c>
      <c r="M45" s="42"/>
      <c r="N45" s="57" t="n">
        <f aca="false">'Low pensions'!L45</f>
        <v>806474.88385585</v>
      </c>
      <c r="O45" s="9"/>
      <c r="P45" s="57" t="n">
        <f aca="false">'Low pensions'!X45</f>
        <v>18356372.6249239</v>
      </c>
      <c r="Q45" s="42"/>
      <c r="R45" s="57" t="n">
        <f aca="false">'Low SIPA income'!G40</f>
        <v>21285328.1253826</v>
      </c>
      <c r="S45" s="42" t="n">
        <f aca="false">SUM(T42:T45)/AVERAGE(AG42:AG45)</f>
        <v>0.0576699889848881</v>
      </c>
      <c r="T45" s="57" t="n">
        <f aca="false">'Low SIPA income'!J40</f>
        <v>81386296.9229741</v>
      </c>
      <c r="U45" s="9"/>
      <c r="V45" s="57" t="n">
        <f aca="false">'Low SIPA income'!F40</f>
        <v>116462.151359635</v>
      </c>
      <c r="W45" s="42"/>
      <c r="X45" s="57" t="n">
        <f aca="false">'Low SIPA income'!M40</f>
        <v>292519.34724547</v>
      </c>
      <c r="Y45" s="9"/>
      <c r="Z45" s="9" t="n">
        <f aca="false">R45+V45-N45-L45-F45</f>
        <v>-857792.551791791</v>
      </c>
      <c r="AA45" s="9"/>
      <c r="AB45" s="9" t="n">
        <f aca="false">T45-P45-D45</f>
        <v>-40240549.0791163</v>
      </c>
      <c r="AC45" s="24"/>
      <c r="AD45" s="9"/>
      <c r="AE45" s="9"/>
      <c r="AF45" s="9"/>
      <c r="AG45" s="9" t="n">
        <f aca="false">BF45/100*$AG$37</f>
        <v>5246548251.48007</v>
      </c>
      <c r="AH45" s="43" t="n">
        <f aca="false">(AG45-AG44)/AG44</f>
        <v>0.00362342066334012</v>
      </c>
      <c r="AI45" s="43" t="n">
        <f aca="false">(AG45-AG41)/AG41</f>
        <v>0.0259944771192352</v>
      </c>
      <c r="AJ45" s="43" t="n">
        <f aca="false">AB45/AG45</f>
        <v>-0.0076699092718273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47" t="n">
        <f aca="false">workers_and_wage_low!C33</f>
        <v>11820684</v>
      </c>
      <c r="AX45" s="7"/>
      <c r="AY45" s="43" t="n">
        <f aca="false">(AW45-AW44)/AW44</f>
        <v>-0.00154818649155973</v>
      </c>
      <c r="AZ45" s="48" t="n">
        <f aca="false">workers_and_wage_low!B33</f>
        <v>6149.98338694792</v>
      </c>
      <c r="BA45" s="43" t="n">
        <f aca="false">(AZ45-AZ44)/AZ44</f>
        <v>0.00517962618218658</v>
      </c>
      <c r="BB45" s="53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3" t="n">
        <f aca="false">BD45/BD44-1</f>
        <v>0</v>
      </c>
      <c r="BF45" s="7" t="n">
        <f aca="false">BF44*(1+AY45)*(1+BA45)*(1-BE45)</f>
        <v>99.9125591908097</v>
      </c>
      <c r="BG45" s="50" t="n">
        <f aca="false">(BB45-BB41)/BB41</f>
        <v>0</v>
      </c>
      <c r="BH45" s="7"/>
      <c r="BI45" s="43" t="n">
        <f aca="false">T52/AG52</f>
        <v>0.0139064788617302</v>
      </c>
      <c r="BJ45" s="7"/>
      <c r="BK45" s="7"/>
      <c r="BL45" s="7"/>
      <c r="BM45" s="7"/>
      <c r="BN45" s="7"/>
      <c r="BO45" s="7"/>
      <c r="BP45" s="7"/>
      <c r="BQ45" s="7"/>
      <c r="BR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'Low pensions'!Q46</f>
        <v>104166206.367708</v>
      </c>
      <c r="E46" s="6"/>
      <c r="F46" s="8" t="n">
        <f aca="false">'Low pensions'!I46</f>
        <v>18933441.0461545</v>
      </c>
      <c r="G46" s="56" t="n">
        <f aca="false">'Low pensions'!K46</f>
        <v>504352.184564584</v>
      </c>
      <c r="H46" s="56" t="n">
        <f aca="false">'Low pensions'!V46</f>
        <v>2774796.91152229</v>
      </c>
      <c r="I46" s="56" t="n">
        <f aca="false">'Low pensions'!M46</f>
        <v>15598.5211721005</v>
      </c>
      <c r="J46" s="56" t="n">
        <f aca="false">'Low pensions'!W46</f>
        <v>85818.4611811017</v>
      </c>
      <c r="K46" s="6"/>
      <c r="L46" s="56" t="n">
        <f aca="false">'Low pensions'!N46</f>
        <v>3282444.38896714</v>
      </c>
      <c r="M46" s="8"/>
      <c r="N46" s="56" t="n">
        <f aca="false">'Low pensions'!L46</f>
        <v>815391.344458941</v>
      </c>
      <c r="O46" s="6"/>
      <c r="P46" s="56" t="n">
        <f aca="false">'Low pensions'!X46</f>
        <v>21518662.1363069</v>
      </c>
      <c r="Q46" s="8"/>
      <c r="R46" s="56" t="n">
        <f aca="false">'Low SIPA income'!G41</f>
        <v>18561459.5613763</v>
      </c>
      <c r="S46" s="8"/>
      <c r="T46" s="56" t="n">
        <f aca="false">'Low SIPA income'!J41</f>
        <v>70971349.3861769</v>
      </c>
      <c r="U46" s="6"/>
      <c r="V46" s="56" t="n">
        <f aca="false">'Low SIPA income'!F41</f>
        <v>121778.631580217</v>
      </c>
      <c r="W46" s="8"/>
      <c r="X46" s="56" t="n">
        <f aca="false">'Low SIPA income'!M41</f>
        <v>305872.812775791</v>
      </c>
      <c r="Y46" s="6"/>
      <c r="Z46" s="6" t="n">
        <f aca="false">R46+V46-N46-L46-F46</f>
        <v>-4348038.58662408</v>
      </c>
      <c r="AA46" s="6"/>
      <c r="AB46" s="6" t="n">
        <f aca="false">T46-P46-D46</f>
        <v>-54713519.1178384</v>
      </c>
      <c r="AC46" s="24"/>
      <c r="AD46" s="6"/>
      <c r="AE46" s="6"/>
      <c r="AF46" s="6"/>
      <c r="AG46" s="6" t="n">
        <f aca="false">BF46/100*$AG$37</f>
        <v>5258793566.2238</v>
      </c>
      <c r="AH46" s="36" t="n">
        <f aca="false">(AG46-AG45)/AG45</f>
        <v>0.00233397543618818</v>
      </c>
      <c r="AI46" s="36"/>
      <c r="AJ46" s="36" t="n">
        <f aca="false">AB46/AG46</f>
        <v>-0.010404196024969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0.00192946867112252</v>
      </c>
      <c r="AV46" s="5"/>
      <c r="AW46" s="40" t="n">
        <f aca="false">workers_and_wage_low!C34</f>
        <v>11845061</v>
      </c>
      <c r="AX46" s="5"/>
      <c r="AY46" s="36" t="n">
        <f aca="false">(AW46-AW45)/AW45</f>
        <v>0.00206223260853602</v>
      </c>
      <c r="AZ46" s="41" t="n">
        <f aca="false">workers_and_wage_low!B34</f>
        <v>6179.90284998184</v>
      </c>
      <c r="BA46" s="36" t="n">
        <f aca="false">(AZ46-AZ45)/AZ45</f>
        <v>0.00486496648062755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36" t="n">
        <f aca="false">BD46/BD45-1</f>
        <v>0.00457154249559943</v>
      </c>
      <c r="BF46" s="5" t="n">
        <f aca="false">BF45*(1+AY46)*(1+BA46)*(1-BE46)</f>
        <v>100.145752649728</v>
      </c>
      <c r="BG46" s="5"/>
      <c r="BH46" s="5"/>
      <c r="BI46" s="36" t="n">
        <f aca="false">T53/AG53</f>
        <v>0.0159899329948726</v>
      </c>
      <c r="BJ46" s="5"/>
      <c r="BK46" s="5"/>
      <c r="BL46" s="5"/>
      <c r="BM46" s="5"/>
      <c r="BN46" s="5"/>
      <c r="BO46" s="5"/>
      <c r="BP46" s="5"/>
      <c r="BQ46" s="5"/>
      <c r="BR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'Low pensions'!Q47</f>
        <v>104599087.87353</v>
      </c>
      <c r="E47" s="9"/>
      <c r="F47" s="42" t="n">
        <f aca="false">'Low pensions'!I47</f>
        <v>19012122.3839535</v>
      </c>
      <c r="G47" s="57" t="n">
        <f aca="false">'Low pensions'!K47</f>
        <v>506185.530278268</v>
      </c>
      <c r="H47" s="57" t="n">
        <f aca="false">'Low pensions'!V47</f>
        <v>2784883.43871455</v>
      </c>
      <c r="I47" s="57" t="n">
        <f aca="false">'Low pensions'!M47</f>
        <v>15655.2225859258</v>
      </c>
      <c r="J47" s="57" t="n">
        <f aca="false">'Low pensions'!W47</f>
        <v>86130.415630347</v>
      </c>
      <c r="K47" s="9"/>
      <c r="L47" s="57" t="n">
        <f aca="false">'Low pensions'!N47</f>
        <v>2790401.07195069</v>
      </c>
      <c r="M47" s="42"/>
      <c r="N47" s="57" t="n">
        <f aca="false">'Low pensions'!L47</f>
        <v>820524.255569447</v>
      </c>
      <c r="O47" s="9"/>
      <c r="P47" s="57" t="n">
        <f aca="false">'Low pensions'!X47</f>
        <v>18993686.7877095</v>
      </c>
      <c r="Q47" s="42"/>
      <c r="R47" s="57" t="n">
        <f aca="false">'Low SIPA income'!G42</f>
        <v>21281704.8540738</v>
      </c>
      <c r="S47" s="42"/>
      <c r="T47" s="57" t="n">
        <f aca="false">'Low SIPA income'!J42</f>
        <v>81372443.03109</v>
      </c>
      <c r="U47" s="9"/>
      <c r="V47" s="57" t="n">
        <f aca="false">'Low SIPA income'!F42</f>
        <v>123410.587617776</v>
      </c>
      <c r="W47" s="42"/>
      <c r="X47" s="57" t="n">
        <f aca="false">'Low SIPA income'!M42</f>
        <v>309971.815836159</v>
      </c>
      <c r="Y47" s="9"/>
      <c r="Z47" s="9" t="n">
        <f aca="false">R47+V47-N47-L47-F47</f>
        <v>-1217932.26978198</v>
      </c>
      <c r="AA47" s="9"/>
      <c r="AB47" s="9" t="n">
        <f aca="false">T47-P47-D47</f>
        <v>-42220331.63015</v>
      </c>
      <c r="AC47" s="24"/>
      <c r="AD47" s="9"/>
      <c r="AE47" s="9"/>
      <c r="AF47" s="9"/>
      <c r="AG47" s="9" t="n">
        <f aca="false">BF47/100*$AG$37</f>
        <v>5220444563.87259</v>
      </c>
      <c r="AH47" s="43" t="n">
        <f aca="false">(AG47-AG46)/AG46</f>
        <v>-0.00729235743298952</v>
      </c>
      <c r="AI47" s="43"/>
      <c r="AJ47" s="43" t="n">
        <f aca="false">AB47/AG47</f>
        <v>-0.00808749736034557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47" t="n">
        <f aca="false">workers_and_wage_low!C35</f>
        <v>11820613</v>
      </c>
      <c r="AX47" s="7"/>
      <c r="AY47" s="43" t="n">
        <f aca="false">(AW47-AW46)/AW46</f>
        <v>-0.00206398261688986</v>
      </c>
      <c r="AZ47" s="48" t="n">
        <f aca="false">workers_and_wage_low!B35</f>
        <v>6175.62884717432</v>
      </c>
      <c r="BA47" s="43" t="n">
        <f aca="false">(AZ47-AZ46)/AZ46</f>
        <v>-0.000691597086763016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3" t="n">
        <f aca="false">BD47/BD46-1</f>
        <v>0.00455073860069999</v>
      </c>
      <c r="BF47" s="7" t="n">
        <f aca="false">BF46*(1+AY47)*(1+BA47)*(1-BE47)</f>
        <v>99.4154540260102</v>
      </c>
      <c r="BG47" s="7"/>
      <c r="BH47" s="7"/>
      <c r="BI47" s="43" t="n">
        <f aca="false">T54/AG54</f>
        <v>0.0139688487433578</v>
      </c>
      <c r="BJ47" s="7"/>
      <c r="BK47" s="7"/>
      <c r="BL47" s="7"/>
      <c r="BM47" s="7"/>
      <c r="BN47" s="7"/>
      <c r="BO47" s="7"/>
      <c r="BP47" s="7"/>
      <c r="BQ47" s="7"/>
      <c r="BR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'Low pensions'!Q48</f>
        <v>105326651.739815</v>
      </c>
      <c r="E48" s="9"/>
      <c r="F48" s="42" t="n">
        <f aca="false">'Low pensions'!I48</f>
        <v>19144365.7289879</v>
      </c>
      <c r="G48" s="57" t="n">
        <f aca="false">'Low pensions'!K48</f>
        <v>533200.156493332</v>
      </c>
      <c r="H48" s="57" t="n">
        <f aca="false">'Low pensions'!V48</f>
        <v>2933509.9415465</v>
      </c>
      <c r="I48" s="57" t="n">
        <f aca="false">'Low pensions'!M48</f>
        <v>16490.7264894843</v>
      </c>
      <c r="J48" s="57" t="n">
        <f aca="false">'Low pensions'!W48</f>
        <v>90727.1115942206</v>
      </c>
      <c r="K48" s="9"/>
      <c r="L48" s="57" t="n">
        <f aca="false">'Low pensions'!N48</f>
        <v>2719742.35371047</v>
      </c>
      <c r="M48" s="42"/>
      <c r="N48" s="57" t="n">
        <f aca="false">'Low pensions'!L48</f>
        <v>827603.170961559</v>
      </c>
      <c r="O48" s="9"/>
      <c r="P48" s="57" t="n">
        <f aca="false">'Low pensions'!X48</f>
        <v>18665984.4667332</v>
      </c>
      <c r="Q48" s="42"/>
      <c r="R48" s="57" t="n">
        <f aca="false">'Low SIPA income'!G43</f>
        <v>18899979.8333166</v>
      </c>
      <c r="S48" s="42"/>
      <c r="T48" s="57" t="n">
        <f aca="false">'Low SIPA income'!J43</f>
        <v>72265710.9860681</v>
      </c>
      <c r="U48" s="9"/>
      <c r="V48" s="57" t="n">
        <f aca="false">'Low SIPA income'!F43</f>
        <v>125204.614211142</v>
      </c>
      <c r="W48" s="42"/>
      <c r="X48" s="57" t="n">
        <f aca="false">'Low SIPA income'!M43</f>
        <v>314477.893406476</v>
      </c>
      <c r="Y48" s="9"/>
      <c r="Z48" s="9" t="n">
        <f aca="false">R48+V48-N48-L48-F48</f>
        <v>-3666526.80613223</v>
      </c>
      <c r="AA48" s="9"/>
      <c r="AB48" s="9" t="n">
        <f aca="false">T48-P48-D48</f>
        <v>-51726925.2204804</v>
      </c>
      <c r="AC48" s="24"/>
      <c r="AD48" s="9"/>
      <c r="AE48" s="9"/>
      <c r="AF48" s="9"/>
      <c r="AG48" s="9" t="n">
        <f aca="false">BF48/100*$AG$37</f>
        <v>5278775738.21033</v>
      </c>
      <c r="AH48" s="43" t="n">
        <f aca="false">(AG48-AG47)/AG47</f>
        <v>0.0111736028654354</v>
      </c>
      <c r="AI48" s="43"/>
      <c r="AJ48" s="43" t="n">
        <f aca="false">AB48/AG48</f>
        <v>-0.00979903822131635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47" t="n">
        <f aca="false">workers_and_wage_low!C36</f>
        <v>11888105</v>
      </c>
      <c r="AX48" s="7"/>
      <c r="AY48" s="43" t="n">
        <f aca="false">(AW48-AW47)/AW47</f>
        <v>0.00570968696801088</v>
      </c>
      <c r="AZ48" s="48" t="n">
        <f aca="false">workers_and_wage_low!B36</f>
        <v>6237.43675187587</v>
      </c>
      <c r="BA48" s="43" t="n">
        <f aca="false">(AZ48-AZ47)/AZ47</f>
        <v>0.0100083580524498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3" t="n">
        <f aca="false">BD48/BD47-1</f>
        <v>0.00453012319421409</v>
      </c>
      <c r="BF48" s="7" t="n">
        <f aca="false">BF47*(1+AY48)*(1+BA48)*(1-BE48)</f>
        <v>100.526282827984</v>
      </c>
      <c r="BG48" s="7"/>
      <c r="BH48" s="7"/>
      <c r="BI48" s="43" t="n">
        <f aca="false">T55/AG55</f>
        <v>0.0160654237705562</v>
      </c>
      <c r="BJ48" s="7"/>
      <c r="BK48" s="7"/>
      <c r="BL48" s="7"/>
      <c r="BM48" s="7"/>
      <c r="BN48" s="7"/>
      <c r="BO48" s="7"/>
      <c r="BP48" s="7"/>
      <c r="BQ48" s="7"/>
      <c r="BR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'Low pensions'!Q49</f>
        <v>105993603.856364</v>
      </c>
      <c r="E49" s="9"/>
      <c r="F49" s="42" t="n">
        <f aca="false">'Low pensions'!I49</f>
        <v>19265592.1710329</v>
      </c>
      <c r="G49" s="57" t="n">
        <f aca="false">'Low pensions'!K49</f>
        <v>549783.072999459</v>
      </c>
      <c r="H49" s="57" t="n">
        <f aca="false">'Low pensions'!V49</f>
        <v>3024744.25541184</v>
      </c>
      <c r="I49" s="57" t="n">
        <f aca="false">'Low pensions'!M49</f>
        <v>17003.6001958597</v>
      </c>
      <c r="J49" s="57" t="n">
        <f aca="false">'Low pensions'!W49</f>
        <v>93548.7914044904</v>
      </c>
      <c r="K49" s="9"/>
      <c r="L49" s="57" t="n">
        <f aca="false">'Low pensions'!N49</f>
        <v>2785771.81545225</v>
      </c>
      <c r="M49" s="42"/>
      <c r="N49" s="57" t="n">
        <f aca="false">'Low pensions'!L49</f>
        <v>834190.988037173</v>
      </c>
      <c r="O49" s="9"/>
      <c r="P49" s="57" t="n">
        <f aca="false">'Low pensions'!X49</f>
        <v>19044855.8834319</v>
      </c>
      <c r="Q49" s="42"/>
      <c r="R49" s="57" t="n">
        <f aca="false">'Low SIPA income'!G44</f>
        <v>21854762.2350719</v>
      </c>
      <c r="S49" s="42"/>
      <c r="T49" s="57" t="n">
        <f aca="false">'Low SIPA income'!J44</f>
        <v>83563577.5951935</v>
      </c>
      <c r="U49" s="9"/>
      <c r="V49" s="57" t="n">
        <f aca="false">'Low SIPA income'!F44</f>
        <v>124616.132025967</v>
      </c>
      <c r="W49" s="42"/>
      <c r="X49" s="57" t="n">
        <f aca="false">'Low SIPA income'!M44</f>
        <v>312999.795821437</v>
      </c>
      <c r="Y49" s="9"/>
      <c r="Z49" s="9" t="n">
        <f aca="false">R49+V49-N49-L49-F49</f>
        <v>-906176.607424468</v>
      </c>
      <c r="AA49" s="9"/>
      <c r="AB49" s="9" t="n">
        <f aca="false">T49-P49-D49</f>
        <v>-41474882.1446025</v>
      </c>
      <c r="AC49" s="24"/>
      <c r="AD49" s="9"/>
      <c r="AE49" s="9"/>
      <c r="AF49" s="9"/>
      <c r="AG49" s="9" t="n">
        <f aca="false">BF49/100*$AG$37</f>
        <v>5286707910.7164</v>
      </c>
      <c r="AH49" s="43" t="n">
        <f aca="false">(AG49-AG48)/AG48</f>
        <v>0.00150265381585606</v>
      </c>
      <c r="AI49" s="43" t="n">
        <f aca="false">(AG49-AG45)/AG45</f>
        <v>0.00765449154594073</v>
      </c>
      <c r="AJ49" s="43" t="n">
        <f aca="false">AB49/AG49</f>
        <v>-0.00784512457375051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47" t="n">
        <f aca="false">workers_and_wage_low!C37</f>
        <v>11884410</v>
      </c>
      <c r="AX49" s="7"/>
      <c r="AY49" s="43" t="n">
        <f aca="false">(AW49-AW48)/AW48</f>
        <v>-0.000310814885972154</v>
      </c>
      <c r="AZ49" s="48" t="n">
        <f aca="false">workers_and_wage_low!B37</f>
        <v>6277.0592799012</v>
      </c>
      <c r="BA49" s="43" t="n">
        <f aca="false">(AZ49-AZ48)/AZ48</f>
        <v>0.00635237351519616</v>
      </c>
      <c r="BB49" s="53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3" t="n">
        <f aca="false">BD49/BD48-1</f>
        <v>0.00450969372606691</v>
      </c>
      <c r="BF49" s="7" t="n">
        <f aca="false">BF48*(1+AY49)*(1+BA49)*(1-BE49)</f>
        <v>100.677339030469</v>
      </c>
      <c r="BG49" s="50" t="n">
        <f aca="false">(BB49-BB45)/BB45</f>
        <v>0.0204081632653061</v>
      </c>
      <c r="BH49" s="7"/>
      <c r="BI49" s="43" t="n">
        <f aca="false">T56/AG56</f>
        <v>0.0140011579856551</v>
      </c>
      <c r="BJ49" s="7"/>
      <c r="BK49" s="7"/>
      <c r="BL49" s="7"/>
      <c r="BM49" s="7"/>
      <c r="BN49" s="7"/>
      <c r="BO49" s="7"/>
      <c r="BP49" s="7"/>
      <c r="BQ49" s="7"/>
      <c r="BR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'Low pensions'!Q50</f>
        <v>107183581.645261</v>
      </c>
      <c r="E50" s="6"/>
      <c r="F50" s="8" t="n">
        <f aca="false">'Low pensions'!I50</f>
        <v>19481884.7201998</v>
      </c>
      <c r="G50" s="56" t="n">
        <f aca="false">'Low pensions'!K50</f>
        <v>571582.755799883</v>
      </c>
      <c r="H50" s="56" t="n">
        <f aca="false">'Low pensions'!V50</f>
        <v>3144679.6782335</v>
      </c>
      <c r="I50" s="56" t="n">
        <f aca="false">'Low pensions'!M50</f>
        <v>17677.8171896869</v>
      </c>
      <c r="J50" s="56" t="n">
        <f aca="false">'Low pensions'!W50</f>
        <v>97258.1343783547</v>
      </c>
      <c r="K50" s="6"/>
      <c r="L50" s="56" t="n">
        <f aca="false">'Low pensions'!N50</f>
        <v>3319829.70112668</v>
      </c>
      <c r="M50" s="8"/>
      <c r="N50" s="56" t="n">
        <f aca="false">'Low pensions'!L50</f>
        <v>845491.122819364</v>
      </c>
      <c r="O50" s="6"/>
      <c r="P50" s="56" t="n">
        <f aca="false">'Low pensions'!X50</f>
        <v>21878254.7984938</v>
      </c>
      <c r="Q50" s="8"/>
      <c r="R50" s="56" t="n">
        <f aca="false">'Low SIPA income'!G45</f>
        <v>19283114.3555324</v>
      </c>
      <c r="S50" s="8"/>
      <c r="T50" s="56" t="n">
        <f aca="false">'Low SIPA income'!J45</f>
        <v>73730659.0386806</v>
      </c>
      <c r="U50" s="6"/>
      <c r="V50" s="56" t="n">
        <f aca="false">'Low SIPA income'!F45</f>
        <v>120653.690381675</v>
      </c>
      <c r="W50" s="8"/>
      <c r="X50" s="56" t="n">
        <f aca="false">'Low SIPA income'!M45</f>
        <v>303047.284814601</v>
      </c>
      <c r="Y50" s="6"/>
      <c r="Z50" s="6" t="n">
        <f aca="false">R50+V50-N50-L50-F50</f>
        <v>-4243437.49823173</v>
      </c>
      <c r="AA50" s="6"/>
      <c r="AB50" s="6" t="n">
        <f aca="false">T50-P50-D50</f>
        <v>-55331177.4050738</v>
      </c>
      <c r="AC50" s="24"/>
      <c r="AD50" s="6"/>
      <c r="AE50" s="6"/>
      <c r="AF50" s="6"/>
      <c r="AG50" s="6" t="n">
        <f aca="false">BF50/100*$AG$37</f>
        <v>5313870133.82921</v>
      </c>
      <c r="AH50" s="36" t="n">
        <f aca="false">(AG50-AG49)/AG49</f>
        <v>0.0051378331414442</v>
      </c>
      <c r="AI50" s="36"/>
      <c r="AJ50" s="36" t="n">
        <f aca="false">AB50/AG50</f>
        <v>-0.0104125949659221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0.00467753583277858</v>
      </c>
      <c r="AV50" s="5"/>
      <c r="AW50" s="40" t="n">
        <f aca="false">workers_and_wage_low!C38</f>
        <v>11915499</v>
      </c>
      <c r="AX50" s="5"/>
      <c r="AY50" s="36" t="n">
        <f aca="false">(AW50-AW49)/AW49</f>
        <v>0.00261594812026849</v>
      </c>
      <c r="AZ50" s="41" t="n">
        <f aca="false">workers_and_wage_low!B38</f>
        <v>6307.00548481417</v>
      </c>
      <c r="BA50" s="36" t="n">
        <f aca="false">(AZ50-AZ49)/AZ49</f>
        <v>0.00477073794871697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36" t="n">
        <f aca="false">BD50/BD49-1</f>
        <v>0.00224472384598839</v>
      </c>
      <c r="BF50" s="5" t="n">
        <f aca="false">BF49*(1+AY50)*(1+BA50)*(1-BE50)</f>
        <v>101.194602399532</v>
      </c>
      <c r="BG50" s="5"/>
      <c r="BH50" s="5"/>
      <c r="BI50" s="36" t="n">
        <f aca="false">T57/AG57</f>
        <v>0.0160746763723219</v>
      </c>
      <c r="BJ50" s="5"/>
      <c r="BK50" s="5"/>
      <c r="BL50" s="5"/>
      <c r="BM50" s="5"/>
      <c r="BN50" s="5"/>
      <c r="BO50" s="5"/>
      <c r="BP50" s="5"/>
      <c r="BQ50" s="5"/>
      <c r="BR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'Low pensions'!Q51</f>
        <v>108005813.82833</v>
      </c>
      <c r="E51" s="9"/>
      <c r="F51" s="42" t="n">
        <f aca="false">'Low pensions'!I51</f>
        <v>19631335.1524199</v>
      </c>
      <c r="G51" s="57" t="n">
        <f aca="false">'Low pensions'!K51</f>
        <v>591063.1973892</v>
      </c>
      <c r="H51" s="57" t="n">
        <f aca="false">'Low pensions'!V51</f>
        <v>3251855.32019844</v>
      </c>
      <c r="I51" s="57" t="n">
        <f aca="false">'Low pensions'!M51</f>
        <v>18280.3050738928</v>
      </c>
      <c r="J51" s="57" t="n">
        <f aca="false">'Low pensions'!W51</f>
        <v>100572.844954591</v>
      </c>
      <c r="K51" s="9"/>
      <c r="L51" s="57" t="n">
        <f aca="false">'Low pensions'!N51</f>
        <v>2774940.82275626</v>
      </c>
      <c r="M51" s="42"/>
      <c r="N51" s="57" t="n">
        <f aca="false">'Low pensions'!L51</f>
        <v>854581.599522687</v>
      </c>
      <c r="O51" s="9"/>
      <c r="P51" s="57" t="n">
        <f aca="false">'Low pensions'!X51</f>
        <v>19100836.9390343</v>
      </c>
      <c r="Q51" s="42"/>
      <c r="R51" s="57" t="n">
        <f aca="false">'Low SIPA income'!G46</f>
        <v>22146025.9958088</v>
      </c>
      <c r="S51" s="42"/>
      <c r="T51" s="57" t="n">
        <f aca="false">'Low SIPA income'!J46</f>
        <v>84677249.8286962</v>
      </c>
      <c r="U51" s="9"/>
      <c r="V51" s="57" t="n">
        <f aca="false">'Low SIPA income'!F46</f>
        <v>124756.188838798</v>
      </c>
      <c r="W51" s="42"/>
      <c r="X51" s="57" t="n">
        <f aca="false">'Low SIPA income'!M46</f>
        <v>313351.578155768</v>
      </c>
      <c r="Y51" s="9"/>
      <c r="Z51" s="9" t="n">
        <f aca="false">R51+V51-N51-L51-F51</f>
        <v>-990075.390051253</v>
      </c>
      <c r="AA51" s="9"/>
      <c r="AB51" s="9" t="n">
        <f aca="false">T51-P51-D51</f>
        <v>-42429400.9386677</v>
      </c>
      <c r="AC51" s="24"/>
      <c r="AD51" s="9"/>
      <c r="AE51" s="9"/>
      <c r="AF51" s="9"/>
      <c r="AG51" s="9" t="n">
        <f aca="false">BF51/100*$AG$37</f>
        <v>5325474478.14779</v>
      </c>
      <c r="AH51" s="43" t="n">
        <f aca="false">(AG51-AG50)/AG50</f>
        <v>0.00218378395149403</v>
      </c>
      <c r="AI51" s="43"/>
      <c r="AJ51" s="43" t="n">
        <f aca="false">AB51/AG51</f>
        <v>-0.00796725270448103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47" t="n">
        <f aca="false">workers_and_wage_low!C39</f>
        <v>11975566</v>
      </c>
      <c r="AX51" s="7"/>
      <c r="AY51" s="43" t="n">
        <f aca="false">(AW51-AW50)/AW50</f>
        <v>0.00504108136805685</v>
      </c>
      <c r="AZ51" s="48" t="n">
        <f aca="false">workers_and_wage_low!B39</f>
        <v>6303.1921203153</v>
      </c>
      <c r="BA51" s="43" t="n">
        <f aca="false">(AZ51-AZ50)/AZ50</f>
        <v>-0.000604623621789528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3" t="n">
        <f aca="false">BD51/BD50-1</f>
        <v>0.00223969634619237</v>
      </c>
      <c r="BF51" s="7" t="n">
        <f aca="false">BF50*(1+AY51)*(1+BA51)*(1-BE51)</f>
        <v>101.41558954823</v>
      </c>
      <c r="BG51" s="7"/>
      <c r="BH51" s="7"/>
      <c r="BI51" s="43" t="n">
        <f aca="false">T58/AG58</f>
        <v>0.0140230405252044</v>
      </c>
      <c r="BJ51" s="7"/>
      <c r="BK51" s="7"/>
      <c r="BL51" s="7"/>
      <c r="BM51" s="7"/>
      <c r="BN51" s="7"/>
      <c r="BO51" s="7"/>
      <c r="BP51" s="7"/>
      <c r="BQ51" s="7"/>
      <c r="BR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'Low pensions'!Q52</f>
        <v>109113618.404746</v>
      </c>
      <c r="E52" s="9"/>
      <c r="F52" s="42" t="n">
        <f aca="false">'Low pensions'!I52</f>
        <v>19832691.7475156</v>
      </c>
      <c r="G52" s="57" t="n">
        <f aca="false">'Low pensions'!K52</f>
        <v>615702.821672642</v>
      </c>
      <c r="H52" s="57" t="n">
        <f aca="false">'Low pensions'!V52</f>
        <v>3387415.26314146</v>
      </c>
      <c r="I52" s="57" t="n">
        <f aca="false">'Low pensions'!M52</f>
        <v>19042.3553094632</v>
      </c>
      <c r="J52" s="57" t="n">
        <f aca="false">'Low pensions'!W52</f>
        <v>104765.42050953</v>
      </c>
      <c r="K52" s="9"/>
      <c r="L52" s="57" t="n">
        <f aca="false">'Low pensions'!N52</f>
        <v>2740284.98864127</v>
      </c>
      <c r="M52" s="42"/>
      <c r="N52" s="57" t="n">
        <f aca="false">'Low pensions'!L52</f>
        <v>865296.764975075</v>
      </c>
      <c r="O52" s="9"/>
      <c r="P52" s="57" t="n">
        <f aca="false">'Low pensions'!X52</f>
        <v>18979959.3298989</v>
      </c>
      <c r="Q52" s="42"/>
      <c r="R52" s="57" t="n">
        <f aca="false">'Low SIPA income'!G47</f>
        <v>19506549.7876594</v>
      </c>
      <c r="S52" s="42"/>
      <c r="T52" s="57" t="n">
        <f aca="false">'Low SIPA income'!J47</f>
        <v>74584983.7789468</v>
      </c>
      <c r="U52" s="9"/>
      <c r="V52" s="57" t="n">
        <f aca="false">'Low SIPA income'!F47</f>
        <v>125003.480247347</v>
      </c>
      <c r="W52" s="42"/>
      <c r="X52" s="57" t="n">
        <f aca="false">'Low SIPA income'!M47</f>
        <v>313972.702877953</v>
      </c>
      <c r="Y52" s="9"/>
      <c r="Z52" s="9" t="n">
        <f aca="false">R52+V52-N52-L52-F52</f>
        <v>-3806720.23322524</v>
      </c>
      <c r="AA52" s="9"/>
      <c r="AB52" s="9" t="n">
        <f aca="false">T52-P52-D52</f>
        <v>-53508593.955698</v>
      </c>
      <c r="AC52" s="24"/>
      <c r="AD52" s="9"/>
      <c r="AE52" s="9"/>
      <c r="AF52" s="9"/>
      <c r="AG52" s="9" t="n">
        <f aca="false">BF52/100*$AG$37</f>
        <v>5363326297.08304</v>
      </c>
      <c r="AH52" s="43" t="n">
        <f aca="false">(AG52-AG51)/AG51</f>
        <v>0.00710768948204825</v>
      </c>
      <c r="AI52" s="43"/>
      <c r="AJ52" s="43" t="n">
        <f aca="false">AB52/AG52</f>
        <v>-0.00997675528054294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47" t="n">
        <f aca="false">workers_and_wage_low!C40</f>
        <v>12011301</v>
      </c>
      <c r="AX52" s="7"/>
      <c r="AY52" s="43" t="n">
        <f aca="false">(AW52-AW51)/AW51</f>
        <v>0.00298399257287714</v>
      </c>
      <c r="AZ52" s="48" t="n">
        <f aca="false">workers_and_wage_low!B40</f>
        <v>6343.28252201246</v>
      </c>
      <c r="BA52" s="43" t="n">
        <f aca="false">(AZ52-AZ51)/AZ51</f>
        <v>0.00636033313469126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3" t="n">
        <f aca="false">BD52/BD51-1</f>
        <v>0.00223469131621656</v>
      </c>
      <c r="BF52" s="7" t="n">
        <f aca="false">BF51*(1+AY52)*(1+BA52)*(1-BE52)</f>
        <v>102.136420067378</v>
      </c>
      <c r="BG52" s="7"/>
      <c r="BH52" s="7"/>
      <c r="BI52" s="43" t="n">
        <f aca="false">T59/AG59</f>
        <v>0.0161843514226498</v>
      </c>
      <c r="BJ52" s="7"/>
      <c r="BK52" s="7"/>
      <c r="BL52" s="7"/>
      <c r="BM52" s="7"/>
      <c r="BN52" s="7"/>
      <c r="BO52" s="7"/>
      <c r="BP52" s="7"/>
      <c r="BQ52" s="7"/>
      <c r="BR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'Low pensions'!Q53</f>
        <v>109686441.990713</v>
      </c>
      <c r="E53" s="9"/>
      <c r="F53" s="42" t="n">
        <f aca="false">'Low pensions'!I53</f>
        <v>19936809.2149069</v>
      </c>
      <c r="G53" s="57" t="n">
        <f aca="false">'Low pensions'!K53</f>
        <v>682865.676660853</v>
      </c>
      <c r="H53" s="57" t="n">
        <f aca="false">'Low pensions'!V53</f>
        <v>3756925.4750407</v>
      </c>
      <c r="I53" s="57" t="n">
        <f aca="false">'Low pensions'!M53</f>
        <v>21119.5570101294</v>
      </c>
      <c r="J53" s="57" t="n">
        <f aca="false">'Low pensions'!W53</f>
        <v>116193.571393011</v>
      </c>
      <c r="K53" s="9"/>
      <c r="L53" s="57" t="n">
        <f aca="false">'Low pensions'!N53</f>
        <v>2760909.50776184</v>
      </c>
      <c r="M53" s="42"/>
      <c r="N53" s="57" t="n">
        <f aca="false">'Low pensions'!L53</f>
        <v>871307.921705935</v>
      </c>
      <c r="O53" s="9"/>
      <c r="P53" s="57" t="n">
        <f aca="false">'Low pensions'!X53</f>
        <v>19120051.6684156</v>
      </c>
      <c r="Q53" s="42"/>
      <c r="R53" s="57" t="n">
        <f aca="false">'Low SIPA income'!G48</f>
        <v>22525015.5863778</v>
      </c>
      <c r="S53" s="42"/>
      <c r="T53" s="57" t="n">
        <f aca="false">'Low SIPA income'!J48</f>
        <v>86126349.375909</v>
      </c>
      <c r="U53" s="9"/>
      <c r="V53" s="57" t="n">
        <f aca="false">'Low SIPA income'!F48</f>
        <v>128302.777485403</v>
      </c>
      <c r="W53" s="42"/>
      <c r="X53" s="57" t="n">
        <f aca="false">'Low SIPA income'!M48</f>
        <v>322259.586326161</v>
      </c>
      <c r="Y53" s="9"/>
      <c r="Z53" s="9" t="n">
        <f aca="false">R53+V53-N53-L53-F53</f>
        <v>-915708.280511405</v>
      </c>
      <c r="AA53" s="9"/>
      <c r="AB53" s="9" t="n">
        <f aca="false">T53-P53-D53</f>
        <v>-42680144.2832199</v>
      </c>
      <c r="AC53" s="24"/>
      <c r="AD53" s="9"/>
      <c r="AE53" s="9"/>
      <c r="AF53" s="9"/>
      <c r="AG53" s="9" t="n">
        <f aca="false">BF53/100*$AG$37</f>
        <v>5386285821.4307</v>
      </c>
      <c r="AH53" s="43" t="n">
        <f aca="false">(AG53-AG52)/AG52</f>
        <v>0.00428083675612783</v>
      </c>
      <c r="AI53" s="43" t="n">
        <f aca="false">(AG53-AG49)/AG49</f>
        <v>0.0188355234289476</v>
      </c>
      <c r="AJ53" s="43" t="n">
        <f aca="false">AB53/AG53</f>
        <v>-0.00792385434011061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47" t="n">
        <f aca="false">workers_and_wage_low!C41</f>
        <v>12028470</v>
      </c>
      <c r="AX53" s="7"/>
      <c r="AY53" s="43" t="n">
        <f aca="false">(AW53-AW52)/AW52</f>
        <v>0.00142940385891587</v>
      </c>
      <c r="AZ53" s="48" t="n">
        <f aca="false">workers_and_wage_low!B41</f>
        <v>6375.55978964205</v>
      </c>
      <c r="BA53" s="43" t="n">
        <f aca="false">(AZ53-AZ52)/AZ52</f>
        <v>0.0050884171590309</v>
      </c>
      <c r="BB53" s="54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3" t="n">
        <f aca="false">BD53/BD52-1</f>
        <v>0.00222970860575766</v>
      </c>
      <c r="BF53" s="7" t="n">
        <f aca="false">BF52*(1+AY53)*(1+BA53)*(1-BE53)</f>
        <v>102.573649408542</v>
      </c>
      <c r="BG53" s="50" t="n">
        <f aca="false">(BB53-BB49)/BB49</f>
        <v>0.01</v>
      </c>
      <c r="BH53" s="7"/>
      <c r="BI53" s="43" t="n">
        <f aca="false">T60/AG60</f>
        <v>0.0141167841726525</v>
      </c>
      <c r="BJ53" s="7"/>
      <c r="BK53" s="7"/>
      <c r="BL53" s="7"/>
      <c r="BM53" s="7"/>
      <c r="BN53" s="7"/>
      <c r="BO53" s="7"/>
      <c r="BP53" s="7"/>
      <c r="BQ53" s="7"/>
      <c r="BR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'Low pensions'!Q54</f>
        <v>110502883.840552</v>
      </c>
      <c r="E54" s="6"/>
      <c r="F54" s="8" t="n">
        <f aca="false">'Low pensions'!I54</f>
        <v>20085207.1855208</v>
      </c>
      <c r="G54" s="56" t="n">
        <f aca="false">'Low pensions'!K54</f>
        <v>736422.727444929</v>
      </c>
      <c r="H54" s="56" t="n">
        <f aca="false">'Low pensions'!V54</f>
        <v>4051580.56657004</v>
      </c>
      <c r="I54" s="56" t="n">
        <f aca="false">'Low pensions'!M54</f>
        <v>22775.9606426269</v>
      </c>
      <c r="J54" s="56" t="n">
        <f aca="false">'Low pensions'!W54</f>
        <v>125306.61546093</v>
      </c>
      <c r="K54" s="6"/>
      <c r="L54" s="56" t="n">
        <f aca="false">'Low pensions'!N54</f>
        <v>3322966.68419079</v>
      </c>
      <c r="M54" s="8"/>
      <c r="N54" s="56" t="n">
        <f aca="false">'Low pensions'!L54</f>
        <v>878912.153113216</v>
      </c>
      <c r="O54" s="6"/>
      <c r="P54" s="56" t="n">
        <f aca="false">'Low pensions'!X54</f>
        <v>22078405.2664047</v>
      </c>
      <c r="Q54" s="8"/>
      <c r="R54" s="56" t="n">
        <f aca="false">'Low SIPA income'!G49</f>
        <v>19771862.9676</v>
      </c>
      <c r="S54" s="8"/>
      <c r="T54" s="56" t="n">
        <f aca="false">'Low SIPA income'!J49</f>
        <v>75599431.7175942</v>
      </c>
      <c r="U54" s="6"/>
      <c r="V54" s="56" t="n">
        <f aca="false">'Low SIPA income'!F49</f>
        <v>124697.663026958</v>
      </c>
      <c r="W54" s="8"/>
      <c r="X54" s="56" t="n">
        <f aca="false">'Low SIPA income'!M49</f>
        <v>313204.578189885</v>
      </c>
      <c r="Y54" s="6"/>
      <c r="Z54" s="6" t="n">
        <f aca="false">R54+V54-N54-L54-F54</f>
        <v>-4390525.39219789</v>
      </c>
      <c r="AA54" s="6"/>
      <c r="AB54" s="6" t="n">
        <f aca="false">T54-P54-D54</f>
        <v>-56981857.3893621</v>
      </c>
      <c r="AC54" s="24"/>
      <c r="AD54" s="6"/>
      <c r="AE54" s="6"/>
      <c r="AF54" s="6"/>
      <c r="AG54" s="6" t="n">
        <f aca="false">BF54/100*$AG$37</f>
        <v>5412001597.73666</v>
      </c>
      <c r="AH54" s="36" t="n">
        <f aca="false">(AG54-AG53)/AG53</f>
        <v>0.00477430592406422</v>
      </c>
      <c r="AI54" s="36"/>
      <c r="AJ54" s="36" t="n">
        <f aca="false">AB54/AG54</f>
        <v>-0.0105287953745602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0.00724487043298618</v>
      </c>
      <c r="AV54" s="5"/>
      <c r="AW54" s="40" t="n">
        <f aca="false">workers_and_wage_low!C42</f>
        <v>12026102</v>
      </c>
      <c r="AX54" s="5"/>
      <c r="AY54" s="36" t="n">
        <f aca="false">(AW54-AW53)/AW53</f>
        <v>-0.000196866268112237</v>
      </c>
      <c r="AZ54" s="41" t="n">
        <f aca="false">workers_and_wage_low!B42</f>
        <v>6407.26003588706</v>
      </c>
      <c r="BA54" s="36" t="n">
        <f aca="false">(AZ54-AZ53)/AZ53</f>
        <v>0.00497215104099628</v>
      </c>
      <c r="BB54" s="36"/>
      <c r="BC54" s="36"/>
      <c r="BD54" s="36"/>
      <c r="BE54" s="36"/>
      <c r="BF54" s="5" t="n">
        <f aca="false">BF53*(1+AY54)*(1+BA54)*(1-BE54)</f>
        <v>103.063367390566</v>
      </c>
      <c r="BG54" s="5"/>
      <c r="BH54" s="5"/>
      <c r="BI54" s="36" t="n">
        <f aca="false">T61/AG61</f>
        <v>0.0161346973730734</v>
      </c>
      <c r="BJ54" s="5"/>
      <c r="BK54" s="5"/>
      <c r="BL54" s="5"/>
      <c r="BM54" s="5"/>
      <c r="BN54" s="5"/>
      <c r="BO54" s="5"/>
      <c r="BP54" s="5"/>
      <c r="BQ54" s="5"/>
      <c r="BR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'Low pensions'!Q55</f>
        <v>111004716.340291</v>
      </c>
      <c r="E55" s="9"/>
      <c r="F55" s="42" t="n">
        <f aca="false">'Low pensions'!I55</f>
        <v>20176421.1826527</v>
      </c>
      <c r="G55" s="57" t="n">
        <f aca="false">'Low pensions'!K55</f>
        <v>840136.952611737</v>
      </c>
      <c r="H55" s="57" t="n">
        <f aca="false">'Low pensions'!V55</f>
        <v>4622185.63279423</v>
      </c>
      <c r="I55" s="57" t="n">
        <f aca="false">'Low pensions'!M55</f>
        <v>25983.6170910846</v>
      </c>
      <c r="J55" s="57" t="n">
        <f aca="false">'Low pensions'!W55</f>
        <v>142954.194828687</v>
      </c>
      <c r="K55" s="9"/>
      <c r="L55" s="57" t="n">
        <f aca="false">'Low pensions'!N55</f>
        <v>2728246.88479189</v>
      </c>
      <c r="M55" s="42"/>
      <c r="N55" s="57" t="n">
        <f aca="false">'Low pensions'!L55</f>
        <v>885267.543213516</v>
      </c>
      <c r="O55" s="9"/>
      <c r="P55" s="57" t="n">
        <f aca="false">'Low pensions'!X55</f>
        <v>19027366.8813334</v>
      </c>
      <c r="Q55" s="42"/>
      <c r="R55" s="57" t="n">
        <f aca="false">'Low SIPA income'!G50</f>
        <v>22892812.7981415</v>
      </c>
      <c r="S55" s="42"/>
      <c r="T55" s="57" t="n">
        <f aca="false">'Low SIPA income'!J50</f>
        <v>87532653.8926969</v>
      </c>
      <c r="U55" s="9"/>
      <c r="V55" s="57" t="n">
        <f aca="false">'Low SIPA income'!F50</f>
        <v>122689.502603926</v>
      </c>
      <c r="W55" s="42"/>
      <c r="X55" s="57" t="n">
        <f aca="false">'Low SIPA income'!M50</f>
        <v>308160.658175946</v>
      </c>
      <c r="Y55" s="9"/>
      <c r="Z55" s="9" t="n">
        <f aca="false">R55+V55-N55-L55-F55</f>
        <v>-774433.309912682</v>
      </c>
      <c r="AA55" s="9"/>
      <c r="AB55" s="9" t="n">
        <f aca="false">T55-P55-D55</f>
        <v>-42499429.3289273</v>
      </c>
      <c r="AC55" s="24"/>
      <c r="AD55" s="9"/>
      <c r="AE55" s="9"/>
      <c r="AF55" s="9"/>
      <c r="AG55" s="9" t="n">
        <f aca="false">BF55/100*$AG$37</f>
        <v>5448511980.93645</v>
      </c>
      <c r="AH55" s="43" t="n">
        <f aca="false">(AG55-AG54)/AG54</f>
        <v>0.00674618854788567</v>
      </c>
      <c r="AI55" s="43"/>
      <c r="AJ55" s="43" t="n">
        <f aca="false">AB55/AG55</f>
        <v>-0.00780019012119761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47" t="n">
        <f aca="false">workers_and_wage_low!C43</f>
        <v>12083990</v>
      </c>
      <c r="AX55" s="7"/>
      <c r="AY55" s="43" t="n">
        <f aca="false">(AW55-AW54)/AW54</f>
        <v>0.00481352977049421</v>
      </c>
      <c r="AZ55" s="48" t="n">
        <f aca="false">workers_and_wage_low!B43</f>
        <v>6419.58376260898</v>
      </c>
      <c r="BA55" s="43" t="n">
        <f aca="false">(AZ55-AZ54)/AZ54</f>
        <v>0.00192340043215075</v>
      </c>
      <c r="BB55" s="43"/>
      <c r="BC55" s="43"/>
      <c r="BD55" s="43"/>
      <c r="BE55" s="43"/>
      <c r="BF55" s="7" t="n">
        <f aca="false">BF54*(1+AY55)*(1+BA55)*(1-BE55)</f>
        <v>103.758652299362</v>
      </c>
      <c r="BG55" s="7"/>
      <c r="BH55" s="7"/>
      <c r="BI55" s="43" t="n">
        <f aca="false">T62/AG62</f>
        <v>0.0139966803349797</v>
      </c>
      <c r="BJ55" s="7"/>
      <c r="BK55" s="7"/>
      <c r="BL55" s="7"/>
      <c r="BM55" s="7"/>
      <c r="BN55" s="7"/>
      <c r="BO55" s="7"/>
      <c r="BP55" s="7"/>
      <c r="BQ55" s="7"/>
      <c r="BR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'Low pensions'!Q56</f>
        <v>111857969.117622</v>
      </c>
      <c r="E56" s="9"/>
      <c r="F56" s="42" t="n">
        <f aca="false">'Low pensions'!I56</f>
        <v>20331509.9750778</v>
      </c>
      <c r="G56" s="57" t="n">
        <f aca="false">'Low pensions'!K56</f>
        <v>890028.10513351</v>
      </c>
      <c r="H56" s="57" t="n">
        <f aca="false">'Low pensions'!V56</f>
        <v>4896672.03369921</v>
      </c>
      <c r="I56" s="57" t="n">
        <f aca="false">'Low pensions'!M56</f>
        <v>27526.6424268094</v>
      </c>
      <c r="J56" s="57" t="n">
        <f aca="false">'Low pensions'!W56</f>
        <v>151443.464959769</v>
      </c>
      <c r="K56" s="9"/>
      <c r="L56" s="57" t="n">
        <f aca="false">'Low pensions'!N56</f>
        <v>2732296.47731621</v>
      </c>
      <c r="M56" s="42"/>
      <c r="N56" s="57" t="n">
        <f aca="false">'Low pensions'!L56</f>
        <v>894141.99044561</v>
      </c>
      <c r="O56" s="9"/>
      <c r="P56" s="57" t="n">
        <f aca="false">'Low pensions'!X56</f>
        <v>19097204.8264788</v>
      </c>
      <c r="Q56" s="42"/>
      <c r="R56" s="57" t="n">
        <f aca="false">'Low SIPA income'!G51</f>
        <v>20139572.7677946</v>
      </c>
      <c r="S56" s="42"/>
      <c r="T56" s="57" t="n">
        <f aca="false">'Low SIPA income'!J51</f>
        <v>77005402.0086719</v>
      </c>
      <c r="U56" s="9"/>
      <c r="V56" s="57" t="n">
        <f aca="false">'Low SIPA income'!F51</f>
        <v>122463.526730746</v>
      </c>
      <c r="W56" s="42"/>
      <c r="X56" s="57" t="n">
        <f aca="false">'Low SIPA income'!M51</f>
        <v>307593.07193317</v>
      </c>
      <c r="Y56" s="9"/>
      <c r="Z56" s="9" t="n">
        <f aca="false">R56+V56-N56-L56-F56</f>
        <v>-3695912.1483142</v>
      </c>
      <c r="AA56" s="9"/>
      <c r="AB56" s="9" t="n">
        <f aca="false">T56-P56-D56</f>
        <v>-53949771.9354291</v>
      </c>
      <c r="AC56" s="24"/>
      <c r="AD56" s="9"/>
      <c r="AE56" s="9"/>
      <c r="AF56" s="9"/>
      <c r="AG56" s="9" t="n">
        <f aca="false">BF56/100*$AG$37</f>
        <v>5499930940.53846</v>
      </c>
      <c r="AH56" s="43" t="n">
        <f aca="false">(AG56-AG55)/AG55</f>
        <v>0.0094372481481034</v>
      </c>
      <c r="AI56" s="43"/>
      <c r="AJ56" s="43" t="n">
        <f aca="false">AB56/AG56</f>
        <v>-0.00980917260938322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47" t="n">
        <f aca="false">workers_and_wage_low!C44</f>
        <v>12165808</v>
      </c>
      <c r="AX56" s="7"/>
      <c r="AY56" s="43" t="n">
        <f aca="false">(AW56-AW55)/AW55</f>
        <v>0.00677077687088453</v>
      </c>
      <c r="AZ56" s="48" t="n">
        <f aca="false">workers_and_wage_low!B44</f>
        <v>6436.58627808515</v>
      </c>
      <c r="BA56" s="43" t="n">
        <f aca="false">(AZ56-AZ55)/AZ55</f>
        <v>0.00264853861323468</v>
      </c>
      <c r="BB56" s="43"/>
      <c r="BC56" s="43"/>
      <c r="BD56" s="43"/>
      <c r="BE56" s="43"/>
      <c r="BF56" s="7" t="n">
        <f aca="false">BF55*(1+AY56)*(1+BA56)*(1-BE56)</f>
        <v>104.737848448624</v>
      </c>
      <c r="BG56" s="7"/>
      <c r="BH56" s="7"/>
      <c r="BI56" s="43" t="n">
        <f aca="false">T63/AG63</f>
        <v>0.0161010397877755</v>
      </c>
      <c r="BJ56" s="7"/>
      <c r="BK56" s="7"/>
      <c r="BL56" s="7"/>
      <c r="BM56" s="7"/>
      <c r="BN56" s="7"/>
      <c r="BO56" s="7"/>
      <c r="BP56" s="7"/>
      <c r="BQ56" s="7"/>
      <c r="BR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'Low pensions'!Q57</f>
        <v>112602687.792086</v>
      </c>
      <c r="E57" s="9"/>
      <c r="F57" s="42" t="n">
        <f aca="false">'Low pensions'!I57</f>
        <v>20466871.409564</v>
      </c>
      <c r="G57" s="57" t="n">
        <f aca="false">'Low pensions'!K57</f>
        <v>946900.714955675</v>
      </c>
      <c r="H57" s="57" t="n">
        <f aca="false">'Low pensions'!V57</f>
        <v>5209568.35280805</v>
      </c>
      <c r="I57" s="57" t="n">
        <f aca="false">'Low pensions'!M57</f>
        <v>29285.5891223405</v>
      </c>
      <c r="J57" s="57" t="n">
        <f aca="false">'Low pensions'!W57</f>
        <v>161120.670705404</v>
      </c>
      <c r="K57" s="9"/>
      <c r="L57" s="57" t="n">
        <f aca="false">'Low pensions'!N57</f>
        <v>2732126.59735788</v>
      </c>
      <c r="M57" s="42"/>
      <c r="N57" s="57" t="n">
        <f aca="false">'Low pensions'!L57</f>
        <v>900803.287070923</v>
      </c>
      <c r="O57" s="9"/>
      <c r="P57" s="57" t="n">
        <f aca="false">'Low pensions'!X57</f>
        <v>19132971.8071997</v>
      </c>
      <c r="Q57" s="42"/>
      <c r="R57" s="57" t="n">
        <f aca="false">'Low SIPA income'!G52</f>
        <v>23307647.090832</v>
      </c>
      <c r="S57" s="42"/>
      <c r="T57" s="57" t="n">
        <f aca="false">'Low SIPA income'!J52</f>
        <v>89118808.7651926</v>
      </c>
      <c r="U57" s="9"/>
      <c r="V57" s="57" t="n">
        <f aca="false">'Low SIPA income'!F52</f>
        <v>131139.866528591</v>
      </c>
      <c r="W57" s="42"/>
      <c r="X57" s="57" t="n">
        <f aca="false">'Low SIPA income'!M52</f>
        <v>329385.536047181</v>
      </c>
      <c r="Y57" s="9"/>
      <c r="Z57" s="9" t="n">
        <f aca="false">R57+V57-N57-L57-F57</f>
        <v>-661014.336632244</v>
      </c>
      <c r="AA57" s="9"/>
      <c r="AB57" s="9" t="n">
        <f aca="false">T57-P57-D57</f>
        <v>-42616850.8340929</v>
      </c>
      <c r="AC57" s="24"/>
      <c r="AD57" s="9"/>
      <c r="AE57" s="9"/>
      <c r="AF57" s="9"/>
      <c r="AG57" s="9" t="n">
        <f aca="false">BF57/100*$AG$37</f>
        <v>5544049951.67688</v>
      </c>
      <c r="AH57" s="43" t="n">
        <f aca="false">(AG57-AG56)/AG56</f>
        <v>0.00802173911189142</v>
      </c>
      <c r="AI57" s="43" t="n">
        <f aca="false">(AG57-AG53)/AG53</f>
        <v>0.0292899663100826</v>
      </c>
      <c r="AJ57" s="43" t="n">
        <f aca="false">AB57/AG57</f>
        <v>-0.00768695289644762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47" t="n">
        <f aca="false">workers_and_wage_low!C45</f>
        <v>12207453</v>
      </c>
      <c r="AX57" s="7"/>
      <c r="AY57" s="43" t="n">
        <f aca="false">(AW57-AW56)/AW56</f>
        <v>0.0034231183000751</v>
      </c>
      <c r="AZ57" s="48" t="n">
        <f aca="false">workers_and_wage_low!B45</f>
        <v>6466.0847210407</v>
      </c>
      <c r="BA57" s="43" t="n">
        <f aca="false">(AZ57-AZ56)/AZ56</f>
        <v>0.00458293289037156</v>
      </c>
      <c r="BB57" s="43"/>
      <c r="BC57" s="43"/>
      <c r="BD57" s="43"/>
      <c r="BE57" s="43"/>
      <c r="BF57" s="7" t="n">
        <f aca="false">BF56*(1+AY57)*(1+BA57)*(1-BE57)</f>
        <v>105.57802814402</v>
      </c>
      <c r="BG57" s="50" t="n">
        <f aca="false">(BB57-BB53)/BB53</f>
        <v>-1</v>
      </c>
      <c r="BH57" s="7"/>
      <c r="BI57" s="43" t="n">
        <f aca="false">T64/AG64</f>
        <v>0.0140379520788153</v>
      </c>
      <c r="BJ57" s="7"/>
      <c r="BK57" s="7"/>
      <c r="BL57" s="7"/>
      <c r="BM57" s="7"/>
      <c r="BN57" s="7"/>
      <c r="BO57" s="7"/>
      <c r="BP57" s="7"/>
      <c r="BQ57" s="7"/>
      <c r="BR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'Low pensions'!Q58</f>
        <v>112884495.533226</v>
      </c>
      <c r="E58" s="6"/>
      <c r="F58" s="8" t="n">
        <f aca="false">'Low pensions'!I58</f>
        <v>20518093.3023378</v>
      </c>
      <c r="G58" s="56" t="n">
        <f aca="false">'Low pensions'!K58</f>
        <v>1046629.0649613</v>
      </c>
      <c r="H58" s="56" t="n">
        <f aca="false">'Low pensions'!V58</f>
        <v>5758244.30991869</v>
      </c>
      <c r="I58" s="56" t="n">
        <f aca="false">'Low pensions'!M58</f>
        <v>32369.9710812776</v>
      </c>
      <c r="J58" s="56" t="n">
        <f aca="false">'Low pensions'!W58</f>
        <v>178090.030203673</v>
      </c>
      <c r="K58" s="6"/>
      <c r="L58" s="56" t="n">
        <f aca="false">'Low pensions'!N58</f>
        <v>3350704.55171784</v>
      </c>
      <c r="M58" s="8"/>
      <c r="N58" s="56" t="n">
        <f aca="false">'Low pensions'!L58</f>
        <v>905441.000940889</v>
      </c>
      <c r="O58" s="6"/>
      <c r="P58" s="56" t="n">
        <f aca="false">'Low pensions'!X58</f>
        <v>22368291.0863352</v>
      </c>
      <c r="Q58" s="8"/>
      <c r="R58" s="56" t="n">
        <f aca="false">'Low SIPA income'!G53</f>
        <v>20564485.6732737</v>
      </c>
      <c r="S58" s="8"/>
      <c r="T58" s="56" t="n">
        <f aca="false">'Low SIPA income'!J53</f>
        <v>78630093.3306949</v>
      </c>
      <c r="U58" s="6"/>
      <c r="V58" s="56" t="n">
        <f aca="false">'Low SIPA income'!F53</f>
        <v>131903.62793037</v>
      </c>
      <c r="W58" s="8"/>
      <c r="X58" s="56" t="n">
        <f aca="false">'Low SIPA income'!M53</f>
        <v>331303.884489928</v>
      </c>
      <c r="Y58" s="6"/>
      <c r="Z58" s="6" t="n">
        <f aca="false">R58+V58-N58-L58-F58</f>
        <v>-4077849.55379249</v>
      </c>
      <c r="AA58" s="6"/>
      <c r="AB58" s="6" t="n">
        <f aca="false">T58-P58-D58</f>
        <v>-56622693.2888657</v>
      </c>
      <c r="AC58" s="24"/>
      <c r="AD58" s="6"/>
      <c r="AE58" s="6"/>
      <c r="AF58" s="6"/>
      <c r="AG58" s="6" t="n">
        <f aca="false">BF58/100*$AG$37</f>
        <v>5607207166.61757</v>
      </c>
      <c r="AH58" s="36" t="n">
        <f aca="false">(AG58-AG57)/AG57</f>
        <v>0.0113918913954931</v>
      </c>
      <c r="AI58" s="36"/>
      <c r="AJ58" s="36" t="n">
        <f aca="false">AB58/AG58</f>
        <v>-0.0100981989083564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0.00720689286898667</v>
      </c>
      <c r="AV58" s="5"/>
      <c r="AW58" s="40" t="n">
        <f aca="false">workers_and_wage_low!C46</f>
        <v>12263793</v>
      </c>
      <c r="AX58" s="5"/>
      <c r="AY58" s="36" t="n">
        <f aca="false">(AW58-AW57)/AW57</f>
        <v>0.00461521334548656</v>
      </c>
      <c r="AZ58" s="41" t="n">
        <f aca="false">workers_and_wage_low!B46</f>
        <v>6509.70199242626</v>
      </c>
      <c r="BA58" s="36" t="n">
        <f aca="false">(AZ58-AZ57)/AZ57</f>
        <v>0.00674554591647024</v>
      </c>
      <c r="BB58" s="36"/>
      <c r="BC58" s="36"/>
      <c r="BD58" s="36"/>
      <c r="BE58" s="36"/>
      <c r="BF58" s="5" t="n">
        <f aca="false">BF57*(1+AY58)*(1+BA58)*(1-BE58)</f>
        <v>106.780761574387</v>
      </c>
      <c r="BG58" s="5"/>
      <c r="BH58" s="5"/>
      <c r="BI58" s="36" t="n">
        <f aca="false">T65/AG65</f>
        <v>0.0160483183169947</v>
      </c>
      <c r="BJ58" s="5"/>
      <c r="BK58" s="5"/>
      <c r="BL58" s="5"/>
      <c r="BM58" s="5"/>
      <c r="BN58" s="5"/>
      <c r="BO58" s="5"/>
      <c r="BP58" s="5"/>
      <c r="BQ58" s="5"/>
      <c r="BR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'Low pensions'!Q59</f>
        <v>112997773.425644</v>
      </c>
      <c r="E59" s="9"/>
      <c r="F59" s="42" t="n">
        <f aca="false">'Low pensions'!I59</f>
        <v>20538682.9001807</v>
      </c>
      <c r="G59" s="57" t="n">
        <f aca="false">'Low pensions'!K59</f>
        <v>1125395.78532532</v>
      </c>
      <c r="H59" s="57" t="n">
        <f aca="false">'Low pensions'!V59</f>
        <v>6191595.56542186</v>
      </c>
      <c r="I59" s="57" t="n">
        <f aca="false">'Low pensions'!M59</f>
        <v>34806.0552162472</v>
      </c>
      <c r="J59" s="57" t="n">
        <f aca="false">'Low pensions'!W59</f>
        <v>191492.646353255</v>
      </c>
      <c r="K59" s="9"/>
      <c r="L59" s="57" t="n">
        <f aca="false">'Low pensions'!N59</f>
        <v>2717794.794916</v>
      </c>
      <c r="M59" s="42"/>
      <c r="N59" s="57" t="n">
        <f aca="false">'Low pensions'!L59</f>
        <v>908892.187769588</v>
      </c>
      <c r="O59" s="9"/>
      <c r="P59" s="57" t="n">
        <f aca="false">'Low pensions'!X59</f>
        <v>19103106.7612307</v>
      </c>
      <c r="Q59" s="42"/>
      <c r="R59" s="57" t="n">
        <f aca="false">'Low SIPA income'!G54</f>
        <v>23813838.0640776</v>
      </c>
      <c r="S59" s="42"/>
      <c r="T59" s="57" t="n">
        <f aca="false">'Low SIPA income'!J54</f>
        <v>91054273.8238293</v>
      </c>
      <c r="U59" s="9"/>
      <c r="V59" s="57" t="n">
        <f aca="false">'Low SIPA income'!F54</f>
        <v>128974.63821673</v>
      </c>
      <c r="W59" s="42"/>
      <c r="X59" s="57" t="n">
        <f aca="false">'Low SIPA income'!M54</f>
        <v>323947.106780431</v>
      </c>
      <c r="Y59" s="9"/>
      <c r="Z59" s="9" t="n">
        <f aca="false">R59+V59-N59-L59-F59</f>
        <v>-222557.180571966</v>
      </c>
      <c r="AA59" s="9"/>
      <c r="AB59" s="9" t="n">
        <f aca="false">T59-P59-D59</f>
        <v>-41046606.363045</v>
      </c>
      <c r="AC59" s="24"/>
      <c r="AD59" s="9"/>
      <c r="AE59" s="9"/>
      <c r="AF59" s="9"/>
      <c r="AG59" s="9" t="n">
        <f aca="false">BF59/100*$AG$37</f>
        <v>5626068752.83244</v>
      </c>
      <c r="AH59" s="43" t="n">
        <f aca="false">(AG59-AG58)/AG58</f>
        <v>0.00336381119056165</v>
      </c>
      <c r="AI59" s="43"/>
      <c r="AJ59" s="43" t="n">
        <f aca="false">AB59/AG59</f>
        <v>-0.00729578826109798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47" t="n">
        <f aca="false">workers_and_wage_low!C47</f>
        <v>12244018</v>
      </c>
      <c r="AX59" s="7"/>
      <c r="AY59" s="43" t="n">
        <f aca="false">(AW59-AW58)/AW58</f>
        <v>-0.00161247013872462</v>
      </c>
      <c r="AZ59" s="48" t="n">
        <f aca="false">workers_and_wage_low!B47</f>
        <v>6542.14841980565</v>
      </c>
      <c r="BA59" s="43" t="n">
        <f aca="false">(AZ59-AZ58)/AZ58</f>
        <v>0.00498431839385833</v>
      </c>
      <c r="BB59" s="43"/>
      <c r="BC59" s="43"/>
      <c r="BD59" s="43"/>
      <c r="BE59" s="43"/>
      <c r="BF59" s="7" t="n">
        <f aca="false">BF58*(1+AY59)*(1+BA59)*(1-BE59)</f>
        <v>107.139951895108</v>
      </c>
      <c r="BG59" s="7"/>
      <c r="BH59" s="7"/>
      <c r="BI59" s="43" t="n">
        <f aca="false">T66/AG66</f>
        <v>0.0140006116166697</v>
      </c>
      <c r="BJ59" s="7"/>
      <c r="BK59" s="7"/>
      <c r="BL59" s="7"/>
      <c r="BM59" s="7"/>
      <c r="BN59" s="7"/>
      <c r="BO59" s="7"/>
      <c r="BP59" s="7"/>
      <c r="BQ59" s="7"/>
      <c r="BR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'Low pensions'!Q60</f>
        <v>113507993.849478</v>
      </c>
      <c r="E60" s="9"/>
      <c r="F60" s="42" t="n">
        <f aca="false">'Low pensions'!I60</f>
        <v>20631421.5018065</v>
      </c>
      <c r="G60" s="57" t="n">
        <f aca="false">'Low pensions'!K60</f>
        <v>1191631.24835427</v>
      </c>
      <c r="H60" s="57" t="n">
        <f aca="false">'Low pensions'!V60</f>
        <v>6556003.54038613</v>
      </c>
      <c r="I60" s="57" t="n">
        <f aca="false">'Low pensions'!M60</f>
        <v>36854.5746913692</v>
      </c>
      <c r="J60" s="57" t="n">
        <f aca="false">'Low pensions'!W60</f>
        <v>202762.996094416</v>
      </c>
      <c r="K60" s="9"/>
      <c r="L60" s="57" t="n">
        <f aca="false">'Low pensions'!N60</f>
        <v>2722377.61333731</v>
      </c>
      <c r="M60" s="42"/>
      <c r="N60" s="57" t="n">
        <f aca="false">'Low pensions'!L60</f>
        <v>914773.696527168</v>
      </c>
      <c r="O60" s="9"/>
      <c r="P60" s="57" t="n">
        <f aca="false">'Low pensions'!X60</f>
        <v>19159245.3536633</v>
      </c>
      <c r="Q60" s="42"/>
      <c r="R60" s="57" t="n">
        <f aca="false">'Low SIPA income'!G55</f>
        <v>20984518.8876803</v>
      </c>
      <c r="S60" s="42"/>
      <c r="T60" s="57" t="n">
        <f aca="false">'Low SIPA income'!J55</f>
        <v>80236126.7309712</v>
      </c>
      <c r="U60" s="9"/>
      <c r="V60" s="57" t="n">
        <f aca="false">'Low SIPA income'!F55</f>
        <v>130269.512040265</v>
      </c>
      <c r="W60" s="42"/>
      <c r="X60" s="57" t="n">
        <f aca="false">'Low SIPA income'!M55</f>
        <v>327199.456502668</v>
      </c>
      <c r="Y60" s="9"/>
      <c r="Z60" s="9" t="n">
        <f aca="false">R60+V60-N60-L60-F60</f>
        <v>-3153784.41195047</v>
      </c>
      <c r="AA60" s="9"/>
      <c r="AB60" s="9" t="n">
        <f aca="false">T60-P60-D60</f>
        <v>-52431112.4721698</v>
      </c>
      <c r="AC60" s="24"/>
      <c r="AD60" s="9"/>
      <c r="AE60" s="9"/>
      <c r="AF60" s="9"/>
      <c r="AG60" s="9" t="n">
        <f aca="false">BF60/100*$AG$37</f>
        <v>5683739706.55494</v>
      </c>
      <c r="AH60" s="43" t="n">
        <f aca="false">(AG60-AG59)/AG59</f>
        <v>0.0102506663633406</v>
      </c>
      <c r="AI60" s="43"/>
      <c r="AJ60" s="43" t="n">
        <f aca="false">AB60/AG60</f>
        <v>-0.00922475609002679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47" t="n">
        <f aca="false">workers_and_wage_low!C48</f>
        <v>12302860</v>
      </c>
      <c r="AX60" s="7"/>
      <c r="AY60" s="43" t="n">
        <f aca="false">(AW60-AW59)/AW59</f>
        <v>0.00480577535903655</v>
      </c>
      <c r="AZ60" s="48" t="n">
        <f aca="false">workers_and_wage_low!B48</f>
        <v>6577.59933574718</v>
      </c>
      <c r="BA60" s="43" t="n">
        <f aca="false">(AZ60-AZ59)/AZ59</f>
        <v>0.00541884923218953</v>
      </c>
      <c r="BB60" s="43"/>
      <c r="BC60" s="43"/>
      <c r="BD60" s="43"/>
      <c r="BE60" s="43"/>
      <c r="BF60" s="7" t="n">
        <f aca="false">BF59*(1+AY60)*(1+BA60)*(1-BE60)</f>
        <v>108.238207796169</v>
      </c>
      <c r="BG60" s="7"/>
      <c r="BH60" s="7"/>
      <c r="BI60" s="43" t="n">
        <f aca="false">T67/AG67</f>
        <v>0.016084346849605</v>
      </c>
      <c r="BJ60" s="7"/>
      <c r="BK60" s="7"/>
      <c r="BL60" s="7"/>
      <c r="BM60" s="7"/>
      <c r="BN60" s="7"/>
      <c r="BO60" s="7"/>
      <c r="BP60" s="7"/>
      <c r="BQ60" s="7"/>
      <c r="BR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'Low pensions'!Q61</f>
        <v>113811315.101824</v>
      </c>
      <c r="E61" s="9"/>
      <c r="F61" s="42" t="n">
        <f aca="false">'Low pensions'!I61</f>
        <v>20686553.7299024</v>
      </c>
      <c r="G61" s="57" t="n">
        <f aca="false">'Low pensions'!K61</f>
        <v>1234882.00868749</v>
      </c>
      <c r="H61" s="57" t="n">
        <f aca="false">'Low pensions'!V61</f>
        <v>6793956.46270215</v>
      </c>
      <c r="I61" s="57" t="n">
        <f aca="false">'Low pensions'!M61</f>
        <v>38192.2270728091</v>
      </c>
      <c r="J61" s="57" t="n">
        <f aca="false">'Low pensions'!W61</f>
        <v>210122.36482584</v>
      </c>
      <c r="K61" s="9"/>
      <c r="L61" s="57" t="n">
        <f aca="false">'Low pensions'!N61</f>
        <v>2708460.82106392</v>
      </c>
      <c r="M61" s="42"/>
      <c r="N61" s="57" t="n">
        <f aca="false">'Low pensions'!L61</f>
        <v>919277.130574383</v>
      </c>
      <c r="O61" s="9"/>
      <c r="P61" s="57" t="n">
        <f aca="false">'Low pensions'!X61</f>
        <v>19111807.6177989</v>
      </c>
      <c r="Q61" s="42"/>
      <c r="R61" s="57" t="n">
        <f aca="false">'Low SIPA income'!G56</f>
        <v>24075783.5508116</v>
      </c>
      <c r="S61" s="42"/>
      <c r="T61" s="57" t="n">
        <f aca="false">'Low SIPA income'!J56</f>
        <v>92055845.0956175</v>
      </c>
      <c r="U61" s="9"/>
      <c r="V61" s="57" t="n">
        <f aca="false">'Low SIPA income'!F56</f>
        <v>134024.652251051</v>
      </c>
      <c r="W61" s="42"/>
      <c r="X61" s="57" t="n">
        <f aca="false">'Low SIPA income'!M56</f>
        <v>336631.286075198</v>
      </c>
      <c r="Y61" s="9"/>
      <c r="Z61" s="9" t="n">
        <f aca="false">R61+V61-N61-L61-F61</f>
        <v>-104483.478477981</v>
      </c>
      <c r="AA61" s="9"/>
      <c r="AB61" s="9" t="n">
        <f aca="false">T61-P61-D61</f>
        <v>-40867277.6240053</v>
      </c>
      <c r="AC61" s="24"/>
      <c r="AD61" s="9"/>
      <c r="AE61" s="9"/>
      <c r="AF61" s="9"/>
      <c r="AG61" s="9" t="n">
        <f aca="false">BF61/100*$AG$37</f>
        <v>5705458427.08189</v>
      </c>
      <c r="AH61" s="43" t="n">
        <f aca="false">(AG61-AG60)/AG60</f>
        <v>0.00382120252655135</v>
      </c>
      <c r="AI61" s="43" t="n">
        <f aca="false">(AG61-AG57)/AG57</f>
        <v>0.0291138205484938</v>
      </c>
      <c r="AJ61" s="43" t="n">
        <f aca="false">AB61/AG61</f>
        <v>-0.0071628385600046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47" t="n">
        <f aca="false">workers_and_wage_low!C49</f>
        <v>12317123</v>
      </c>
      <c r="AX61" s="7"/>
      <c r="AY61" s="43" t="n">
        <f aca="false">(AW61-AW60)/AW60</f>
        <v>0.00115932392955784</v>
      </c>
      <c r="AZ61" s="48" t="n">
        <f aca="false">workers_and_wage_low!B49</f>
        <v>6595.08783180664</v>
      </c>
      <c r="BA61" s="43" t="n">
        <f aca="false">(AZ61-AZ60)/AZ60</f>
        <v>0.00265879619094573</v>
      </c>
      <c r="BB61" s="43"/>
      <c r="BC61" s="43"/>
      <c r="BD61" s="43"/>
      <c r="BE61" s="43"/>
      <c r="BF61" s="7" t="n">
        <f aca="false">BF60*(1+AY61)*(1+BA61)*(1-BE61)</f>
        <v>108.651807909269</v>
      </c>
      <c r="BG61" s="7"/>
      <c r="BH61" s="7"/>
      <c r="BI61" s="43" t="n">
        <f aca="false">T68/AG68</f>
        <v>0.0139671806130799</v>
      </c>
      <c r="BJ61" s="7"/>
      <c r="BK61" s="7"/>
      <c r="BL61" s="7"/>
      <c r="BM61" s="7"/>
      <c r="BN61" s="7"/>
      <c r="BO61" s="7"/>
      <c r="BP61" s="7"/>
      <c r="BQ61" s="7"/>
      <c r="BR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'Low pensions'!Q62</f>
        <v>113888600.948138</v>
      </c>
      <c r="E62" s="6"/>
      <c r="F62" s="8" t="n">
        <f aca="false">'Low pensions'!I62</f>
        <v>20700601.34732</v>
      </c>
      <c r="G62" s="56" t="n">
        <f aca="false">'Low pensions'!K62</f>
        <v>1315508.42781946</v>
      </c>
      <c r="H62" s="56" t="n">
        <f aca="false">'Low pensions'!V62</f>
        <v>7237539.23212669</v>
      </c>
      <c r="I62" s="56" t="n">
        <f aca="false">'Low pensions'!M62</f>
        <v>40685.8276645192</v>
      </c>
      <c r="J62" s="56" t="n">
        <f aca="false">'Low pensions'!W62</f>
        <v>223841.41955031</v>
      </c>
      <c r="K62" s="6"/>
      <c r="L62" s="56" t="n">
        <f aca="false">'Low pensions'!N62</f>
        <v>3383949.94567107</v>
      </c>
      <c r="M62" s="8"/>
      <c r="N62" s="56" t="n">
        <f aca="false">'Low pensions'!L62</f>
        <v>921783.773860104</v>
      </c>
      <c r="O62" s="6"/>
      <c r="P62" s="56" t="n">
        <f aca="false">'Low pensions'!X62</f>
        <v>22630714.7083043</v>
      </c>
      <c r="Q62" s="8"/>
      <c r="R62" s="56" t="n">
        <f aca="false">'Low SIPA income'!G57</f>
        <v>20926412.873682</v>
      </c>
      <c r="S62" s="8"/>
      <c r="T62" s="56" t="n">
        <f aca="false">'Low SIPA income'!J57</f>
        <v>80013953.3503017</v>
      </c>
      <c r="U62" s="6"/>
      <c r="V62" s="56" t="n">
        <f aca="false">'Low SIPA income'!F57</f>
        <v>137605.900404574</v>
      </c>
      <c r="W62" s="8"/>
      <c r="X62" s="56" t="n">
        <f aca="false">'Low SIPA income'!M57</f>
        <v>345626.348934356</v>
      </c>
      <c r="Y62" s="6"/>
      <c r="Z62" s="6" t="n">
        <f aca="false">R62+V62-N62-L62-F62</f>
        <v>-3942316.2927646</v>
      </c>
      <c r="AA62" s="6"/>
      <c r="AB62" s="6" t="n">
        <f aca="false">T62-P62-D62</f>
        <v>-56505362.306141</v>
      </c>
      <c r="AC62" s="24"/>
      <c r="AD62" s="6"/>
      <c r="AE62" s="6"/>
      <c r="AF62" s="6"/>
      <c r="AG62" s="6" t="n">
        <f aca="false">BF62/100*$AG$37</f>
        <v>5716637905.22781</v>
      </c>
      <c r="AH62" s="36" t="n">
        <f aca="false">(AG62-AG61)/AG61</f>
        <v>0.00195943556312025</v>
      </c>
      <c r="AI62" s="36"/>
      <c r="AJ62" s="36" t="n">
        <f aca="false">AB62/AG62</f>
        <v>-0.00988436966673494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0.00336481434012269</v>
      </c>
      <c r="AV62" s="5"/>
      <c r="AW62" s="40" t="n">
        <f aca="false">workers_and_wage_low!C50</f>
        <v>12308220</v>
      </c>
      <c r="AX62" s="5"/>
      <c r="AY62" s="36" t="n">
        <f aca="false">(AW62-AW61)/AW61</f>
        <v>-0.000722814897602305</v>
      </c>
      <c r="AZ62" s="41" t="n">
        <f aca="false">workers_and_wage_low!B50</f>
        <v>6612.7903047932</v>
      </c>
      <c r="BA62" s="36" t="n">
        <f aca="false">(AZ62-AZ61)/AZ61</f>
        <v>0.00268419063370043</v>
      </c>
      <c r="BB62" s="36"/>
      <c r="BC62" s="36"/>
      <c r="BD62" s="36"/>
      <c r="BE62" s="36"/>
      <c r="BF62" s="5" t="n">
        <f aca="false">BF61*(1+AY62)*(1+BA62)*(1-BE62)</f>
        <v>108.864704125683</v>
      </c>
      <c r="BG62" s="5"/>
      <c r="BH62" s="5"/>
      <c r="BI62" s="36" t="n">
        <f aca="false">T69/AG69</f>
        <v>0.0160991648158458</v>
      </c>
      <c r="BJ62" s="5"/>
      <c r="BK62" s="5"/>
      <c r="BL62" s="5"/>
      <c r="BM62" s="5"/>
      <c r="BN62" s="5"/>
      <c r="BO62" s="5"/>
      <c r="BP62" s="5"/>
      <c r="BQ62" s="5"/>
      <c r="BR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'Low pensions'!Q63</f>
        <v>114018109.271735</v>
      </c>
      <c r="E63" s="9"/>
      <c r="F63" s="42" t="n">
        <f aca="false">'Low pensions'!I63</f>
        <v>20724141.0181529</v>
      </c>
      <c r="G63" s="57" t="n">
        <f aca="false">'Low pensions'!K63</f>
        <v>1348636.81028812</v>
      </c>
      <c r="H63" s="57" t="n">
        <f aca="false">'Low pensions'!V63</f>
        <v>7419801.81801623</v>
      </c>
      <c r="I63" s="57" t="n">
        <f aca="false">'Low pensions'!M63</f>
        <v>41710.4168130346</v>
      </c>
      <c r="J63" s="57" t="n">
        <f aca="false">'Low pensions'!W63</f>
        <v>229478.406742769</v>
      </c>
      <c r="K63" s="9"/>
      <c r="L63" s="57" t="n">
        <f aca="false">'Low pensions'!N63</f>
        <v>2752777.71093457</v>
      </c>
      <c r="M63" s="42"/>
      <c r="N63" s="57" t="n">
        <f aca="false">'Low pensions'!L63</f>
        <v>924805.218279868</v>
      </c>
      <c r="O63" s="9"/>
      <c r="P63" s="57" t="n">
        <f aca="false">'Low pensions'!X63</f>
        <v>19372182.0775174</v>
      </c>
      <c r="Q63" s="42"/>
      <c r="R63" s="57" t="n">
        <f aca="false">'Low SIPA income'!G58</f>
        <v>24159016.9741078</v>
      </c>
      <c r="S63" s="42"/>
      <c r="T63" s="57" t="n">
        <f aca="false">'Low SIPA income'!J58</f>
        <v>92374095.3035727</v>
      </c>
      <c r="U63" s="9"/>
      <c r="V63" s="57" t="n">
        <f aca="false">'Low SIPA income'!F58</f>
        <v>136462.603429091</v>
      </c>
      <c r="W63" s="42"/>
      <c r="X63" s="57" t="n">
        <f aca="false">'Low SIPA income'!M58</f>
        <v>342754.716553608</v>
      </c>
      <c r="Y63" s="9"/>
      <c r="Z63" s="9" t="n">
        <f aca="false">R63+V63-N63-L63-F63</f>
        <v>-106244.369830418</v>
      </c>
      <c r="AA63" s="9"/>
      <c r="AB63" s="9" t="n">
        <f aca="false">T63-P63-D63</f>
        <v>-41016196.04568</v>
      </c>
      <c r="AC63" s="24"/>
      <c r="AD63" s="9"/>
      <c r="AE63" s="9"/>
      <c r="AF63" s="9"/>
      <c r="AG63" s="9" t="n">
        <f aca="false">BF63/100*$AG$37</f>
        <v>5737150924.48293</v>
      </c>
      <c r="AH63" s="43" t="n">
        <f aca="false">(AG63-AG62)/AG62</f>
        <v>0.00358830130492483</v>
      </c>
      <c r="AI63" s="43"/>
      <c r="AJ63" s="43" t="n">
        <f aca="false">AB63/AG63</f>
        <v>-0.0071492273056032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47" t="n">
        <f aca="false">workers_and_wage_low!C51</f>
        <v>12312665</v>
      </c>
      <c r="AX63" s="7"/>
      <c r="AY63" s="43" t="n">
        <f aca="false">(AW63-AW62)/AW62</f>
        <v>0.000361140766089654</v>
      </c>
      <c r="AZ63" s="48" t="n">
        <f aca="false">workers_and_wage_low!B51</f>
        <v>6634.12313656122</v>
      </c>
      <c r="BA63" s="43" t="n">
        <f aca="false">(AZ63-AZ62)/AZ62</f>
        <v>0.00322599550034886</v>
      </c>
      <c r="BB63" s="43"/>
      <c r="BC63" s="43"/>
      <c r="BD63" s="43"/>
      <c r="BE63" s="43"/>
      <c r="BF63" s="7" t="n">
        <f aca="false">BF62*(1+AY63)*(1+BA63)*(1-BE63)</f>
        <v>109.255343485558</v>
      </c>
      <c r="BG63" s="7"/>
      <c r="BH63" s="7"/>
      <c r="BI63" s="43" t="n">
        <f aca="false">T70/AG70</f>
        <v>0.0139448107484932</v>
      </c>
      <c r="BJ63" s="7"/>
      <c r="BK63" s="7"/>
      <c r="BL63" s="7"/>
      <c r="BM63" s="7"/>
      <c r="BN63" s="7"/>
      <c r="BO63" s="7"/>
      <c r="BP63" s="7"/>
      <c r="BQ63" s="7"/>
      <c r="BR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'Low pensions'!Q64</f>
        <v>113819475.444316</v>
      </c>
      <c r="E64" s="9"/>
      <c r="F64" s="42" t="n">
        <f aca="false">'Low pensions'!I64</f>
        <v>20688036.9687462</v>
      </c>
      <c r="G64" s="57" t="n">
        <f aca="false">'Low pensions'!K64</f>
        <v>1442758.9610448</v>
      </c>
      <c r="H64" s="57" t="n">
        <f aca="false">'Low pensions'!V64</f>
        <v>7937634.12095539</v>
      </c>
      <c r="I64" s="57" t="n">
        <f aca="false">'Low pensions'!M64</f>
        <v>44621.4111663343</v>
      </c>
      <c r="J64" s="57" t="n">
        <f aca="false">'Low pensions'!W64</f>
        <v>245493.838792436</v>
      </c>
      <c r="K64" s="9"/>
      <c r="L64" s="57" t="n">
        <f aca="false">'Low pensions'!N64</f>
        <v>2789053.0976899</v>
      </c>
      <c r="M64" s="42"/>
      <c r="N64" s="57" t="n">
        <f aca="false">'Low pensions'!L64</f>
        <v>924832.867496397</v>
      </c>
      <c r="O64" s="9"/>
      <c r="P64" s="57" t="n">
        <f aca="false">'Low pensions'!X64</f>
        <v>19560567.3496682</v>
      </c>
      <c r="Q64" s="42"/>
      <c r="R64" s="57" t="n">
        <f aca="false">'Low SIPA income'!G59</f>
        <v>21174192.3952998</v>
      </c>
      <c r="S64" s="42"/>
      <c r="T64" s="57" t="n">
        <f aca="false">'Low SIPA income'!J59</f>
        <v>80961359.82668</v>
      </c>
      <c r="U64" s="9"/>
      <c r="V64" s="57" t="n">
        <f aca="false">'Low SIPA income'!F59</f>
        <v>139026.76894725</v>
      </c>
      <c r="W64" s="42"/>
      <c r="X64" s="57" t="n">
        <f aca="false">'Low SIPA income'!M59</f>
        <v>349195.16106579</v>
      </c>
      <c r="Y64" s="9"/>
      <c r="Z64" s="9" t="n">
        <f aca="false">R64+V64-N64-L64-F64</f>
        <v>-3088703.76968537</v>
      </c>
      <c r="AA64" s="9"/>
      <c r="AB64" s="9" t="n">
        <f aca="false">T64-P64-D64</f>
        <v>-52418682.9673045</v>
      </c>
      <c r="AC64" s="24"/>
      <c r="AD64" s="9"/>
      <c r="AE64" s="9"/>
      <c r="AF64" s="9"/>
      <c r="AG64" s="9" t="n">
        <f aca="false">BF64/100*$AG$37</f>
        <v>5767319860.62688</v>
      </c>
      <c r="AH64" s="43" t="n">
        <f aca="false">(AG64-AG63)/AG63</f>
        <v>0.00525852231204314</v>
      </c>
      <c r="AI64" s="43"/>
      <c r="AJ64" s="43" t="n">
        <f aca="false">AB64/AG64</f>
        <v>-0.00908891551605513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47" t="n">
        <f aca="false">workers_and_wage_low!C52</f>
        <v>12329956</v>
      </c>
      <c r="AX64" s="7"/>
      <c r="AY64" s="43" t="n">
        <f aca="false">(AW64-AW63)/AW63</f>
        <v>0.00140432635826606</v>
      </c>
      <c r="AZ64" s="48" t="n">
        <f aca="false">workers_and_wage_low!B52</f>
        <v>6659.65648994983</v>
      </c>
      <c r="BA64" s="43" t="n">
        <f aca="false">(AZ64-AZ63)/AZ63</f>
        <v>0.00384879099513495</v>
      </c>
      <c r="BB64" s="43"/>
      <c r="BC64" s="43"/>
      <c r="BD64" s="43"/>
      <c r="BE64" s="43"/>
      <c r="BF64" s="7" t="n">
        <f aca="false">BF63*(1+AY64)*(1+BA64)*(1-BE64)</f>
        <v>109.829865146987</v>
      </c>
      <c r="BG64" s="7"/>
      <c r="BH64" s="7"/>
      <c r="BI64" s="43" t="n">
        <f aca="false">T71/AG71</f>
        <v>0.0159806723737253</v>
      </c>
      <c r="BJ64" s="7"/>
      <c r="BK64" s="7"/>
      <c r="BL64" s="7"/>
      <c r="BM64" s="7"/>
      <c r="BN64" s="7"/>
      <c r="BO64" s="7"/>
      <c r="BP64" s="7"/>
      <c r="BQ64" s="7"/>
      <c r="BR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'Low pensions'!Q65</f>
        <v>114302662.565827</v>
      </c>
      <c r="E65" s="9"/>
      <c r="F65" s="42" t="n">
        <f aca="false">'Low pensions'!I65</f>
        <v>20775861.9476754</v>
      </c>
      <c r="G65" s="57" t="n">
        <f aca="false">'Low pensions'!K65</f>
        <v>1520358.88185404</v>
      </c>
      <c r="H65" s="57" t="n">
        <f aca="false">'Low pensions'!V65</f>
        <v>8364565.98956967</v>
      </c>
      <c r="I65" s="57" t="n">
        <f aca="false">'Low pensions'!M65</f>
        <v>47021.4087171357</v>
      </c>
      <c r="J65" s="57" t="n">
        <f aca="false">'Low pensions'!W65</f>
        <v>258697.917203188</v>
      </c>
      <c r="K65" s="9"/>
      <c r="L65" s="57" t="n">
        <f aca="false">'Low pensions'!N65</f>
        <v>2766567.45324036</v>
      </c>
      <c r="M65" s="42"/>
      <c r="N65" s="57" t="n">
        <f aca="false">'Low pensions'!L65</f>
        <v>930303.052639824</v>
      </c>
      <c r="O65" s="9"/>
      <c r="P65" s="57" t="n">
        <f aca="false">'Low pensions'!X65</f>
        <v>19473984.5784209</v>
      </c>
      <c r="Q65" s="42"/>
      <c r="R65" s="57" t="n">
        <f aca="false">'Low SIPA income'!G60</f>
        <v>24270754.9890815</v>
      </c>
      <c r="S65" s="42"/>
      <c r="T65" s="57" t="n">
        <f aca="false">'Low SIPA income'!J60</f>
        <v>92801335.2883485</v>
      </c>
      <c r="U65" s="9"/>
      <c r="V65" s="57" t="n">
        <f aca="false">'Low SIPA income'!F60</f>
        <v>142135.423900255</v>
      </c>
      <c r="W65" s="42"/>
      <c r="X65" s="57" t="n">
        <f aca="false">'Low SIPA income'!M60</f>
        <v>357003.206057646</v>
      </c>
      <c r="Y65" s="9"/>
      <c r="Z65" s="9" t="n">
        <f aca="false">R65+V65-N65-L65-F65</f>
        <v>-59842.0405737944</v>
      </c>
      <c r="AA65" s="9"/>
      <c r="AB65" s="9" t="n">
        <f aca="false">T65-P65-D65</f>
        <v>-40975311.8558994</v>
      </c>
      <c r="AC65" s="24"/>
      <c r="AD65" s="9"/>
      <c r="AE65" s="9"/>
      <c r="AF65" s="9"/>
      <c r="AG65" s="9" t="n">
        <f aca="false">BF65/100*$AG$37</f>
        <v>5782620549.72292</v>
      </c>
      <c r="AH65" s="43" t="n">
        <f aca="false">(AG65-AG64)/AG64</f>
        <v>0.00265299818040256</v>
      </c>
      <c r="AI65" s="43" t="n">
        <f aca="false">(AG65-AG61)/AG61</f>
        <v>0.0135242634097153</v>
      </c>
      <c r="AJ65" s="43" t="n">
        <f aca="false">AB65/AG65</f>
        <v>-0.00708594165976578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47" t="n">
        <f aca="false">workers_and_wage_low!C53</f>
        <v>12373127</v>
      </c>
      <c r="AX65" s="7"/>
      <c r="AY65" s="43" t="n">
        <f aca="false">(AW65-AW64)/AW64</f>
        <v>0.00350131014255039</v>
      </c>
      <c r="AZ65" s="48" t="n">
        <f aca="false">workers_and_wage_low!B53</f>
        <v>6654.02673520301</v>
      </c>
      <c r="BA65" s="43" t="n">
        <f aca="false">(AZ65-AZ64)/AZ64</f>
        <v>-0.000845352122188121</v>
      </c>
      <c r="BB65" s="43"/>
      <c r="BC65" s="43"/>
      <c r="BD65" s="43"/>
      <c r="BE65" s="43"/>
      <c r="BF65" s="7" t="n">
        <f aca="false">BF64*(1+AY65)*(1+BA65)*(1-BE65)</f>
        <v>110.121243579376</v>
      </c>
      <c r="BG65" s="7"/>
      <c r="BH65" s="7"/>
      <c r="BI65" s="43" t="n">
        <f aca="false">T72/AG72</f>
        <v>0.0139788997037608</v>
      </c>
      <c r="BJ65" s="7"/>
      <c r="BK65" s="7"/>
      <c r="BL65" s="7"/>
      <c r="BM65" s="7"/>
      <c r="BN65" s="7"/>
      <c r="BO65" s="7"/>
      <c r="BP65" s="7"/>
      <c r="BQ65" s="7"/>
      <c r="BR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'Low pensions'!Q66</f>
        <v>115072735.496946</v>
      </c>
      <c r="E66" s="6"/>
      <c r="F66" s="8" t="n">
        <f aca="false">'Low pensions'!I66</f>
        <v>20915831.8184328</v>
      </c>
      <c r="G66" s="56" t="n">
        <f aca="false">'Low pensions'!K66</f>
        <v>1586859.58724594</v>
      </c>
      <c r="H66" s="56" t="n">
        <f aca="false">'Low pensions'!V66</f>
        <v>8730433.24975571</v>
      </c>
      <c r="I66" s="56" t="n">
        <f aca="false">'Low pensions'!M66</f>
        <v>49078.1315643073</v>
      </c>
      <c r="J66" s="56" t="n">
        <f aca="false">'Low pensions'!W66</f>
        <v>270013.39947698</v>
      </c>
      <c r="K66" s="6"/>
      <c r="L66" s="56" t="n">
        <f aca="false">'Low pensions'!N66</f>
        <v>3376897.20051506</v>
      </c>
      <c r="M66" s="8"/>
      <c r="N66" s="56" t="n">
        <f aca="false">'Low pensions'!L66</f>
        <v>938626.618665062</v>
      </c>
      <c r="O66" s="6"/>
      <c r="P66" s="56" t="n">
        <f aca="false">'Low pensions'!X66</f>
        <v>22686782.3428367</v>
      </c>
      <c r="Q66" s="8"/>
      <c r="R66" s="56" t="n">
        <f aca="false">'Low SIPA income'!G61</f>
        <v>21259296.4626379</v>
      </c>
      <c r="S66" s="8"/>
      <c r="T66" s="56" t="n">
        <f aca="false">'Low SIPA income'!J61</f>
        <v>81286762.6042613</v>
      </c>
      <c r="U66" s="6"/>
      <c r="V66" s="56" t="n">
        <f aca="false">'Low SIPA income'!F61</f>
        <v>140695.784214418</v>
      </c>
      <c r="W66" s="8"/>
      <c r="X66" s="56" t="n">
        <f aca="false">'Low SIPA income'!M61</f>
        <v>353387.246226464</v>
      </c>
      <c r="Y66" s="6"/>
      <c r="Z66" s="6" t="n">
        <f aca="false">R66+V66-N66-L66-F66</f>
        <v>-3831363.39076063</v>
      </c>
      <c r="AA66" s="6"/>
      <c r="AB66" s="6" t="n">
        <f aca="false">T66-P66-D66</f>
        <v>-56472755.2355213</v>
      </c>
      <c r="AC66" s="24"/>
      <c r="AD66" s="6"/>
      <c r="AE66" s="6"/>
      <c r="AF66" s="6"/>
      <c r="AG66" s="6" t="n">
        <f aca="false">BF66/100*$AG$37</f>
        <v>5805943685.16571</v>
      </c>
      <c r="AH66" s="36" t="n">
        <f aca="false">(AG66-AG65)/AG65</f>
        <v>0.00403331590621339</v>
      </c>
      <c r="AI66" s="36"/>
      <c r="AJ66" s="36" t="n">
        <f aca="false">AB66/AG66</f>
        <v>-0.0097267142600453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0.00767152918401758</v>
      </c>
      <c r="AV66" s="5"/>
      <c r="AW66" s="40" t="n">
        <f aca="false">workers_and_wage_low!C54</f>
        <v>12376402</v>
      </c>
      <c r="AX66" s="5"/>
      <c r="AY66" s="36" t="n">
        <f aca="false">(AW66-AW65)/AW65</f>
        <v>0.000264686525887918</v>
      </c>
      <c r="AZ66" s="41" t="n">
        <f aca="false">workers_and_wage_low!B54</f>
        <v>6679.09666018342</v>
      </c>
      <c r="BA66" s="36" t="n">
        <f aca="false">(AZ66-AZ65)/AZ65</f>
        <v>0.00376763213886372</v>
      </c>
      <c r="BB66" s="36"/>
      <c r="BC66" s="36"/>
      <c r="BD66" s="36"/>
      <c r="BE66" s="36"/>
      <c r="BF66" s="5" t="n">
        <f aca="false">BF65*(1+AY66)*(1+BA66)*(1-BE66)</f>
        <v>110.565397342716</v>
      </c>
      <c r="BG66" s="5"/>
      <c r="BH66" s="5"/>
      <c r="BI66" s="36" t="n">
        <f aca="false">T73/AG73</f>
        <v>0.0160980825618259</v>
      </c>
      <c r="BJ66" s="5"/>
      <c r="BK66" s="5"/>
      <c r="BL66" s="5"/>
      <c r="BM66" s="5"/>
      <c r="BN66" s="5"/>
      <c r="BO66" s="5"/>
      <c r="BP66" s="5"/>
      <c r="BQ66" s="5"/>
      <c r="BR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'Low pensions'!Q67</f>
        <v>115363270.481828</v>
      </c>
      <c r="E67" s="9"/>
      <c r="F67" s="42" t="n">
        <f aca="false">'Low pensions'!I67</f>
        <v>20968639.9910631</v>
      </c>
      <c r="G67" s="57" t="n">
        <f aca="false">'Low pensions'!K67</f>
        <v>1677964.70240235</v>
      </c>
      <c r="H67" s="57" t="n">
        <f aca="false">'Low pensions'!V67</f>
        <v>9231666.71299163</v>
      </c>
      <c r="I67" s="57" t="n">
        <f aca="false">'Low pensions'!M67</f>
        <v>51895.8155382171</v>
      </c>
      <c r="J67" s="57" t="n">
        <f aca="false">'Low pensions'!W67</f>
        <v>285515.465350256</v>
      </c>
      <c r="K67" s="9"/>
      <c r="L67" s="57" t="n">
        <f aca="false">'Low pensions'!N67</f>
        <v>2751095.36539483</v>
      </c>
      <c r="M67" s="42"/>
      <c r="N67" s="57" t="n">
        <f aca="false">'Low pensions'!L67</f>
        <v>943220.211017463</v>
      </c>
      <c r="O67" s="9"/>
      <c r="P67" s="57" t="n">
        <f aca="false">'Low pensions'!X67</f>
        <v>19464766.2352552</v>
      </c>
      <c r="Q67" s="42"/>
      <c r="R67" s="57" t="n">
        <f aca="false">'Low SIPA income'!G62</f>
        <v>24724005.0115079</v>
      </c>
      <c r="S67" s="42"/>
      <c r="T67" s="57" t="n">
        <f aca="false">'Low SIPA income'!J62</f>
        <v>94534376.0330457</v>
      </c>
      <c r="U67" s="9"/>
      <c r="V67" s="57" t="n">
        <f aca="false">'Low SIPA income'!F62</f>
        <v>139270.589950395</v>
      </c>
      <c r="W67" s="42"/>
      <c r="X67" s="57" t="n">
        <f aca="false">'Low SIPA income'!M62</f>
        <v>349807.569130144</v>
      </c>
      <c r="Y67" s="9"/>
      <c r="Z67" s="9" t="n">
        <f aca="false">R67+V67-N67-L67-F67</f>
        <v>200320.03398288</v>
      </c>
      <c r="AA67" s="9"/>
      <c r="AB67" s="9" t="n">
        <f aca="false">T67-P67-D67</f>
        <v>-40293660.6840374</v>
      </c>
      <c r="AC67" s="24"/>
      <c r="AD67" s="9"/>
      <c r="AE67" s="9"/>
      <c r="AF67" s="9"/>
      <c r="AG67" s="9" t="n">
        <f aca="false">BF67/100*$AG$37</f>
        <v>5877414663.89525</v>
      </c>
      <c r="AH67" s="43" t="n">
        <f aca="false">(AG67-AG66)/AG66</f>
        <v>0.0123099676133862</v>
      </c>
      <c r="AI67" s="43"/>
      <c r="AJ67" s="43" t="n">
        <f aca="false">AB67/AG67</f>
        <v>-0.0068556777066556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47" t="n">
        <f aca="false">workers_and_wage_low!C55</f>
        <v>12416238</v>
      </c>
      <c r="AX67" s="7"/>
      <c r="AY67" s="43" t="n">
        <f aca="false">(AW67-AW66)/AW66</f>
        <v>0.00321870605043372</v>
      </c>
      <c r="AZ67" s="48" t="n">
        <f aca="false">workers_and_wage_low!B55</f>
        <v>6739.62325760007</v>
      </c>
      <c r="BA67" s="43" t="n">
        <f aca="false">(AZ67-AZ66)/AZ66</f>
        <v>0.00906209334826278</v>
      </c>
      <c r="BB67" s="43"/>
      <c r="BC67" s="43"/>
      <c r="BD67" s="43"/>
      <c r="BE67" s="43"/>
      <c r="BF67" s="7" t="n">
        <f aca="false">BF66*(1+AY67)*(1+BA67)*(1-BE67)</f>
        <v>111.926453803166</v>
      </c>
      <c r="BG67" s="7"/>
      <c r="BH67" s="7"/>
      <c r="BI67" s="43" t="n">
        <f aca="false">T74/AG74</f>
        <v>0.0140220925860179</v>
      </c>
      <c r="BJ67" s="7"/>
      <c r="BK67" s="7"/>
      <c r="BL67" s="7"/>
      <c r="BM67" s="7"/>
      <c r="BN67" s="7"/>
      <c r="BO67" s="7"/>
      <c r="BP67" s="7"/>
      <c r="BQ67" s="7"/>
      <c r="BR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'Low pensions'!Q68</f>
        <v>115543835.617146</v>
      </c>
      <c r="E68" s="9"/>
      <c r="F68" s="42" t="n">
        <f aca="false">'Low pensions'!I68</f>
        <v>21001459.8417973</v>
      </c>
      <c r="G68" s="57" t="n">
        <f aca="false">'Low pensions'!K68</f>
        <v>1720782.52882723</v>
      </c>
      <c r="H68" s="57" t="n">
        <f aca="false">'Low pensions'!V68</f>
        <v>9467237.76068011</v>
      </c>
      <c r="I68" s="57" t="n">
        <f aca="false">'Low pensions'!M68</f>
        <v>53220.078211152</v>
      </c>
      <c r="J68" s="57" t="n">
        <f aca="false">'Low pensions'!W68</f>
        <v>292801.167856088</v>
      </c>
      <c r="K68" s="9"/>
      <c r="L68" s="57" t="n">
        <f aca="false">'Low pensions'!N68</f>
        <v>2731240.41344291</v>
      </c>
      <c r="M68" s="42"/>
      <c r="N68" s="57" t="n">
        <f aca="false">'Low pensions'!L68</f>
        <v>946278.930971135</v>
      </c>
      <c r="O68" s="9"/>
      <c r="P68" s="57" t="n">
        <f aca="false">'Low pensions'!X68</f>
        <v>19378566.969907</v>
      </c>
      <c r="Q68" s="42"/>
      <c r="R68" s="57" t="n">
        <f aca="false">'Low SIPA income'!G63</f>
        <v>21706476.3914376</v>
      </c>
      <c r="S68" s="42"/>
      <c r="T68" s="57" t="n">
        <f aca="false">'Low SIPA income'!J63</f>
        <v>82996593.8198715</v>
      </c>
      <c r="U68" s="9"/>
      <c r="V68" s="57" t="n">
        <f aca="false">'Low SIPA income'!F63</f>
        <v>143220.221654683</v>
      </c>
      <c r="W68" s="42"/>
      <c r="X68" s="57" t="n">
        <f aca="false">'Low SIPA income'!M63</f>
        <v>359727.905260899</v>
      </c>
      <c r="Y68" s="9"/>
      <c r="Z68" s="9" t="n">
        <f aca="false">R68+V68-N68-L68-F68</f>
        <v>-2829282.57311902</v>
      </c>
      <c r="AA68" s="9"/>
      <c r="AB68" s="9" t="n">
        <f aca="false">T68-P68-D68</f>
        <v>-51925808.767181</v>
      </c>
      <c r="AC68" s="24"/>
      <c r="AD68" s="9"/>
      <c r="AE68" s="9"/>
      <c r="AF68" s="9"/>
      <c r="AG68" s="9" t="n">
        <f aca="false">BF68/100*$AG$37</f>
        <v>5942258220.82859</v>
      </c>
      <c r="AH68" s="43" t="n">
        <f aca="false">(AG68-AG67)/AG67</f>
        <v>0.0110326666810956</v>
      </c>
      <c r="AI68" s="43"/>
      <c r="AJ68" s="43" t="n">
        <f aca="false">AB68/AG68</f>
        <v>-0.00873839655523089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47" t="n">
        <f aca="false">workers_and_wage_low!C56</f>
        <v>12444966</v>
      </c>
      <c r="AX68" s="7"/>
      <c r="AY68" s="43" t="n">
        <f aca="false">(AW68-AW67)/AW67</f>
        <v>0.00231374430805853</v>
      </c>
      <c r="AZ68" s="48" t="n">
        <f aca="false">workers_and_wage_low!B56</f>
        <v>6798.24986263291</v>
      </c>
      <c r="BA68" s="43" t="n">
        <f aca="false">(AZ68-AZ67)/AZ67</f>
        <v>0.00869879558426732</v>
      </c>
      <c r="BB68" s="43"/>
      <c r="BC68" s="43"/>
      <c r="BD68" s="43"/>
      <c r="BE68" s="43"/>
      <c r="BF68" s="7" t="n">
        <f aca="false">BF67*(1+AY68)*(1+BA68)*(1-BE68)</f>
        <v>113.161301060774</v>
      </c>
      <c r="BG68" s="7"/>
      <c r="BH68" s="7"/>
      <c r="BI68" s="43" t="n">
        <f aca="false">T75/AG75</f>
        <v>0.0161136450351515</v>
      </c>
      <c r="BJ68" s="7"/>
      <c r="BK68" s="7"/>
      <c r="BL68" s="7"/>
      <c r="BM68" s="7"/>
      <c r="BN68" s="7"/>
      <c r="BO68" s="7"/>
      <c r="BP68" s="7"/>
      <c r="BQ68" s="7"/>
      <c r="BR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'Low pensions'!Q69</f>
        <v>115982001.919334</v>
      </c>
      <c r="E69" s="9"/>
      <c r="F69" s="42" t="n">
        <f aca="false">'Low pensions'!I69</f>
        <v>21081101.7538931</v>
      </c>
      <c r="G69" s="57" t="n">
        <f aca="false">'Low pensions'!K69</f>
        <v>1798160.76878547</v>
      </c>
      <c r="H69" s="57" t="n">
        <f aca="false">'Low pensions'!V69</f>
        <v>9892950.00665862</v>
      </c>
      <c r="I69" s="57" t="n">
        <f aca="false">'Low pensions'!M69</f>
        <v>55613.2196531587</v>
      </c>
      <c r="J69" s="57" t="n">
        <f aca="false">'Low pensions'!W69</f>
        <v>305967.525979131</v>
      </c>
      <c r="K69" s="9"/>
      <c r="L69" s="57" t="n">
        <f aca="false">'Low pensions'!N69</f>
        <v>2714815.05950357</v>
      </c>
      <c r="M69" s="42"/>
      <c r="N69" s="57" t="n">
        <f aca="false">'Low pensions'!L69</f>
        <v>952236.610813037</v>
      </c>
      <c r="O69" s="9"/>
      <c r="P69" s="57" t="n">
        <f aca="false">'Low pensions'!X69</f>
        <v>19326113.1269233</v>
      </c>
      <c r="Q69" s="42"/>
      <c r="R69" s="57" t="n">
        <f aca="false">'Low SIPA income'!G64</f>
        <v>25102625.1276646</v>
      </c>
      <c r="S69" s="42"/>
      <c r="T69" s="57" t="n">
        <f aca="false">'Low SIPA income'!J64</f>
        <v>95982062.8628199</v>
      </c>
      <c r="U69" s="9"/>
      <c r="V69" s="57" t="n">
        <f aca="false">'Low SIPA income'!F64</f>
        <v>142362.916298047</v>
      </c>
      <c r="W69" s="42"/>
      <c r="X69" s="57" t="n">
        <f aca="false">'Low SIPA income'!M64</f>
        <v>357574.601373022</v>
      </c>
      <c r="Y69" s="9"/>
      <c r="Z69" s="9" t="n">
        <f aca="false">R69+V69-N69-L69-F69</f>
        <v>496834.619752929</v>
      </c>
      <c r="AA69" s="9"/>
      <c r="AB69" s="9" t="n">
        <f aca="false">T69-P69-D69</f>
        <v>-39326052.1834374</v>
      </c>
      <c r="AC69" s="24"/>
      <c r="AD69" s="9"/>
      <c r="AE69" s="9"/>
      <c r="AF69" s="9"/>
      <c r="AG69" s="9" t="n">
        <f aca="false">BF69/100*$AG$37</f>
        <v>5961928085.13573</v>
      </c>
      <c r="AH69" s="43" t="n">
        <f aca="false">(AG69-AG68)/AG68</f>
        <v>0.00331016653537506</v>
      </c>
      <c r="AI69" s="43" t="n">
        <f aca="false">(AG69-AG65)/AG65</f>
        <v>0.0310080064688671</v>
      </c>
      <c r="AJ69" s="43" t="n">
        <f aca="false">AB69/AG69</f>
        <v>-0.00659619700571113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47" t="n">
        <f aca="false">workers_and_wage_low!C57</f>
        <v>12423882</v>
      </c>
      <c r="AX69" s="7"/>
      <c r="AY69" s="43" t="n">
        <f aca="false">(AW69-AW68)/AW68</f>
        <v>-0.00169417899574816</v>
      </c>
      <c r="AZ69" s="48" t="n">
        <f aca="false">workers_and_wage_low!B57</f>
        <v>6832.32838907614</v>
      </c>
      <c r="BA69" s="43" t="n">
        <f aca="false">(AZ69-AZ68)/AZ68</f>
        <v>0.00501283817627058</v>
      </c>
      <c r="BB69" s="43"/>
      <c r="BC69" s="43"/>
      <c r="BD69" s="43"/>
      <c r="BE69" s="43"/>
      <c r="BF69" s="7" t="n">
        <f aca="false">BF68*(1+AY69)*(1+BA69)*(1-BE69)</f>
        <v>113.535883812644</v>
      </c>
      <c r="BG69" s="7"/>
      <c r="BH69" s="7"/>
      <c r="BI69" s="43" t="n">
        <f aca="false">T76/AG76</f>
        <v>0.0140663650200429</v>
      </c>
      <c r="BJ69" s="7"/>
      <c r="BK69" s="7"/>
      <c r="BL69" s="7"/>
      <c r="BM69" s="7"/>
      <c r="BN69" s="7"/>
      <c r="BO69" s="7"/>
      <c r="BP69" s="7"/>
      <c r="BQ69" s="7"/>
      <c r="BR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'Low pensions'!Q70</f>
        <v>116220588.222173</v>
      </c>
      <c r="E70" s="6"/>
      <c r="F70" s="8" t="n">
        <f aca="false">'Low pensions'!I70</f>
        <v>21124467.6386339</v>
      </c>
      <c r="G70" s="56" t="n">
        <f aca="false">'Low pensions'!K70</f>
        <v>1864688.76030537</v>
      </c>
      <c r="H70" s="56" t="n">
        <f aca="false">'Low pensions'!V70</f>
        <v>10258967.3870702</v>
      </c>
      <c r="I70" s="56" t="n">
        <f aca="false">'Low pensions'!M70</f>
        <v>57670.7864011969</v>
      </c>
      <c r="J70" s="56" t="n">
        <f aca="false">'Low pensions'!W70</f>
        <v>317287.6511465</v>
      </c>
      <c r="K70" s="6"/>
      <c r="L70" s="56" t="n">
        <f aca="false">'Low pensions'!N70</f>
        <v>3344474.6252956</v>
      </c>
      <c r="M70" s="8"/>
      <c r="N70" s="56" t="n">
        <f aca="false">'Low pensions'!L70</f>
        <v>955983.936633296</v>
      </c>
      <c r="O70" s="6"/>
      <c r="P70" s="56" t="n">
        <f aca="false">'Low pensions'!X70</f>
        <v>22614036.288117</v>
      </c>
      <c r="Q70" s="8"/>
      <c r="R70" s="56" t="n">
        <f aca="false">'Low SIPA income'!G65</f>
        <v>21824733.725477</v>
      </c>
      <c r="S70" s="8"/>
      <c r="T70" s="56" t="n">
        <f aca="false">'Low SIPA income'!J65</f>
        <v>83448760.9861353</v>
      </c>
      <c r="U70" s="6"/>
      <c r="V70" s="56" t="n">
        <f aca="false">'Low SIPA income'!F65</f>
        <v>144950.260670723</v>
      </c>
      <c r="W70" s="8"/>
      <c r="X70" s="56" t="n">
        <f aca="false">'Low SIPA income'!M65</f>
        <v>364073.264485102</v>
      </c>
      <c r="Y70" s="6"/>
      <c r="Z70" s="6" t="n">
        <f aca="false">R70+V70-N70-L70-F70</f>
        <v>-3455242.2144151</v>
      </c>
      <c r="AA70" s="6"/>
      <c r="AB70" s="6" t="n">
        <f aca="false">T70-P70-D70</f>
        <v>-55385863.5241549</v>
      </c>
      <c r="AC70" s="24"/>
      <c r="AD70" s="6"/>
      <c r="AE70" s="6"/>
      <c r="AF70" s="6"/>
      <c r="AG70" s="6" t="n">
        <f aca="false">BF70/100*$AG$37</f>
        <v>5984216099.5374</v>
      </c>
      <c r="AH70" s="36" t="n">
        <f aca="false">(AG70-AG69)/AG69</f>
        <v>0.00373839034677945</v>
      </c>
      <c r="AI70" s="36"/>
      <c r="AJ70" s="36" t="n">
        <f aca="false">AB70/AG70</f>
        <v>-0.00925532477485839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0.00354783244193133</v>
      </c>
      <c r="AV70" s="5"/>
      <c r="AW70" s="40" t="n">
        <f aca="false">workers_and_wage_low!C58</f>
        <v>12508743</v>
      </c>
      <c r="AX70" s="5"/>
      <c r="AY70" s="36" t="n">
        <f aca="false">(AW70-AW69)/AW69</f>
        <v>0.00683047376013391</v>
      </c>
      <c r="AZ70" s="41" t="n">
        <f aca="false">workers_and_wage_low!B58</f>
        <v>6811.34558230078</v>
      </c>
      <c r="BA70" s="36" t="n">
        <f aca="false">(AZ70-AZ69)/AZ69</f>
        <v>-0.00307110630234154</v>
      </c>
      <c r="BB70" s="36"/>
      <c r="BC70" s="36"/>
      <c r="BD70" s="36"/>
      <c r="BE70" s="36"/>
      <c r="BF70" s="5" t="n">
        <f aca="false">BF69*(1+AY70)*(1+BA70)*(1-BE70)</f>
        <v>113.960325264703</v>
      </c>
      <c r="BG70" s="5"/>
      <c r="BH70" s="5"/>
      <c r="BI70" s="36" t="n">
        <f aca="false">T77/AG77</f>
        <v>0.0162349740611186</v>
      </c>
      <c r="BJ70" s="5"/>
      <c r="BK70" s="5"/>
      <c r="BL70" s="5"/>
      <c r="BM70" s="5"/>
      <c r="BN70" s="5"/>
      <c r="BO70" s="5"/>
      <c r="BP70" s="5"/>
      <c r="BQ70" s="5"/>
      <c r="BR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'Low pensions'!Q71</f>
        <v>116855474.63404</v>
      </c>
      <c r="E71" s="9"/>
      <c r="F71" s="42" t="n">
        <f aca="false">'Low pensions'!I71</f>
        <v>21239865.759284</v>
      </c>
      <c r="G71" s="57" t="n">
        <f aca="false">'Low pensions'!K71</f>
        <v>1946879.68228901</v>
      </c>
      <c r="H71" s="57" t="n">
        <f aca="false">'Low pensions'!V71</f>
        <v>10711157.5895817</v>
      </c>
      <c r="I71" s="57" t="n">
        <f aca="false">'Low pensions'!M71</f>
        <v>60212.7736790418</v>
      </c>
      <c r="J71" s="57" t="n">
        <f aca="false">'Low pensions'!W71</f>
        <v>331272.915141703</v>
      </c>
      <c r="K71" s="9"/>
      <c r="L71" s="57" t="n">
        <f aca="false">'Low pensions'!N71</f>
        <v>2735864.12433019</v>
      </c>
      <c r="M71" s="42"/>
      <c r="N71" s="57" t="n">
        <f aca="false">'Low pensions'!L71</f>
        <v>962958.015800532</v>
      </c>
      <c r="O71" s="9"/>
      <c r="P71" s="57" t="n">
        <f aca="false">'Low pensions'!X71</f>
        <v>19494322.831287</v>
      </c>
      <c r="Q71" s="42"/>
      <c r="R71" s="57" t="n">
        <f aca="false">'Low SIPA income'!G66</f>
        <v>25038719.7824077</v>
      </c>
      <c r="S71" s="42"/>
      <c r="T71" s="57" t="n">
        <f aca="false">'Low SIPA income'!J66</f>
        <v>95737715.2364451</v>
      </c>
      <c r="U71" s="9"/>
      <c r="V71" s="57" t="n">
        <f aca="false">'Low SIPA income'!F66</f>
        <v>151094.041028492</v>
      </c>
      <c r="W71" s="42"/>
      <c r="X71" s="57" t="n">
        <f aca="false">'Low SIPA income'!M66</f>
        <v>379504.669442792</v>
      </c>
      <c r="Y71" s="9"/>
      <c r="Z71" s="9" t="n">
        <f aca="false">R71+V71-N71-L71-F71</f>
        <v>251125.924021404</v>
      </c>
      <c r="AA71" s="9"/>
      <c r="AB71" s="9" t="n">
        <f aca="false">T71-P71-D71</f>
        <v>-40612082.2288821</v>
      </c>
      <c r="AC71" s="24"/>
      <c r="AD71" s="9"/>
      <c r="AE71" s="9"/>
      <c r="AF71" s="9"/>
      <c r="AG71" s="9" t="n">
        <f aca="false">BF71/100*$AG$37</f>
        <v>5990844001.899</v>
      </c>
      <c r="AH71" s="43" t="n">
        <f aca="false">(AG71-AG70)/AG70</f>
        <v>0.00110756400693976</v>
      </c>
      <c r="AI71" s="43"/>
      <c r="AJ71" s="43" t="n">
        <f aca="false">AB71/AG71</f>
        <v>-0.00677902516173159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47" t="n">
        <f aca="false">workers_and_wage_low!C59</f>
        <v>12514368</v>
      </c>
      <c r="AX71" s="7"/>
      <c r="AY71" s="43" t="n">
        <f aca="false">(AW71-AW70)/AW70</f>
        <v>0.000449685471993469</v>
      </c>
      <c r="AZ71" s="48" t="n">
        <f aca="false">workers_and_wage_low!B59</f>
        <v>6815.8246062015</v>
      </c>
      <c r="BA71" s="43" t="n">
        <f aca="false">(AZ71-AZ70)/AZ70</f>
        <v>0.000657582829500922</v>
      </c>
      <c r="BB71" s="43"/>
      <c r="BC71" s="43"/>
      <c r="BD71" s="43"/>
      <c r="BE71" s="43"/>
      <c r="BF71" s="7" t="n">
        <f aca="false">BF70*(1+AY71)*(1+BA71)*(1-BE71)</f>
        <v>114.086543619185</v>
      </c>
      <c r="BG71" s="7"/>
      <c r="BH71" s="7"/>
      <c r="BI71" s="43" t="n">
        <f aca="false">T78/AG78</f>
        <v>0.0141742454396472</v>
      </c>
      <c r="BJ71" s="7"/>
      <c r="BK71" s="7"/>
      <c r="BL71" s="7"/>
      <c r="BM71" s="7"/>
      <c r="BN71" s="7"/>
      <c r="BO71" s="7"/>
      <c r="BP71" s="7"/>
      <c r="BQ71" s="7"/>
      <c r="BR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'Low pensions'!Q72</f>
        <v>117284455.160407</v>
      </c>
      <c r="E72" s="9"/>
      <c r="F72" s="42" t="n">
        <f aca="false">'Low pensions'!I72</f>
        <v>21317838.0478903</v>
      </c>
      <c r="G72" s="57" t="n">
        <f aca="false">'Low pensions'!K72</f>
        <v>1999918.53549478</v>
      </c>
      <c r="H72" s="57" t="n">
        <f aca="false">'Low pensions'!V72</f>
        <v>11002961.7109282</v>
      </c>
      <c r="I72" s="57" t="n">
        <f aca="false">'Low pensions'!M72</f>
        <v>61853.1505823124</v>
      </c>
      <c r="J72" s="57" t="n">
        <f aca="false">'Low pensions'!W72</f>
        <v>340297.784874066</v>
      </c>
      <c r="K72" s="9"/>
      <c r="L72" s="57" t="n">
        <f aca="false">'Low pensions'!N72</f>
        <v>2731859.28939289</v>
      </c>
      <c r="M72" s="42"/>
      <c r="N72" s="57" t="n">
        <f aca="false">'Low pensions'!L72</f>
        <v>968495.352187701</v>
      </c>
      <c r="O72" s="9"/>
      <c r="P72" s="57" t="n">
        <f aca="false">'Low pensions'!X72</f>
        <v>19504006.514783</v>
      </c>
      <c r="Q72" s="42"/>
      <c r="R72" s="57" t="n">
        <f aca="false">'Low SIPA income'!G67</f>
        <v>21909955.5873725</v>
      </c>
      <c r="S72" s="42"/>
      <c r="T72" s="57" t="n">
        <f aca="false">'Low SIPA income'!J67</f>
        <v>83774614.1614165</v>
      </c>
      <c r="U72" s="9"/>
      <c r="V72" s="57" t="n">
        <f aca="false">'Low SIPA income'!F67</f>
        <v>147491.251945268</v>
      </c>
      <c r="W72" s="42"/>
      <c r="X72" s="57" t="n">
        <f aca="false">'Low SIPA income'!M67</f>
        <v>370455.501978647</v>
      </c>
      <c r="Y72" s="9"/>
      <c r="Z72" s="9" t="n">
        <f aca="false">R72+V72-N72-L72-F72</f>
        <v>-2960745.8501531</v>
      </c>
      <c r="AA72" s="9"/>
      <c r="AB72" s="9" t="n">
        <f aca="false">T72-P72-D72</f>
        <v>-53013847.5137739</v>
      </c>
      <c r="AC72" s="24"/>
      <c r="AD72" s="9"/>
      <c r="AE72" s="9"/>
      <c r="AF72" s="9"/>
      <c r="AG72" s="9" t="n">
        <f aca="false">BF72/100*$AG$37</f>
        <v>5992933345.02417</v>
      </c>
      <c r="AH72" s="43" t="n">
        <f aca="false">(AG72-AG71)/AG71</f>
        <v>0.000348756055826723</v>
      </c>
      <c r="AI72" s="43"/>
      <c r="AJ72" s="43" t="n">
        <f aca="false">AB72/AG72</f>
        <v>-0.00884605992786327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47" t="n">
        <f aca="false">workers_and_wage_low!C60</f>
        <v>12500918</v>
      </c>
      <c r="AX72" s="7"/>
      <c r="AY72" s="43" t="n">
        <f aca="false">(AW72-AW71)/AW71</f>
        <v>-0.00107476462255225</v>
      </c>
      <c r="AZ72" s="48" t="n">
        <f aca="false">workers_and_wage_low!B60</f>
        <v>6825.53751255676</v>
      </c>
      <c r="BA72" s="43" t="n">
        <f aca="false">(AZ72-AZ71)/AZ71</f>
        <v>0.00142505227414863</v>
      </c>
      <c r="BB72" s="43"/>
      <c r="BC72" s="43"/>
      <c r="BD72" s="43"/>
      <c r="BE72" s="43"/>
      <c r="BF72" s="7" t="n">
        <f aca="false">BF71*(1+AY72)*(1+BA72)*(1-BE72)</f>
        <v>114.126331992161</v>
      </c>
      <c r="BG72" s="7"/>
      <c r="BH72" s="7"/>
      <c r="BI72" s="43" t="n">
        <f aca="false">T79/AG79</f>
        <v>0.0162433766875811</v>
      </c>
      <c r="BJ72" s="7"/>
      <c r="BK72" s="7"/>
      <c r="BL72" s="7"/>
      <c r="BM72" s="7"/>
      <c r="BN72" s="7"/>
      <c r="BO72" s="7"/>
      <c r="BP72" s="7"/>
      <c r="BQ72" s="7"/>
      <c r="BR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'Low pensions'!Q73</f>
        <v>117181179.917754</v>
      </c>
      <c r="E73" s="9"/>
      <c r="F73" s="42" t="n">
        <f aca="false">'Low pensions'!I73</f>
        <v>21299066.5500457</v>
      </c>
      <c r="G73" s="57" t="n">
        <f aca="false">'Low pensions'!K73</f>
        <v>2078517.77484189</v>
      </c>
      <c r="H73" s="57" t="n">
        <f aca="false">'Low pensions'!V73</f>
        <v>11435391.5352912</v>
      </c>
      <c r="I73" s="57" t="n">
        <f aca="false">'Low pensions'!M73</f>
        <v>64284.0548920173</v>
      </c>
      <c r="J73" s="57" t="n">
        <f aca="false">'Low pensions'!W73</f>
        <v>353671.903153336</v>
      </c>
      <c r="K73" s="9"/>
      <c r="L73" s="57" t="n">
        <f aca="false">'Low pensions'!N73</f>
        <v>2750070.51529707</v>
      </c>
      <c r="M73" s="42"/>
      <c r="N73" s="57" t="n">
        <f aca="false">'Low pensions'!L73</f>
        <v>969023.769278835</v>
      </c>
      <c r="O73" s="9"/>
      <c r="P73" s="57" t="n">
        <f aca="false">'Low pensions'!X73</f>
        <v>19601411.8474995</v>
      </c>
      <c r="Q73" s="42"/>
      <c r="R73" s="57" t="n">
        <f aca="false">'Low SIPA income'!G68</f>
        <v>25458474.1001553</v>
      </c>
      <c r="S73" s="42"/>
      <c r="T73" s="57" t="n">
        <f aca="false">'Low SIPA income'!J68</f>
        <v>97342682.2511734</v>
      </c>
      <c r="U73" s="9"/>
      <c r="V73" s="57" t="n">
        <f aca="false">'Low SIPA income'!F68</f>
        <v>147874.094741076</v>
      </c>
      <c r="W73" s="42"/>
      <c r="X73" s="57" t="n">
        <f aca="false">'Low SIPA income'!M68</f>
        <v>371417.092705075</v>
      </c>
      <c r="Y73" s="9"/>
      <c r="Z73" s="9" t="n">
        <f aca="false">R73+V73-N73-L73-F73</f>
        <v>588187.36027474</v>
      </c>
      <c r="AA73" s="9"/>
      <c r="AB73" s="9" t="n">
        <f aca="false">T73-P73-D73</f>
        <v>-39439909.5140799</v>
      </c>
      <c r="AC73" s="24"/>
      <c r="AD73" s="9"/>
      <c r="AE73" s="9"/>
      <c r="AF73" s="9"/>
      <c r="AG73" s="9" t="n">
        <f aca="false">BF73/100*$AG$37</f>
        <v>6046849485.16829</v>
      </c>
      <c r="AH73" s="43" t="n">
        <f aca="false">(AG73-AG72)/AG72</f>
        <v>0.00899661935817937</v>
      </c>
      <c r="AI73" s="43" t="n">
        <f aca="false">(AG73-AG69)/AG69</f>
        <v>0.0142439490748448</v>
      </c>
      <c r="AJ73" s="43" t="n">
        <f aca="false">AB73/AG73</f>
        <v>-0.00652238981817194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47" t="n">
        <f aca="false">workers_and_wage_low!C61</f>
        <v>12543749</v>
      </c>
      <c r="AX73" s="7"/>
      <c r="AY73" s="43" t="n">
        <f aca="false">(AW73-AW72)/AW72</f>
        <v>0.00342622837778794</v>
      </c>
      <c r="AZ73" s="48" t="n">
        <f aca="false">workers_and_wage_low!B61</f>
        <v>6863.42860162839</v>
      </c>
      <c r="BA73" s="43" t="n">
        <f aca="false">(AZ73-AZ72)/AZ72</f>
        <v>0.00555137071650691</v>
      </c>
      <c r="BB73" s="43"/>
      <c r="BC73" s="43"/>
      <c r="BD73" s="43"/>
      <c r="BE73" s="43"/>
      <c r="BF73" s="7" t="n">
        <f aca="false">BF72*(1+AY73)*(1+BA73)*(1-BE73)</f>
        <v>115.153083159839</v>
      </c>
      <c r="BG73" s="7"/>
      <c r="BH73" s="7"/>
      <c r="BI73" s="43" t="n">
        <f aca="false">T80/AG80</f>
        <v>0.014149914855095</v>
      </c>
      <c r="BJ73" s="7"/>
      <c r="BK73" s="7"/>
      <c r="BL73" s="7"/>
      <c r="BM73" s="7"/>
      <c r="BN73" s="7"/>
      <c r="BO73" s="7"/>
      <c r="BP73" s="7"/>
      <c r="BQ73" s="7"/>
      <c r="BR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'Low pensions'!Q74</f>
        <v>117695551.819915</v>
      </c>
      <c r="E74" s="6"/>
      <c r="F74" s="8" t="n">
        <f aca="false">'Low pensions'!I74</f>
        <v>21392559.7319995</v>
      </c>
      <c r="G74" s="56" t="n">
        <f aca="false">'Low pensions'!K74</f>
        <v>2167962.11066274</v>
      </c>
      <c r="H74" s="56" t="n">
        <f aca="false">'Low pensions'!V74</f>
        <v>11927487.880632</v>
      </c>
      <c r="I74" s="56" t="n">
        <f aca="false">'Low pensions'!M74</f>
        <v>67050.3745565792</v>
      </c>
      <c r="J74" s="56" t="n">
        <f aca="false">'Low pensions'!W74</f>
        <v>368891.377751501</v>
      </c>
      <c r="K74" s="6"/>
      <c r="L74" s="56" t="n">
        <f aca="false">'Low pensions'!N74</f>
        <v>3291939.33888641</v>
      </c>
      <c r="M74" s="8"/>
      <c r="N74" s="56" t="n">
        <f aca="false">'Low pensions'!L74</f>
        <v>975618.275834713</v>
      </c>
      <c r="O74" s="6"/>
      <c r="P74" s="56" t="n">
        <f aca="false">'Low pensions'!X74</f>
        <v>22449452.7784171</v>
      </c>
      <c r="Q74" s="8"/>
      <c r="R74" s="56" t="n">
        <f aca="false">'Low SIPA income'!G69</f>
        <v>22381518.675649</v>
      </c>
      <c r="S74" s="8"/>
      <c r="T74" s="56" t="n">
        <f aca="false">'Low SIPA income'!J69</f>
        <v>85577676.500616</v>
      </c>
      <c r="U74" s="6"/>
      <c r="V74" s="56" t="n">
        <f aca="false">'Low SIPA income'!F69</f>
        <v>152502.261649633</v>
      </c>
      <c r="W74" s="8"/>
      <c r="X74" s="56" t="n">
        <f aca="false">'Low SIPA income'!M69</f>
        <v>383041.713641826</v>
      </c>
      <c r="Y74" s="6"/>
      <c r="Z74" s="6" t="n">
        <f aca="false">R74+V74-N74-L74-F74</f>
        <v>-3126096.40942204</v>
      </c>
      <c r="AA74" s="6"/>
      <c r="AB74" s="6" t="n">
        <f aca="false">T74-P74-D74</f>
        <v>-54567328.0977163</v>
      </c>
      <c r="AC74" s="24"/>
      <c r="AD74" s="6"/>
      <c r="AE74" s="6"/>
      <c r="AF74" s="6"/>
      <c r="AG74" s="6" t="n">
        <f aca="false">BF74/100*$AG$37</f>
        <v>6103060294.00702</v>
      </c>
      <c r="AH74" s="36" t="n">
        <f aca="false">(AG74-AG73)/AG73</f>
        <v>0.00929588357980432</v>
      </c>
      <c r="AI74" s="36"/>
      <c r="AJ74" s="36" t="n">
        <f aca="false">AB74/AG74</f>
        <v>-0.00894097804527663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0.00662139392469217</v>
      </c>
      <c r="AV74" s="5"/>
      <c r="AW74" s="40" t="n">
        <f aca="false">workers_and_wage_low!C62</f>
        <v>12603229</v>
      </c>
      <c r="AX74" s="5"/>
      <c r="AY74" s="36" t="n">
        <f aca="false">(AW74-AW73)/AW73</f>
        <v>0.00474180406511642</v>
      </c>
      <c r="AZ74" s="41" t="n">
        <f aca="false">workers_and_wage_low!B62</f>
        <v>6894.53768803122</v>
      </c>
      <c r="BA74" s="36" t="n">
        <f aca="false">(AZ74-AZ73)/AZ73</f>
        <v>0.00453258687581455</v>
      </c>
      <c r="BB74" s="36"/>
      <c r="BC74" s="36"/>
      <c r="BD74" s="36"/>
      <c r="BE74" s="36"/>
      <c r="BF74" s="5" t="n">
        <f aca="false">BF73*(1+AY74)*(1+BA74)*(1-BE74)</f>
        <v>116.223532814749</v>
      </c>
      <c r="BG74" s="5"/>
      <c r="BH74" s="5"/>
      <c r="BI74" s="36" t="n">
        <f aca="false">T81/AG81</f>
        <v>0.0163100611509332</v>
      </c>
      <c r="BJ74" s="5"/>
      <c r="BK74" s="5"/>
      <c r="BL74" s="5"/>
      <c r="BM74" s="5"/>
      <c r="BN74" s="5"/>
      <c r="BO74" s="5"/>
      <c r="BP74" s="5"/>
      <c r="BQ74" s="5"/>
      <c r="BR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'Low pensions'!Q75</f>
        <v>118309781.521748</v>
      </c>
      <c r="E75" s="9"/>
      <c r="F75" s="42" t="n">
        <f aca="false">'Low pensions'!I75</f>
        <v>21504203.2510829</v>
      </c>
      <c r="G75" s="57" t="n">
        <f aca="false">'Low pensions'!K75</f>
        <v>2176400.99800667</v>
      </c>
      <c r="H75" s="57" t="n">
        <f aca="false">'Low pensions'!V75</f>
        <v>11973916.148924</v>
      </c>
      <c r="I75" s="57" t="n">
        <f aca="false">'Low pensions'!M75</f>
        <v>67311.3710723715</v>
      </c>
      <c r="J75" s="57" t="n">
        <f aca="false">'Low pensions'!W75</f>
        <v>370327.303574969</v>
      </c>
      <c r="K75" s="9"/>
      <c r="L75" s="57" t="n">
        <f aca="false">'Low pensions'!N75</f>
        <v>2710628.57205309</v>
      </c>
      <c r="M75" s="42"/>
      <c r="N75" s="57" t="n">
        <f aca="false">'Low pensions'!L75</f>
        <v>981215.111853667</v>
      </c>
      <c r="O75" s="9"/>
      <c r="P75" s="57" t="n">
        <f aca="false">'Low pensions'!X75</f>
        <v>19463820.5863265</v>
      </c>
      <c r="Q75" s="42"/>
      <c r="R75" s="57" t="n">
        <f aca="false">'Low SIPA income'!G70</f>
        <v>25860359.8633307</v>
      </c>
      <c r="S75" s="42"/>
      <c r="T75" s="57" t="n">
        <f aca="false">'Low SIPA income'!J70</f>
        <v>98879327.2987968</v>
      </c>
      <c r="U75" s="9"/>
      <c r="V75" s="57" t="n">
        <f aca="false">'Low SIPA income'!F70</f>
        <v>151387.914321955</v>
      </c>
      <c r="W75" s="42"/>
      <c r="X75" s="57" t="n">
        <f aca="false">'Low SIPA income'!M70</f>
        <v>380242.794429948</v>
      </c>
      <c r="Y75" s="9"/>
      <c r="Z75" s="9" t="n">
        <f aca="false">R75+V75-N75-L75-F75</f>
        <v>815700.842663001</v>
      </c>
      <c r="AA75" s="9"/>
      <c r="AB75" s="9" t="n">
        <f aca="false">T75-P75-D75</f>
        <v>-38894274.8092781</v>
      </c>
      <c r="AC75" s="24"/>
      <c r="AD75" s="9"/>
      <c r="AE75" s="9"/>
      <c r="AF75" s="9"/>
      <c r="AG75" s="9" t="n">
        <f aca="false">BF75/100*$AG$37</f>
        <v>6136372439.82315</v>
      </c>
      <c r="AH75" s="43" t="n">
        <f aca="false">(AG75-AG74)/AG74</f>
        <v>0.00545826916520039</v>
      </c>
      <c r="AI75" s="43"/>
      <c r="AJ75" s="43" t="n">
        <f aca="false">AB75/AG75</f>
        <v>-0.00633831717202598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47" t="n">
        <f aca="false">workers_and_wage_low!C63</f>
        <v>12658872</v>
      </c>
      <c r="AX75" s="7"/>
      <c r="AY75" s="43" t="n">
        <f aca="false">(AW75-AW74)/AW74</f>
        <v>0.00441497968496804</v>
      </c>
      <c r="AZ75" s="48" t="n">
        <f aca="false">workers_and_wage_low!B63</f>
        <v>6901.69906931931</v>
      </c>
      <c r="BA75" s="43" t="n">
        <f aca="false">(AZ75-AZ74)/AZ74</f>
        <v>0.00103870362483013</v>
      </c>
      <c r="BB75" s="43"/>
      <c r="BC75" s="43"/>
      <c r="BD75" s="43"/>
      <c r="BE75" s="43"/>
      <c r="BF75" s="7" t="n">
        <f aca="false">BF74*(1+AY75)*(1+BA75)*(1-BE75)</f>
        <v>116.857912140182</v>
      </c>
      <c r="BG75" s="7"/>
      <c r="BH75" s="7"/>
      <c r="BI75" s="43" t="n">
        <f aca="false">T82/AG82</f>
        <v>0.0142049935943231</v>
      </c>
      <c r="BJ75" s="7"/>
      <c r="BK75" s="7"/>
      <c r="BL75" s="7"/>
      <c r="BM75" s="7"/>
      <c r="BN75" s="7"/>
      <c r="BO75" s="7"/>
      <c r="BP75" s="7"/>
      <c r="BQ75" s="7"/>
      <c r="BR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'Low pensions'!Q76</f>
        <v>118551723.473652</v>
      </c>
      <c r="E76" s="9"/>
      <c r="F76" s="42" t="n">
        <f aca="false">'Low pensions'!I76</f>
        <v>21548179.0647626</v>
      </c>
      <c r="G76" s="57" t="n">
        <f aca="false">'Low pensions'!K76</f>
        <v>2227267.09076131</v>
      </c>
      <c r="H76" s="57" t="n">
        <f aca="false">'Low pensions'!V76</f>
        <v>12253766.3833363</v>
      </c>
      <c r="I76" s="57" t="n">
        <f aca="false">'Low pensions'!M76</f>
        <v>68884.549198803</v>
      </c>
      <c r="J76" s="57" t="n">
        <f aca="false">'Low pensions'!W76</f>
        <v>378982.465464008</v>
      </c>
      <c r="K76" s="9"/>
      <c r="L76" s="57" t="n">
        <f aca="false">'Low pensions'!N76</f>
        <v>2687253.18097515</v>
      </c>
      <c r="M76" s="42"/>
      <c r="N76" s="57" t="n">
        <f aca="false">'Low pensions'!L76</f>
        <v>985286.447463807</v>
      </c>
      <c r="O76" s="9"/>
      <c r="P76" s="57" t="n">
        <f aca="false">'Low pensions'!X76</f>
        <v>19364924.8581899</v>
      </c>
      <c r="Q76" s="42"/>
      <c r="R76" s="57" t="n">
        <f aca="false">'Low SIPA income'!G71</f>
        <v>22546776.7168499</v>
      </c>
      <c r="S76" s="42"/>
      <c r="T76" s="57" t="n">
        <f aca="false">'Low SIPA income'!J71</f>
        <v>86209554.9443431</v>
      </c>
      <c r="U76" s="9"/>
      <c r="V76" s="57" t="n">
        <f aca="false">'Low SIPA income'!F71</f>
        <v>147920.701265005</v>
      </c>
      <c r="W76" s="42"/>
      <c r="X76" s="57" t="n">
        <f aca="false">'Low SIPA income'!M71</f>
        <v>371534.154856151</v>
      </c>
      <c r="Y76" s="9"/>
      <c r="Z76" s="9" t="n">
        <f aca="false">R76+V76-N76-L76-F76</f>
        <v>-2526021.27508667</v>
      </c>
      <c r="AA76" s="9"/>
      <c r="AB76" s="9" t="n">
        <f aca="false">T76-P76-D76</f>
        <v>-51707093.3874984</v>
      </c>
      <c r="AC76" s="24"/>
      <c r="AD76" s="9"/>
      <c r="AE76" s="9"/>
      <c r="AF76" s="9"/>
      <c r="AG76" s="9" t="n">
        <f aca="false">BF76/100*$AG$37</f>
        <v>6128772772.60363</v>
      </c>
      <c r="AH76" s="43" t="n">
        <f aca="false">(AG76-AG75)/AG75</f>
        <v>-0.00123846251088116</v>
      </c>
      <c r="AI76" s="43"/>
      <c r="AJ76" s="43" t="n">
        <f aca="false">AB76/AG76</f>
        <v>-0.00843677768877898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47" t="n">
        <f aca="false">workers_and_wage_low!C64</f>
        <v>12628251</v>
      </c>
      <c r="AX76" s="7"/>
      <c r="AY76" s="43" t="n">
        <f aca="false">(AW76-AW75)/AW75</f>
        <v>-0.00241893590518966</v>
      </c>
      <c r="AZ76" s="48" t="n">
        <f aca="false">workers_and_wage_low!B64</f>
        <v>6909.86609696257</v>
      </c>
      <c r="BA76" s="43" t="n">
        <f aca="false">(AZ76-AZ75)/AZ75</f>
        <v>0.00118333580778203</v>
      </c>
      <c r="BB76" s="43"/>
      <c r="BC76" s="43"/>
      <c r="BD76" s="43"/>
      <c r="BE76" s="43"/>
      <c r="BF76" s="7" t="n">
        <f aca="false">BF75*(1+AY76)*(1+BA76)*(1-BE76)</f>
        <v>116.713187996897</v>
      </c>
      <c r="BG76" s="7"/>
      <c r="BH76" s="7"/>
      <c r="BI76" s="43" t="n">
        <f aca="false">T83/AG83</f>
        <v>0.0163162085770723</v>
      </c>
      <c r="BJ76" s="7"/>
      <c r="BK76" s="7"/>
      <c r="BL76" s="7"/>
      <c r="BM76" s="7"/>
      <c r="BN76" s="7"/>
      <c r="BO76" s="7"/>
      <c r="BP76" s="7"/>
      <c r="BQ76" s="7"/>
      <c r="BR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'Low pensions'!Q77</f>
        <v>118748148.084439</v>
      </c>
      <c r="E77" s="9"/>
      <c r="F77" s="42" t="n">
        <f aca="false">'Low pensions'!I77</f>
        <v>21583881.5628954</v>
      </c>
      <c r="G77" s="57" t="n">
        <f aca="false">'Low pensions'!K77</f>
        <v>2292307.0138864</v>
      </c>
      <c r="H77" s="57" t="n">
        <f aca="false">'Low pensions'!V77</f>
        <v>12611596.8504908</v>
      </c>
      <c r="I77" s="57" t="n">
        <f aca="false">'Low pensions'!M77</f>
        <v>70896.0932129812</v>
      </c>
      <c r="J77" s="57" t="n">
        <f aca="false">'Low pensions'!W77</f>
        <v>390049.387128581</v>
      </c>
      <c r="K77" s="9"/>
      <c r="L77" s="57" t="n">
        <f aca="false">'Low pensions'!N77</f>
        <v>2634189.12962541</v>
      </c>
      <c r="M77" s="42"/>
      <c r="N77" s="57" t="n">
        <f aca="false">'Low pensions'!L77</f>
        <v>988798.139496904</v>
      </c>
      <c r="O77" s="9"/>
      <c r="P77" s="57" t="n">
        <f aca="false">'Low pensions'!X77</f>
        <v>19108895.5369297</v>
      </c>
      <c r="Q77" s="42"/>
      <c r="R77" s="57" t="n">
        <f aca="false">'Low SIPA income'!G72</f>
        <v>26360322.2064358</v>
      </c>
      <c r="S77" s="42"/>
      <c r="T77" s="57" t="n">
        <f aca="false">'Low SIPA income'!J72</f>
        <v>100790976.650245</v>
      </c>
      <c r="U77" s="9"/>
      <c r="V77" s="57" t="n">
        <f aca="false">'Low SIPA income'!F72</f>
        <v>145244.957960396</v>
      </c>
      <c r="W77" s="42"/>
      <c r="X77" s="57" t="n">
        <f aca="false">'Low SIPA income'!M72</f>
        <v>364813.459113174</v>
      </c>
      <c r="Y77" s="9"/>
      <c r="Z77" s="9" t="n">
        <f aca="false">R77+V77-N77-L77-F77</f>
        <v>1298698.33237842</v>
      </c>
      <c r="AA77" s="9"/>
      <c r="AB77" s="9" t="n">
        <f aca="false">T77-P77-D77</f>
        <v>-37066066.9711228</v>
      </c>
      <c r="AC77" s="24"/>
      <c r="AD77" s="9"/>
      <c r="AE77" s="9"/>
      <c r="AF77" s="9"/>
      <c r="AG77" s="9" t="n">
        <f aca="false">BF77/100*$AG$37</f>
        <v>6208262253.50313</v>
      </c>
      <c r="AH77" s="43" t="n">
        <f aca="false">(AG77-AG76)/AG76</f>
        <v>0.0129698854646451</v>
      </c>
      <c r="AI77" s="43" t="n">
        <f aca="false">(AG77-AG73)/AG73</f>
        <v>0.0266936970617102</v>
      </c>
      <c r="AJ77" s="43" t="n">
        <f aca="false">AB77/AG77</f>
        <v>-0.00597044155958578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47" t="n">
        <f aca="false">workers_and_wage_low!C65</f>
        <v>12718078</v>
      </c>
      <c r="AX77" s="7"/>
      <c r="AY77" s="43" t="n">
        <f aca="false">(AW77-AW76)/AW76</f>
        <v>0.00711317822238408</v>
      </c>
      <c r="AZ77" s="48" t="n">
        <f aca="false">workers_and_wage_low!B65</f>
        <v>6950.04932928266</v>
      </c>
      <c r="BA77" s="43" t="n">
        <f aca="false">(AZ77-AZ76)/AZ76</f>
        <v>0.005815341680464</v>
      </c>
      <c r="BB77" s="43"/>
      <c r="BC77" s="43"/>
      <c r="BD77" s="43"/>
      <c r="BE77" s="43"/>
      <c r="BF77" s="7" t="n">
        <f aca="false">BF76*(1+AY77)*(1+BA77)*(1-BE77)</f>
        <v>118.22694467743</v>
      </c>
      <c r="BG77" s="7"/>
      <c r="BH77" s="7"/>
      <c r="BI77" s="43" t="n">
        <f aca="false">T84/AG84</f>
        <v>0.0141351373659288</v>
      </c>
      <c r="BJ77" s="7"/>
      <c r="BK77" s="7"/>
      <c r="BL77" s="7"/>
      <c r="BM77" s="7"/>
      <c r="BN77" s="7"/>
      <c r="BO77" s="7"/>
      <c r="BP77" s="7"/>
      <c r="BQ77" s="7"/>
      <c r="BR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'Low pensions'!Q78</f>
        <v>118691835.10614</v>
      </c>
      <c r="E78" s="6"/>
      <c r="F78" s="8" t="n">
        <f aca="false">'Low pensions'!I78</f>
        <v>21573646.0125004</v>
      </c>
      <c r="G78" s="56" t="n">
        <f aca="false">'Low pensions'!K78</f>
        <v>2388827.55731362</v>
      </c>
      <c r="H78" s="56" t="n">
        <f aca="false">'Low pensions'!V78</f>
        <v>13142624.4022631</v>
      </c>
      <c r="I78" s="56" t="n">
        <f aca="false">'Low pensions'!M78</f>
        <v>73881.2646591845</v>
      </c>
      <c r="J78" s="56" t="n">
        <f aca="false">'Low pensions'!W78</f>
        <v>406472.919657622</v>
      </c>
      <c r="K78" s="6"/>
      <c r="L78" s="56" t="n">
        <f aca="false">'Low pensions'!N78</f>
        <v>3184760.17251569</v>
      </c>
      <c r="M78" s="8"/>
      <c r="N78" s="56" t="n">
        <f aca="false">'Low pensions'!L78</f>
        <v>989980.568421148</v>
      </c>
      <c r="O78" s="6"/>
      <c r="P78" s="56" t="n">
        <f aca="false">'Low pensions'!X78</f>
        <v>21972316.6708602</v>
      </c>
      <c r="Q78" s="8"/>
      <c r="R78" s="56" t="n">
        <f aca="false">'Low SIPA income'!G73</f>
        <v>23075621.0050078</v>
      </c>
      <c r="S78" s="8"/>
      <c r="T78" s="56" t="n">
        <f aca="false">'Low SIPA income'!J73</f>
        <v>88231636.9159485</v>
      </c>
      <c r="U78" s="6"/>
      <c r="V78" s="56" t="n">
        <f aca="false">'Low SIPA income'!F73</f>
        <v>147760.356117815</v>
      </c>
      <c r="W78" s="8"/>
      <c r="X78" s="56" t="n">
        <f aca="false">'Low SIPA income'!M73</f>
        <v>371131.4140752</v>
      </c>
      <c r="Y78" s="6"/>
      <c r="Z78" s="6" t="n">
        <f aca="false">R78+V78-N78-L78-F78</f>
        <v>-2525005.39231157</v>
      </c>
      <c r="AA78" s="6"/>
      <c r="AB78" s="6" t="n">
        <f aca="false">T78-P78-D78</f>
        <v>-52432514.8610522</v>
      </c>
      <c r="AC78" s="24"/>
      <c r="AD78" s="6"/>
      <c r="AE78" s="6"/>
      <c r="AF78" s="6"/>
      <c r="AG78" s="6" t="n">
        <f aca="false">BF78/100*$AG$37</f>
        <v>6224785459.77151</v>
      </c>
      <c r="AH78" s="36" t="n">
        <f aca="false">(AG78-AG77)/AG77</f>
        <v>0.00266148651485457</v>
      </c>
      <c r="AI78" s="36"/>
      <c r="AJ78" s="36" t="n">
        <f aca="false">AB78/AG78</f>
        <v>-0.00842318425267893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0.00227379244256188</v>
      </c>
      <c r="AV78" s="5"/>
      <c r="AW78" s="40" t="n">
        <f aca="false">workers_and_wage_low!C66</f>
        <v>12676968</v>
      </c>
      <c r="AX78" s="5"/>
      <c r="AY78" s="36" t="n">
        <f aca="false">(AW78-AW77)/AW77</f>
        <v>-0.00323240665767265</v>
      </c>
      <c r="AZ78" s="41" t="n">
        <f aca="false">workers_and_wage_low!B66</f>
        <v>6991.14501554312</v>
      </c>
      <c r="BA78" s="36" t="n">
        <f aca="false">(AZ78-AZ77)/AZ77</f>
        <v>0.00591300641382611</v>
      </c>
      <c r="BB78" s="36"/>
      <c r="BC78" s="36"/>
      <c r="BD78" s="36"/>
      <c r="BE78" s="36"/>
      <c r="BF78" s="5" t="n">
        <f aca="false">BF77*(1+AY78)*(1+BA78)*(1-BE78)</f>
        <v>118.541604096381</v>
      </c>
      <c r="BG78" s="5"/>
      <c r="BH78" s="5"/>
      <c r="BI78" s="36" t="n">
        <f aca="false">T85/AG85</f>
        <v>0.0162287635376577</v>
      </c>
      <c r="BJ78" s="5"/>
      <c r="BK78" s="5"/>
      <c r="BL78" s="5"/>
      <c r="BM78" s="5"/>
      <c r="BN78" s="5"/>
      <c r="BO78" s="5"/>
      <c r="BP78" s="5"/>
      <c r="BQ78" s="5"/>
      <c r="BR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'Low pensions'!Q79</f>
        <v>118916236.711028</v>
      </c>
      <c r="E79" s="9"/>
      <c r="F79" s="42" t="n">
        <f aca="false">'Low pensions'!I79</f>
        <v>21614433.660481</v>
      </c>
      <c r="G79" s="57" t="n">
        <f aca="false">'Low pensions'!K79</f>
        <v>2460555.08042189</v>
      </c>
      <c r="H79" s="57" t="n">
        <f aca="false">'Low pensions'!V79</f>
        <v>13537248.0713641</v>
      </c>
      <c r="I79" s="57" t="n">
        <f aca="false">'Low pensions'!M79</f>
        <v>76099.6416625325</v>
      </c>
      <c r="J79" s="57" t="n">
        <f aca="false">'Low pensions'!W79</f>
        <v>418677.77540301</v>
      </c>
      <c r="K79" s="9"/>
      <c r="L79" s="57" t="n">
        <f aca="false">'Low pensions'!N79</f>
        <v>2640002.17855908</v>
      </c>
      <c r="M79" s="42"/>
      <c r="N79" s="57" t="n">
        <f aca="false">'Low pensions'!L79</f>
        <v>993298.44175984</v>
      </c>
      <c r="O79" s="9"/>
      <c r="P79" s="57" t="n">
        <f aca="false">'Low pensions'!X79</f>
        <v>19163818.8107274</v>
      </c>
      <c r="Q79" s="42"/>
      <c r="R79" s="57" t="n">
        <f aca="false">'Low SIPA income'!G74</f>
        <v>26414315.5516857</v>
      </c>
      <c r="S79" s="42"/>
      <c r="T79" s="57" t="n">
        <f aca="false">'Low SIPA income'!J74</f>
        <v>100997424.885504</v>
      </c>
      <c r="U79" s="9"/>
      <c r="V79" s="57" t="n">
        <f aca="false">'Low SIPA income'!F74</f>
        <v>148375.12414699</v>
      </c>
      <c r="W79" s="42"/>
      <c r="X79" s="57" t="n">
        <f aca="false">'Low SIPA income'!M74</f>
        <v>372675.534121946</v>
      </c>
      <c r="Y79" s="9"/>
      <c r="Z79" s="9" t="n">
        <f aca="false">R79+V79-N79-L79-F79</f>
        <v>1314956.39503279</v>
      </c>
      <c r="AA79" s="9"/>
      <c r="AB79" s="9" t="n">
        <f aca="false">T79-P79-D79</f>
        <v>-37082630.636252</v>
      </c>
      <c r="AC79" s="24"/>
      <c r="AD79" s="9"/>
      <c r="AE79" s="9"/>
      <c r="AF79" s="9"/>
      <c r="AG79" s="9" t="n">
        <f aca="false">BF79/100*$AG$37</f>
        <v>6217760434.17877</v>
      </c>
      <c r="AH79" s="43" t="n">
        <f aca="false">(AG79-AG78)/AG78</f>
        <v>-0.00112855706243115</v>
      </c>
      <c r="AI79" s="43"/>
      <c r="AJ79" s="43" t="n">
        <f aca="false">AB79/AG79</f>
        <v>-0.00596398510827312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47" t="n">
        <f aca="false">workers_and_wage_low!C67</f>
        <v>12703504</v>
      </c>
      <c r="AX79" s="7"/>
      <c r="AY79" s="43" t="n">
        <f aca="false">(AW79-AW78)/AW78</f>
        <v>0.00209324500937448</v>
      </c>
      <c r="AZ79" s="48" t="n">
        <f aca="false">workers_and_wage_low!B67</f>
        <v>6968.66797999024</v>
      </c>
      <c r="BA79" s="43" t="n">
        <f aca="false">(AZ79-AZ78)/AZ78</f>
        <v>-0.00321507213809787</v>
      </c>
      <c r="BB79" s="43"/>
      <c r="BC79" s="43"/>
      <c r="BD79" s="43"/>
      <c r="BE79" s="43"/>
      <c r="BF79" s="7" t="n">
        <f aca="false">BF78*(1+AY79)*(1+BA79)*(1-BE79)</f>
        <v>118.407823131886</v>
      </c>
      <c r="BG79" s="7"/>
      <c r="BH79" s="7"/>
      <c r="BI79" s="43" t="n">
        <f aca="false">T86/AG86</f>
        <v>0.0141460170004005</v>
      </c>
      <c r="BJ79" s="7"/>
      <c r="BK79" s="7"/>
      <c r="BL79" s="7"/>
      <c r="BM79" s="7"/>
      <c r="BN79" s="7"/>
      <c r="BO79" s="7"/>
      <c r="BP79" s="7"/>
      <c r="BQ79" s="7"/>
      <c r="BR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'Low pensions'!Q80</f>
        <v>119049013.206486</v>
      </c>
      <c r="E80" s="9"/>
      <c r="F80" s="42" t="n">
        <f aca="false">'Low pensions'!I80</f>
        <v>21638567.3602358</v>
      </c>
      <c r="G80" s="57" t="n">
        <f aca="false">'Low pensions'!K80</f>
        <v>2528571.4871509</v>
      </c>
      <c r="H80" s="57" t="n">
        <f aca="false">'Low pensions'!V80</f>
        <v>13911454.2731027</v>
      </c>
      <c r="I80" s="57" t="n">
        <f aca="false">'Low pensions'!M80</f>
        <v>78203.2418706468</v>
      </c>
      <c r="J80" s="57" t="n">
        <f aca="false">'Low pensions'!W80</f>
        <v>430251.163085652</v>
      </c>
      <c r="K80" s="9"/>
      <c r="L80" s="57" t="n">
        <f aca="false">'Low pensions'!N80</f>
        <v>2532778.80353415</v>
      </c>
      <c r="M80" s="42"/>
      <c r="N80" s="57" t="n">
        <f aca="false">'Low pensions'!L80</f>
        <v>995972.55523888</v>
      </c>
      <c r="O80" s="9"/>
      <c r="P80" s="57" t="n">
        <f aca="false">'Low pensions'!X80</f>
        <v>18622148.3913752</v>
      </c>
      <c r="Q80" s="42"/>
      <c r="R80" s="57" t="n">
        <f aca="false">'Low SIPA income'!G75</f>
        <v>23082718.6502497</v>
      </c>
      <c r="S80" s="42"/>
      <c r="T80" s="57" t="n">
        <f aca="false">'Low SIPA income'!J75</f>
        <v>88258775.3776957</v>
      </c>
      <c r="U80" s="9"/>
      <c r="V80" s="57" t="n">
        <f aca="false">'Low SIPA income'!F75</f>
        <v>146126.011907011</v>
      </c>
      <c r="W80" s="42"/>
      <c r="X80" s="57" t="n">
        <f aca="false">'Low SIPA income'!M75</f>
        <v>367026.412612171</v>
      </c>
      <c r="Y80" s="9"/>
      <c r="Z80" s="9" t="n">
        <f aca="false">R80+V80-N80-L80-F80</f>
        <v>-1938474.05685214</v>
      </c>
      <c r="AA80" s="9"/>
      <c r="AB80" s="9" t="n">
        <f aca="false">T80-P80-D80</f>
        <v>-49412386.220166</v>
      </c>
      <c r="AC80" s="24"/>
      <c r="AD80" s="9"/>
      <c r="AE80" s="9"/>
      <c r="AF80" s="9"/>
      <c r="AG80" s="9" t="n">
        <f aca="false">BF80/100*$AG$37</f>
        <v>6237406817.03932</v>
      </c>
      <c r="AH80" s="43" t="n">
        <f aca="false">(AG80-AG79)/AG79</f>
        <v>0.00315972013854888</v>
      </c>
      <c r="AI80" s="43"/>
      <c r="AJ80" s="43" t="n">
        <f aca="false">AB80/AG80</f>
        <v>-0.00792194379324136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47" t="n">
        <f aca="false">workers_and_wage_low!C68</f>
        <v>12694972</v>
      </c>
      <c r="AX80" s="7"/>
      <c r="AY80" s="43" t="n">
        <f aca="false">(AW80-AW79)/AW79</f>
        <v>-0.000671625718384471</v>
      </c>
      <c r="AZ80" s="48" t="n">
        <f aca="false">workers_and_wage_low!B68</f>
        <v>6995.38530122379</v>
      </c>
      <c r="BA80" s="43" t="n">
        <f aca="false">(AZ80-AZ79)/AZ79</f>
        <v>0.00383392081675626</v>
      </c>
      <c r="BB80" s="43"/>
      <c r="BC80" s="43"/>
      <c r="BD80" s="43"/>
      <c r="BE80" s="43"/>
      <c r="BF80" s="7" t="n">
        <f aca="false">BF79*(1+AY80)*(1+BA80)*(1-BE80)</f>
        <v>118.781958715198</v>
      </c>
      <c r="BG80" s="7"/>
      <c r="BH80" s="7"/>
      <c r="BI80" s="43" t="n">
        <f aca="false">T87/AG87</f>
        <v>0.0161775803815427</v>
      </c>
      <c r="BJ80" s="7"/>
      <c r="BK80" s="7"/>
      <c r="BL80" s="7"/>
      <c r="BM80" s="7"/>
      <c r="BN80" s="7"/>
      <c r="BO80" s="7"/>
      <c r="BP80" s="7"/>
      <c r="BQ80" s="7"/>
      <c r="BR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'Low pensions'!Q81</f>
        <v>119250857.709009</v>
      </c>
      <c r="E81" s="9"/>
      <c r="F81" s="42" t="n">
        <f aca="false">'Low pensions'!I81</f>
        <v>21675254.987848</v>
      </c>
      <c r="G81" s="57" t="n">
        <f aca="false">'Low pensions'!K81</f>
        <v>2583634.08460793</v>
      </c>
      <c r="H81" s="57" t="n">
        <f aca="false">'Low pensions'!V81</f>
        <v>14214392.4382185</v>
      </c>
      <c r="I81" s="57" t="n">
        <f aca="false">'Low pensions'!M81</f>
        <v>79906.208802307</v>
      </c>
      <c r="J81" s="57" t="n">
        <f aca="false">'Low pensions'!W81</f>
        <v>439620.38468717</v>
      </c>
      <c r="K81" s="9"/>
      <c r="L81" s="57" t="n">
        <f aca="false">'Low pensions'!N81</f>
        <v>2544302.08651083</v>
      </c>
      <c r="M81" s="42"/>
      <c r="N81" s="57" t="n">
        <f aca="false">'Low pensions'!L81</f>
        <v>999098.94352179</v>
      </c>
      <c r="O81" s="9"/>
      <c r="P81" s="57" t="n">
        <f aca="false">'Low pensions'!X81</f>
        <v>18699143.2274195</v>
      </c>
      <c r="Q81" s="42"/>
      <c r="R81" s="57" t="n">
        <f aca="false">'Low SIPA income'!G76</f>
        <v>26723695.5005163</v>
      </c>
      <c r="S81" s="42"/>
      <c r="T81" s="57" t="n">
        <f aca="false">'Low SIPA income'!J76</f>
        <v>102180365.934344</v>
      </c>
      <c r="U81" s="9"/>
      <c r="V81" s="57" t="n">
        <f aca="false">'Low SIPA income'!F76</f>
        <v>145458.930152863</v>
      </c>
      <c r="W81" s="42"/>
      <c r="X81" s="57" t="n">
        <f aca="false">'Low SIPA income'!M76</f>
        <v>365350.895570757</v>
      </c>
      <c r="Y81" s="9"/>
      <c r="Z81" s="9" t="n">
        <f aca="false">R81+V81-N81-L81-F81</f>
        <v>1650498.41278858</v>
      </c>
      <c r="AA81" s="9"/>
      <c r="AB81" s="9" t="n">
        <f aca="false">T81-P81-D81</f>
        <v>-35769635.0020845</v>
      </c>
      <c r="AC81" s="24"/>
      <c r="AD81" s="9"/>
      <c r="AE81" s="9"/>
      <c r="AF81" s="9"/>
      <c r="AG81" s="9" t="n">
        <f aca="false">BF81/100*$AG$37</f>
        <v>6264867126.41768</v>
      </c>
      <c r="AH81" s="43" t="n">
        <f aca="false">(AG81-AG80)/AG80</f>
        <v>0.00440252017927524</v>
      </c>
      <c r="AI81" s="43" t="n">
        <f aca="false">(AG81-AG77)/AG77</f>
        <v>0.00911766781156942</v>
      </c>
      <c r="AJ81" s="43" t="n">
        <f aca="false">AB81/AG81</f>
        <v>-0.00570956004018843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47" t="n">
        <f aca="false">workers_and_wage_low!C69</f>
        <v>12721786</v>
      </c>
      <c r="AX81" s="7"/>
      <c r="AY81" s="43" t="n">
        <f aca="false">(AW81-AW80)/AW80</f>
        <v>0.00211217480432411</v>
      </c>
      <c r="AZ81" s="48" t="n">
        <f aca="false">workers_and_wage_low!B69</f>
        <v>7011.37337997734</v>
      </c>
      <c r="BA81" s="43" t="n">
        <f aca="false">(AZ81-AZ80)/AZ80</f>
        <v>0.00228551796149809</v>
      </c>
      <c r="BB81" s="43"/>
      <c r="BC81" s="43"/>
      <c r="BD81" s="43"/>
      <c r="BE81" s="43"/>
      <c r="BF81" s="7" t="n">
        <f aca="false">BF80*(1+AY81)*(1+BA81)*(1-BE81)</f>
        <v>119.304898685376</v>
      </c>
      <c r="BG81" s="7"/>
      <c r="BH81" s="7"/>
      <c r="BI81" s="43" t="n">
        <f aca="false">T88/AG88</f>
        <v>0.0141067746679494</v>
      </c>
      <c r="BJ81" s="7"/>
      <c r="BK81" s="7"/>
      <c r="BL81" s="7"/>
      <c r="BM81" s="7"/>
      <c r="BN81" s="7"/>
      <c r="BO81" s="7"/>
      <c r="BP81" s="7"/>
      <c r="BQ81" s="7"/>
      <c r="BR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'Low pensions'!Q82</f>
        <v>119749070.143257</v>
      </c>
      <c r="E82" s="6"/>
      <c r="F82" s="8" t="n">
        <f aca="false">'Low pensions'!I82</f>
        <v>21765810.9952254</v>
      </c>
      <c r="G82" s="56" t="n">
        <f aca="false">'Low pensions'!K82</f>
        <v>2659477.55816347</v>
      </c>
      <c r="H82" s="56" t="n">
        <f aca="false">'Low pensions'!V82</f>
        <v>14631660.8522787</v>
      </c>
      <c r="I82" s="56" t="n">
        <f aca="false">'Low pensions'!M82</f>
        <v>82251.8832421689</v>
      </c>
      <c r="J82" s="56" t="n">
        <f aca="false">'Low pensions'!W82</f>
        <v>452525.593369442</v>
      </c>
      <c r="K82" s="6"/>
      <c r="L82" s="56" t="n">
        <f aca="false">'Low pensions'!N82</f>
        <v>3020625.80610473</v>
      </c>
      <c r="M82" s="8"/>
      <c r="N82" s="56" t="n">
        <f aca="false">'Low pensions'!L82</f>
        <v>1004825.29620173</v>
      </c>
      <c r="O82" s="6"/>
      <c r="P82" s="56" t="n">
        <f aca="false">'Low pensions'!X82</f>
        <v>21202293.9756378</v>
      </c>
      <c r="Q82" s="8"/>
      <c r="R82" s="56" t="n">
        <f aca="false">'Low SIPA income'!G77</f>
        <v>23268746.1002756</v>
      </c>
      <c r="S82" s="8"/>
      <c r="T82" s="56" t="n">
        <f aca="false">'Low SIPA income'!J77</f>
        <v>88970067.4561853</v>
      </c>
      <c r="U82" s="6"/>
      <c r="V82" s="56" t="n">
        <f aca="false">'Low SIPA income'!F77</f>
        <v>149203.621345139</v>
      </c>
      <c r="W82" s="8"/>
      <c r="X82" s="56" t="n">
        <f aca="false">'Low SIPA income'!M77</f>
        <v>374756.480221328</v>
      </c>
      <c r="Y82" s="6"/>
      <c r="Z82" s="6" t="n">
        <f aca="false">R82+V82-N82-L82-F82</f>
        <v>-2373312.37591108</v>
      </c>
      <c r="AA82" s="6"/>
      <c r="AB82" s="6" t="n">
        <f aca="false">T82-P82-D82</f>
        <v>-51981296.6627098</v>
      </c>
      <c r="AC82" s="24"/>
      <c r="AD82" s="6"/>
      <c r="AE82" s="6"/>
      <c r="AF82" s="6"/>
      <c r="AG82" s="6" t="n">
        <f aca="false">BF82/100*$AG$37</f>
        <v>6263295147.96411</v>
      </c>
      <c r="AH82" s="36" t="n">
        <f aca="false">(AG82-AG81)/AG81</f>
        <v>-0.000250919679835132</v>
      </c>
      <c r="AI82" s="36"/>
      <c r="AJ82" s="36" t="n">
        <f aca="false">AB82/AG82</f>
        <v>-0.00829935288609326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0.00235900877017105</v>
      </c>
      <c r="AV82" s="5"/>
      <c r="AW82" s="40" t="n">
        <f aca="false">workers_and_wage_low!C70</f>
        <v>12656220</v>
      </c>
      <c r="AX82" s="5"/>
      <c r="AY82" s="36" t="n">
        <f aca="false">(AW82-AW81)/AW81</f>
        <v>-0.00515383610445892</v>
      </c>
      <c r="AZ82" s="41" t="n">
        <f aca="false">workers_and_wage_low!B70</f>
        <v>7045.92764469828</v>
      </c>
      <c r="BA82" s="36" t="n">
        <f aca="false">(AZ82-AZ81)/AZ81</f>
        <v>0.00492831615837533</v>
      </c>
      <c r="BB82" s="36"/>
      <c r="BC82" s="36"/>
      <c r="BD82" s="36"/>
      <c r="BE82" s="36"/>
      <c r="BF82" s="5" t="n">
        <f aca="false">BF81*(1+AY82)*(1+BA82)*(1-BE82)</f>
        <v>119.274962738395</v>
      </c>
      <c r="BG82" s="5"/>
      <c r="BH82" s="5"/>
      <c r="BI82" s="36" t="n">
        <f aca="false">T89/AG89</f>
        <v>0.0161403873545392</v>
      </c>
      <c r="BJ82" s="5"/>
      <c r="BK82" s="5"/>
      <c r="BL82" s="5"/>
      <c r="BM82" s="5"/>
      <c r="BN82" s="5"/>
      <c r="BO82" s="5"/>
      <c r="BP82" s="5"/>
      <c r="BQ82" s="5"/>
      <c r="BR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'Low pensions'!Q83</f>
        <v>119629131.411507</v>
      </c>
      <c r="E83" s="9"/>
      <c r="F83" s="42" t="n">
        <f aca="false">'Low pensions'!I83</f>
        <v>21744010.7109881</v>
      </c>
      <c r="G83" s="57" t="n">
        <f aca="false">'Low pensions'!K83</f>
        <v>2742821.94271206</v>
      </c>
      <c r="H83" s="57" t="n">
        <f aca="false">'Low pensions'!V83</f>
        <v>15090197.0654961</v>
      </c>
      <c r="I83" s="57" t="n">
        <f aca="false">'Low pensions'!M83</f>
        <v>84829.5446199607</v>
      </c>
      <c r="J83" s="57" t="n">
        <f aca="false">'Low pensions'!W83</f>
        <v>466707.125736992</v>
      </c>
      <c r="K83" s="9"/>
      <c r="L83" s="57" t="n">
        <f aca="false">'Low pensions'!N83</f>
        <v>2535322.93647683</v>
      </c>
      <c r="M83" s="42"/>
      <c r="N83" s="57" t="n">
        <f aca="false">'Low pensions'!L83</f>
        <v>1005549.20889796</v>
      </c>
      <c r="O83" s="9"/>
      <c r="P83" s="57" t="n">
        <f aca="false">'Low pensions'!X83</f>
        <v>18688037.8321717</v>
      </c>
      <c r="Q83" s="42"/>
      <c r="R83" s="57" t="n">
        <f aca="false">'Low SIPA income'!G78</f>
        <v>26817542.4269662</v>
      </c>
      <c r="S83" s="42"/>
      <c r="T83" s="57" t="n">
        <f aca="false">'Low SIPA income'!J78</f>
        <v>102539197.791497</v>
      </c>
      <c r="U83" s="9"/>
      <c r="V83" s="57" t="n">
        <f aca="false">'Low SIPA income'!F78</f>
        <v>149105.998092453</v>
      </c>
      <c r="W83" s="42"/>
      <c r="X83" s="57" t="n">
        <f aca="false">'Low SIPA income'!M78</f>
        <v>374511.278756144</v>
      </c>
      <c r="Y83" s="9"/>
      <c r="Z83" s="9" t="n">
        <f aca="false">R83+V83-N83-L83-F83</f>
        <v>1681765.56869575</v>
      </c>
      <c r="AA83" s="9"/>
      <c r="AB83" s="9" t="n">
        <f aca="false">T83-P83-D83</f>
        <v>-35777971.452182</v>
      </c>
      <c r="AC83" s="24"/>
      <c r="AD83" s="9"/>
      <c r="AE83" s="9"/>
      <c r="AF83" s="9"/>
      <c r="AG83" s="9" t="n">
        <f aca="false">BF83/100*$AG$37</f>
        <v>6284499079.98764</v>
      </c>
      <c r="AH83" s="43" t="n">
        <f aca="false">(AG83-AG82)/AG82</f>
        <v>0.00338542756210781</v>
      </c>
      <c r="AI83" s="43"/>
      <c r="AJ83" s="43" t="n">
        <f aca="false">AB83/AG83</f>
        <v>-0.00569305063089488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47" t="n">
        <f aca="false">workers_and_wage_low!C71</f>
        <v>12684487</v>
      </c>
      <c r="AX83" s="7"/>
      <c r="AY83" s="43" t="n">
        <f aca="false">(AW83-AW82)/AW82</f>
        <v>0.00223344726940587</v>
      </c>
      <c r="AZ83" s="48" t="n">
        <f aca="false">workers_and_wage_low!B71</f>
        <v>7054.02632651</v>
      </c>
      <c r="BA83" s="43" t="n">
        <f aca="false">(AZ83-AZ82)/AZ82</f>
        <v>0.00114941313906495</v>
      </c>
      <c r="BB83" s="43"/>
      <c r="BC83" s="43"/>
      <c r="BD83" s="43"/>
      <c r="BE83" s="43"/>
      <c r="BF83" s="7" t="n">
        <f aca="false">BF82*(1+AY83)*(1+BA83)*(1-BE83)</f>
        <v>119.678759484719</v>
      </c>
      <c r="BG83" s="7"/>
      <c r="BH83" s="7"/>
      <c r="BI83" s="43" t="n">
        <f aca="false">T90/AG90</f>
        <v>0.0140510483983222</v>
      </c>
      <c r="BJ83" s="7"/>
      <c r="BK83" s="7"/>
      <c r="BL83" s="7"/>
      <c r="BM83" s="7"/>
      <c r="BN83" s="7"/>
      <c r="BO83" s="7"/>
      <c r="BP83" s="7"/>
      <c r="BQ83" s="7"/>
      <c r="BR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'Low pensions'!Q84</f>
        <v>120130754.821443</v>
      </c>
      <c r="E84" s="9"/>
      <c r="F84" s="42" t="n">
        <f aca="false">'Low pensions'!I84</f>
        <v>21835186.703573</v>
      </c>
      <c r="G84" s="57" t="n">
        <f aca="false">'Low pensions'!K84</f>
        <v>2846275.14737888</v>
      </c>
      <c r="H84" s="57" t="n">
        <f aca="false">'Low pensions'!V84</f>
        <v>15659366.0739428</v>
      </c>
      <c r="I84" s="57" t="n">
        <f aca="false">'Low pensions'!M84</f>
        <v>88029.1282694498</v>
      </c>
      <c r="J84" s="57" t="n">
        <f aca="false">'Low pensions'!W84</f>
        <v>484310.290946684</v>
      </c>
      <c r="K84" s="9"/>
      <c r="L84" s="57" t="n">
        <f aca="false">'Low pensions'!N84</f>
        <v>2510001.17306117</v>
      </c>
      <c r="M84" s="42"/>
      <c r="N84" s="57" t="n">
        <f aca="false">'Low pensions'!L84</f>
        <v>1012900.74868997</v>
      </c>
      <c r="O84" s="9"/>
      <c r="P84" s="57" t="n">
        <f aca="false">'Low pensions'!X84</f>
        <v>18597089.084314</v>
      </c>
      <c r="Q84" s="42"/>
      <c r="R84" s="57" t="n">
        <f aca="false">'Low SIPA income'!G79</f>
        <v>23159985.5267108</v>
      </c>
      <c r="S84" s="42"/>
      <c r="T84" s="57" t="n">
        <f aca="false">'Low SIPA income'!J79</f>
        <v>88554211.9766963</v>
      </c>
      <c r="U84" s="9"/>
      <c r="V84" s="57" t="n">
        <f aca="false">'Low SIPA income'!F79</f>
        <v>153054.431201674</v>
      </c>
      <c r="W84" s="42"/>
      <c r="X84" s="57" t="n">
        <f aca="false">'Low SIPA income'!M79</f>
        <v>384428.604361653</v>
      </c>
      <c r="Y84" s="9"/>
      <c r="Z84" s="9" t="n">
        <f aca="false">R84+V84-N84-L84-F84</f>
        <v>-2045048.66741165</v>
      </c>
      <c r="AA84" s="9"/>
      <c r="AB84" s="9" t="n">
        <f aca="false">T84-P84-D84</f>
        <v>-50173631.9290602</v>
      </c>
      <c r="AC84" s="24"/>
      <c r="AD84" s="9"/>
      <c r="AE84" s="9"/>
      <c r="AF84" s="9"/>
      <c r="AG84" s="9" t="n">
        <f aca="false">BF84/100*$AG$37</f>
        <v>6264828539.27876</v>
      </c>
      <c r="AH84" s="43" t="n">
        <f aca="false">(AG84-AG83)/AG83</f>
        <v>-0.00313000932270311</v>
      </c>
      <c r="AI84" s="43"/>
      <c r="AJ84" s="43" t="n">
        <f aca="false">AB84/AG84</f>
        <v>-0.00800877974783911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47" t="n">
        <f aca="false">workers_and_wage_low!C72</f>
        <v>12694395</v>
      </c>
      <c r="AX84" s="7"/>
      <c r="AY84" s="43" t="n">
        <f aca="false">(AW84-AW83)/AW83</f>
        <v>0.000781111605065305</v>
      </c>
      <c r="AZ84" s="48" t="n">
        <f aca="false">workers_and_wage_low!B72</f>
        <v>7026.45870990461</v>
      </c>
      <c r="BA84" s="43" t="n">
        <f aca="false">(AZ84-AZ83)/AZ83</f>
        <v>-0.00390806829027349</v>
      </c>
      <c r="BB84" s="43"/>
      <c r="BC84" s="43"/>
      <c r="BD84" s="43"/>
      <c r="BE84" s="43"/>
      <c r="BF84" s="7" t="n">
        <f aca="false">BF83*(1+AY84)*(1+BA84)*(1-BE84)</f>
        <v>119.304163851802</v>
      </c>
      <c r="BG84" s="7"/>
      <c r="BH84" s="7"/>
      <c r="BI84" s="43" t="n">
        <f aca="false">T91/AG91</f>
        <v>0.0161578336117921</v>
      </c>
      <c r="BJ84" s="7"/>
      <c r="BK84" s="7"/>
      <c r="BL84" s="7"/>
      <c r="BM84" s="7"/>
      <c r="BN84" s="7"/>
      <c r="BO84" s="7"/>
      <c r="BP84" s="7"/>
      <c r="BQ84" s="7"/>
      <c r="BR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'Low pensions'!Q85</f>
        <v>120747083.204468</v>
      </c>
      <c r="E85" s="9"/>
      <c r="F85" s="42" t="n">
        <f aca="false">'Low pensions'!I85</f>
        <v>21947211.6828057</v>
      </c>
      <c r="G85" s="57" t="n">
        <f aca="false">'Low pensions'!K85</f>
        <v>2907030.22514637</v>
      </c>
      <c r="H85" s="57" t="n">
        <f aca="false">'Low pensions'!V85</f>
        <v>15993622.5861736</v>
      </c>
      <c r="I85" s="57" t="n">
        <f aca="false">'Low pensions'!M85</f>
        <v>89908.1512931869</v>
      </c>
      <c r="J85" s="57" t="n">
        <f aca="false">'Low pensions'!W85</f>
        <v>494648.121221864</v>
      </c>
      <c r="K85" s="9"/>
      <c r="L85" s="57" t="n">
        <f aca="false">'Low pensions'!N85</f>
        <v>2531812.05596724</v>
      </c>
      <c r="M85" s="42"/>
      <c r="N85" s="57" t="n">
        <f aca="false">'Low pensions'!L85</f>
        <v>1019578.59998579</v>
      </c>
      <c r="O85" s="9"/>
      <c r="P85" s="57" t="n">
        <f aca="false">'Low pensions'!X85</f>
        <v>18747005.4269431</v>
      </c>
      <c r="Q85" s="42"/>
      <c r="R85" s="57" t="n">
        <f aca="false">'Low SIPA income'!G80</f>
        <v>26841114.9186192</v>
      </c>
      <c r="S85" s="42"/>
      <c r="T85" s="57" t="n">
        <f aca="false">'Low SIPA income'!J80</f>
        <v>102629329.256401</v>
      </c>
      <c r="U85" s="9"/>
      <c r="V85" s="57" t="n">
        <f aca="false">'Low SIPA income'!F80</f>
        <v>156523.843199387</v>
      </c>
      <c r="W85" s="42"/>
      <c r="X85" s="57" t="n">
        <f aca="false">'Low SIPA income'!M80</f>
        <v>393142.767040676</v>
      </c>
      <c r="Y85" s="9"/>
      <c r="Z85" s="9" t="n">
        <f aca="false">R85+V85-N85-L85-F85</f>
        <v>1499036.42305993</v>
      </c>
      <c r="AA85" s="9"/>
      <c r="AB85" s="9" t="n">
        <f aca="false">T85-P85-D85</f>
        <v>-36864759.3750109</v>
      </c>
      <c r="AC85" s="24"/>
      <c r="AD85" s="9"/>
      <c r="AE85" s="9"/>
      <c r="AF85" s="9"/>
      <c r="AG85" s="9" t="n">
        <f aca="false">BF85/100*$AG$37</f>
        <v>6323915498.44549</v>
      </c>
      <c r="AH85" s="43" t="n">
        <f aca="false">(AG85-AG84)/AG84</f>
        <v>0.00943153652111464</v>
      </c>
      <c r="AI85" s="43" t="n">
        <f aca="false">(AG85-AG81)/AG81</f>
        <v>0.00942531913866408</v>
      </c>
      <c r="AJ85" s="43" t="n">
        <f aca="false">AB85/AG85</f>
        <v>-0.00582941998261564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47" t="n">
        <f aca="false">workers_and_wage_low!C73</f>
        <v>12734133</v>
      </c>
      <c r="AX85" s="7"/>
      <c r="AY85" s="43" t="n">
        <f aca="false">(AW85-AW84)/AW84</f>
        <v>0.00313035792568295</v>
      </c>
      <c r="AZ85" s="48" t="n">
        <f aca="false">workers_and_wage_low!B73</f>
        <v>7070.59551712485</v>
      </c>
      <c r="BA85" s="43" t="n">
        <f aca="false">(AZ85-AZ84)/AZ84</f>
        <v>0.0062815152045258</v>
      </c>
      <c r="BB85" s="43"/>
      <c r="BC85" s="43"/>
      <c r="BD85" s="43"/>
      <c r="BE85" s="43"/>
      <c r="BF85" s="7" t="n">
        <f aca="false">BF84*(1+AY85)*(1+BA85)*(1-BE85)</f>
        <v>120.429385430291</v>
      </c>
      <c r="BG85" s="7"/>
      <c r="BH85" s="7"/>
      <c r="BI85" s="43" t="n">
        <f aca="false">T92/AG92</f>
        <v>0.0141260496010491</v>
      </c>
      <c r="BJ85" s="7"/>
      <c r="BK85" s="7"/>
      <c r="BL85" s="7"/>
      <c r="BM85" s="7"/>
      <c r="BN85" s="7"/>
      <c r="BO85" s="7"/>
      <c r="BP85" s="7"/>
      <c r="BQ85" s="7"/>
      <c r="BR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'Low pensions'!Q86</f>
        <v>120487298.779608</v>
      </c>
      <c r="E86" s="6"/>
      <c r="F86" s="8" t="n">
        <f aca="false">'Low pensions'!I86</f>
        <v>21899992.7884606</v>
      </c>
      <c r="G86" s="56" t="n">
        <f aca="false">'Low pensions'!K86</f>
        <v>2960128.55534362</v>
      </c>
      <c r="H86" s="56" t="n">
        <f aca="false">'Low pensions'!V86</f>
        <v>16285753.9323786</v>
      </c>
      <c r="I86" s="56" t="n">
        <f aca="false">'Low pensions'!M86</f>
        <v>91550.3676910391</v>
      </c>
      <c r="J86" s="56" t="n">
        <f aca="false">'Low pensions'!W86</f>
        <v>503683.111310676</v>
      </c>
      <c r="K86" s="6"/>
      <c r="L86" s="56" t="n">
        <f aca="false">'Low pensions'!N86</f>
        <v>3037863.03945803</v>
      </c>
      <c r="M86" s="8"/>
      <c r="N86" s="56" t="n">
        <f aca="false">'Low pensions'!L86</f>
        <v>1018192.58021013</v>
      </c>
      <c r="O86" s="6"/>
      <c r="P86" s="56" t="n">
        <f aca="false">'Low pensions'!X86</f>
        <v>21365280.9140782</v>
      </c>
      <c r="Q86" s="8"/>
      <c r="R86" s="56" t="n">
        <f aca="false">'Low SIPA income'!G81</f>
        <v>23363716.4138896</v>
      </c>
      <c r="S86" s="8"/>
      <c r="T86" s="56" t="n">
        <f aca="false">'Low SIPA income'!J81</f>
        <v>89333194.6815268</v>
      </c>
      <c r="U86" s="6"/>
      <c r="V86" s="56" t="n">
        <f aca="false">'Low SIPA income'!F81</f>
        <v>155737.483065003</v>
      </c>
      <c r="W86" s="8"/>
      <c r="X86" s="56" t="n">
        <f aca="false">'Low SIPA income'!M81</f>
        <v>391167.657097019</v>
      </c>
      <c r="Y86" s="6"/>
      <c r="Z86" s="6" t="n">
        <f aca="false">R86+V86-N86-L86-F86</f>
        <v>-2436594.51117413</v>
      </c>
      <c r="AA86" s="6"/>
      <c r="AB86" s="6" t="n">
        <f aca="false">T86-P86-D86</f>
        <v>-52519385.0121593</v>
      </c>
      <c r="AC86" s="24"/>
      <c r="AD86" s="6"/>
      <c r="AE86" s="6"/>
      <c r="AF86" s="6"/>
      <c r="AG86" s="6" t="n">
        <f aca="false">BF86/100*$AG$37</f>
        <v>6315077571.23418</v>
      </c>
      <c r="AH86" s="36" t="n">
        <f aca="false">(AG86-AG85)/AG85</f>
        <v>-0.00139754037091178</v>
      </c>
      <c r="AI86" s="36"/>
      <c r="AJ86" s="36" t="n">
        <f aca="false">AB86/AG86</f>
        <v>-0.00831650671266342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0.000718620850799903</v>
      </c>
      <c r="AV86" s="5"/>
      <c r="AW86" s="40" t="n">
        <f aca="false">workers_and_wage_low!C74</f>
        <v>12689129</v>
      </c>
      <c r="AX86" s="5"/>
      <c r="AY86" s="36" t="n">
        <f aca="false">(AW86-AW85)/AW85</f>
        <v>-0.00353412360307529</v>
      </c>
      <c r="AZ86" s="41" t="n">
        <f aca="false">workers_and_wage_low!B74</f>
        <v>7085.75601201096</v>
      </c>
      <c r="BA86" s="36" t="n">
        <f aca="false">(AZ86-AZ85)/AZ85</f>
        <v>0.00214416096202803</v>
      </c>
      <c r="BB86" s="36"/>
      <c r="BC86" s="36"/>
      <c r="BD86" s="36"/>
      <c r="BE86" s="36"/>
      <c r="BF86" s="5" t="n">
        <f aca="false">BF85*(1+AY86)*(1+BA86)*(1-BE86)</f>
        <v>120.261080502308</v>
      </c>
      <c r="BG86" s="5"/>
      <c r="BH86" s="5"/>
      <c r="BI86" s="36" t="n">
        <f aca="false">T93/AG93</f>
        <v>0.0161700756659147</v>
      </c>
      <c r="BJ86" s="5"/>
      <c r="BK86" s="5"/>
      <c r="BL86" s="5"/>
      <c r="BM86" s="5"/>
      <c r="BN86" s="5"/>
      <c r="BO86" s="5"/>
      <c r="BP86" s="5"/>
      <c r="BQ86" s="5"/>
      <c r="BR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'Low pensions'!Q87</f>
        <v>120758140.159074</v>
      </c>
      <c r="E87" s="9"/>
      <c r="F87" s="42" t="n">
        <f aca="false">'Low pensions'!I87</f>
        <v>21949221.4151888</v>
      </c>
      <c r="G87" s="57" t="n">
        <f aca="false">'Low pensions'!K87</f>
        <v>3045435.43272404</v>
      </c>
      <c r="H87" s="57" t="n">
        <f aca="false">'Low pensions'!V87</f>
        <v>16755087.2021277</v>
      </c>
      <c r="I87" s="57" t="n">
        <f aca="false">'Low pensions'!M87</f>
        <v>94188.7247234234</v>
      </c>
      <c r="J87" s="57" t="n">
        <f aca="false">'Low pensions'!W87</f>
        <v>518198.57326168</v>
      </c>
      <c r="K87" s="9"/>
      <c r="L87" s="57" t="n">
        <f aca="false">'Low pensions'!N87</f>
        <v>2577401.94981468</v>
      </c>
      <c r="M87" s="42"/>
      <c r="N87" s="57" t="n">
        <f aca="false">'Low pensions'!L87</f>
        <v>1022019.69398284</v>
      </c>
      <c r="O87" s="9"/>
      <c r="P87" s="57" t="n">
        <f aca="false">'Low pensions'!X87</f>
        <v>18997001.7817753</v>
      </c>
      <c r="Q87" s="42"/>
      <c r="R87" s="57" t="n">
        <f aca="false">'Low SIPA income'!G82</f>
        <v>26819341.0437355</v>
      </c>
      <c r="S87" s="42"/>
      <c r="T87" s="57" t="n">
        <f aca="false">'Low SIPA income'!J82</f>
        <v>102546074.958604</v>
      </c>
      <c r="U87" s="9"/>
      <c r="V87" s="57" t="n">
        <f aca="false">'Low SIPA income'!F82</f>
        <v>158152.171600035</v>
      </c>
      <c r="W87" s="42"/>
      <c r="X87" s="57" t="n">
        <f aca="false">'Low SIPA income'!M82</f>
        <v>397232.658522998</v>
      </c>
      <c r="Y87" s="9"/>
      <c r="Z87" s="9" t="n">
        <f aca="false">R87+V87-N87-L87-F87</f>
        <v>1428850.15634915</v>
      </c>
      <c r="AA87" s="9"/>
      <c r="AB87" s="9" t="n">
        <f aca="false">T87-P87-D87</f>
        <v>-37209066.9822453</v>
      </c>
      <c r="AC87" s="24"/>
      <c r="AD87" s="9"/>
      <c r="AE87" s="9"/>
      <c r="AF87" s="9"/>
      <c r="AG87" s="9" t="n">
        <f aca="false">BF87/100*$AG$37</f>
        <v>6338777032.16982</v>
      </c>
      <c r="AH87" s="43" t="n">
        <f aca="false">(AG87-AG86)/AG86</f>
        <v>0.00375283766007826</v>
      </c>
      <c r="AI87" s="43"/>
      <c r="AJ87" s="43" t="n">
        <f aca="false">AB87/AG87</f>
        <v>-0.00587007032956138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47" t="n">
        <f aca="false">workers_and_wage_low!C75</f>
        <v>12717783</v>
      </c>
      <c r="AX87" s="7"/>
      <c r="AY87" s="43" t="n">
        <f aca="false">(AW87-AW86)/AW86</f>
        <v>0.00225815341620374</v>
      </c>
      <c r="AZ87" s="48" t="n">
        <f aca="false">workers_and_wage_low!B75</f>
        <v>7096.32311773217</v>
      </c>
      <c r="BA87" s="43" t="n">
        <f aca="false">(AZ87-AZ86)/AZ86</f>
        <v>0.00149131662214948</v>
      </c>
      <c r="BB87" s="43"/>
      <c r="BC87" s="43"/>
      <c r="BD87" s="43"/>
      <c r="BE87" s="43"/>
      <c r="BF87" s="7" t="n">
        <f aca="false">BF86*(1+AY87)*(1+BA87)*(1-BE87)</f>
        <v>120.712400814259</v>
      </c>
      <c r="BG87" s="7"/>
      <c r="BH87" s="7"/>
      <c r="BI87" s="43" t="n">
        <f aca="false">T94/AG94</f>
        <v>0.0140410556746758</v>
      </c>
      <c r="BJ87" s="7"/>
      <c r="BK87" s="7"/>
      <c r="BL87" s="7"/>
      <c r="BM87" s="7"/>
      <c r="BN87" s="7"/>
      <c r="BO87" s="7"/>
      <c r="BP87" s="7"/>
      <c r="BQ87" s="7"/>
      <c r="BR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'Low pensions'!Q88</f>
        <v>120966957.563852</v>
      </c>
      <c r="E88" s="9"/>
      <c r="F88" s="42" t="n">
        <f aca="false">'Low pensions'!I88</f>
        <v>21987176.450326</v>
      </c>
      <c r="G88" s="57" t="n">
        <f aca="false">'Low pensions'!K88</f>
        <v>3111280.24466074</v>
      </c>
      <c r="H88" s="57" t="n">
        <f aca="false">'Low pensions'!V88</f>
        <v>17117345.9300432</v>
      </c>
      <c r="I88" s="57" t="n">
        <f aca="false">'Low pensions'!M88</f>
        <v>96225.162206003</v>
      </c>
      <c r="J88" s="57" t="n">
        <f aca="false">'Low pensions'!W88</f>
        <v>529402.451444637</v>
      </c>
      <c r="K88" s="9"/>
      <c r="L88" s="57" t="n">
        <f aca="false">'Low pensions'!N88</f>
        <v>2501254.38712916</v>
      </c>
      <c r="M88" s="42"/>
      <c r="N88" s="57" t="n">
        <f aca="false">'Low pensions'!L88</f>
        <v>1024245.76386617</v>
      </c>
      <c r="O88" s="9"/>
      <c r="P88" s="57" t="n">
        <f aca="false">'Low pensions'!X88</f>
        <v>18614118.8967111</v>
      </c>
      <c r="Q88" s="42"/>
      <c r="R88" s="57" t="n">
        <f aca="false">'Low SIPA income'!G83</f>
        <v>23433390.6892806</v>
      </c>
      <c r="S88" s="42"/>
      <c r="T88" s="57" t="n">
        <f aca="false">'Low SIPA income'!J83</f>
        <v>89599600.3122724</v>
      </c>
      <c r="U88" s="9"/>
      <c r="V88" s="57" t="n">
        <f aca="false">'Low SIPA income'!F83</f>
        <v>160172.695009584</v>
      </c>
      <c r="W88" s="42"/>
      <c r="X88" s="57" t="n">
        <f aca="false">'Low SIPA income'!M83</f>
        <v>402307.630794723</v>
      </c>
      <c r="Y88" s="9"/>
      <c r="Z88" s="9" t="n">
        <f aca="false">R88+V88-N88-L88-F88</f>
        <v>-1919113.21703108</v>
      </c>
      <c r="AA88" s="9"/>
      <c r="AB88" s="9" t="n">
        <f aca="false">T88-P88-D88</f>
        <v>-49981476.1482911</v>
      </c>
      <c r="AC88" s="24"/>
      <c r="AD88" s="9"/>
      <c r="AE88" s="9"/>
      <c r="AF88" s="9"/>
      <c r="AG88" s="9" t="n">
        <f aca="false">BF88/100*$AG$37</f>
        <v>6351529844.44012</v>
      </c>
      <c r="AH88" s="43" t="n">
        <f aca="false">(AG88-AG87)/AG87</f>
        <v>0.00201187266969266</v>
      </c>
      <c r="AI88" s="43"/>
      <c r="AJ88" s="43" t="n">
        <f aca="false">AB88/AG88</f>
        <v>-0.00786920275467854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47" t="n">
        <f aca="false">workers_and_wage_low!C76</f>
        <v>12735624</v>
      </c>
      <c r="AX88" s="7"/>
      <c r="AY88" s="43" t="n">
        <f aca="false">(AW88-AW87)/AW87</f>
        <v>0.00140283884384566</v>
      </c>
      <c r="AZ88" s="48" t="n">
        <f aca="false">workers_and_wage_low!B76</f>
        <v>7100.63896411306</v>
      </c>
      <c r="BA88" s="43" t="n">
        <f aca="false">(AZ88-AZ87)/AZ87</f>
        <v>0.000608180646412081</v>
      </c>
      <c r="BB88" s="43"/>
      <c r="BC88" s="43"/>
      <c r="BD88" s="43"/>
      <c r="BE88" s="43"/>
      <c r="BF88" s="7" t="n">
        <f aca="false">BF87*(1+AY88)*(1+BA88)*(1-BE88)</f>
        <v>120.95525879435</v>
      </c>
      <c r="BG88" s="7"/>
      <c r="BH88" s="7"/>
      <c r="BI88" s="43" t="n">
        <f aca="false">T95/AG95</f>
        <v>0.0161787417173254</v>
      </c>
      <c r="BJ88" s="7"/>
      <c r="BK88" s="7"/>
      <c r="BL88" s="7"/>
      <c r="BM88" s="7"/>
      <c r="BN88" s="7"/>
      <c r="BO88" s="7"/>
      <c r="BP88" s="7"/>
      <c r="BQ88" s="7"/>
      <c r="BR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'Low pensions'!Q89</f>
        <v>121301906.864093</v>
      </c>
      <c r="E89" s="9"/>
      <c r="F89" s="42" t="n">
        <f aca="false">'Low pensions'!I89</f>
        <v>22048057.4505149</v>
      </c>
      <c r="G89" s="57" t="n">
        <f aca="false">'Low pensions'!K89</f>
        <v>3190275.67739505</v>
      </c>
      <c r="H89" s="57" t="n">
        <f aca="false">'Low pensions'!V89</f>
        <v>17551955.4935266</v>
      </c>
      <c r="I89" s="57" t="n">
        <f aca="false">'Low pensions'!M89</f>
        <v>98668.3199194349</v>
      </c>
      <c r="J89" s="57" t="n">
        <f aca="false">'Low pensions'!W89</f>
        <v>542843.984335875</v>
      </c>
      <c r="K89" s="9"/>
      <c r="L89" s="57" t="n">
        <f aca="false">'Low pensions'!N89</f>
        <v>2510890.87618823</v>
      </c>
      <c r="M89" s="42"/>
      <c r="N89" s="57" t="n">
        <f aca="false">'Low pensions'!L89</f>
        <v>1029091.989468</v>
      </c>
      <c r="O89" s="9"/>
      <c r="P89" s="57" t="n">
        <f aca="false">'Low pensions'!X89</f>
        <v>18690785.1876422</v>
      </c>
      <c r="Q89" s="42"/>
      <c r="R89" s="57" t="n">
        <f aca="false">'Low SIPA income'!G84</f>
        <v>26771493.9637721</v>
      </c>
      <c r="S89" s="42"/>
      <c r="T89" s="57" t="n">
        <f aca="false">'Low SIPA income'!J84</f>
        <v>102363127.501376</v>
      </c>
      <c r="U89" s="9"/>
      <c r="V89" s="57" t="n">
        <f aca="false">'Low SIPA income'!F84</f>
        <v>160222.052514536</v>
      </c>
      <c r="W89" s="42"/>
      <c r="X89" s="57" t="n">
        <f aca="false">'Low SIPA income'!M84</f>
        <v>402431.602616997</v>
      </c>
      <c r="Y89" s="9"/>
      <c r="Z89" s="9" t="n">
        <f aca="false">R89+V89-N89-L89-F89</f>
        <v>1343675.70011554</v>
      </c>
      <c r="AA89" s="9"/>
      <c r="AB89" s="9" t="n">
        <f aca="false">T89-P89-D89</f>
        <v>-37629564.5503587</v>
      </c>
      <c r="AC89" s="24"/>
      <c r="AD89" s="9"/>
      <c r="AE89" s="9"/>
      <c r="AF89" s="9"/>
      <c r="AG89" s="9" t="n">
        <f aca="false">BF89/100*$AG$37</f>
        <v>6342049001.23346</v>
      </c>
      <c r="AH89" s="43" t="n">
        <f aca="false">(AG89-AG88)/AG88</f>
        <v>-0.00149268655565952</v>
      </c>
      <c r="AI89" s="43" t="n">
        <f aca="false">(AG89-AG85)/AG85</f>
        <v>0.00286744862299637</v>
      </c>
      <c r="AJ89" s="43" t="n">
        <f aca="false">AB89/AG89</f>
        <v>-0.00593334497148165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47" t="n">
        <f aca="false">workers_and_wage_low!C77</f>
        <v>12766195</v>
      </c>
      <c r="AX89" s="7"/>
      <c r="AY89" s="43" t="n">
        <f aca="false">(AW89-AW88)/AW88</f>
        <v>0.00240043204793106</v>
      </c>
      <c r="AZ89" s="48" t="n">
        <f aca="false">workers_and_wage_low!B77</f>
        <v>7073.06153221581</v>
      </c>
      <c r="BA89" s="43" t="n">
        <f aca="false">(AZ89-AZ88)/AZ88</f>
        <v>-0.00388379581564717</v>
      </c>
      <c r="BB89" s="43"/>
      <c r="BC89" s="43"/>
      <c r="BD89" s="43"/>
      <c r="BE89" s="43"/>
      <c r="BF89" s="7" t="n">
        <f aca="false">BF88*(1+AY89)*(1+BA89)*(1-BE89)</f>
        <v>120.774710505712</v>
      </c>
      <c r="BG89" s="7"/>
      <c r="BH89" s="7"/>
      <c r="BI89" s="43" t="n">
        <f aca="false">T96/AG96</f>
        <v>0.0140292317480786</v>
      </c>
      <c r="BJ89" s="7"/>
      <c r="BK89" s="7"/>
      <c r="BL89" s="7"/>
      <c r="BM89" s="7"/>
      <c r="BN89" s="7"/>
      <c r="BO89" s="7"/>
      <c r="BP89" s="7"/>
      <c r="BQ89" s="7"/>
      <c r="BR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'Low pensions'!Q90</f>
        <v>121354109.936734</v>
      </c>
      <c r="E90" s="6"/>
      <c r="F90" s="8" t="n">
        <f aca="false">'Low pensions'!I90</f>
        <v>22057545.976907</v>
      </c>
      <c r="G90" s="56" t="n">
        <f aca="false">'Low pensions'!K90</f>
        <v>3247811.82169374</v>
      </c>
      <c r="H90" s="56" t="n">
        <f aca="false">'Low pensions'!V90</f>
        <v>17868502.3835509</v>
      </c>
      <c r="I90" s="56" t="n">
        <f aca="false">'Low pensions'!M90</f>
        <v>100447.788299806</v>
      </c>
      <c r="J90" s="56" t="n">
        <f aca="false">'Low pensions'!W90</f>
        <v>552634.094336627</v>
      </c>
      <c r="K90" s="6"/>
      <c r="L90" s="56" t="n">
        <f aca="false">'Low pensions'!N90</f>
        <v>3022285.72324252</v>
      </c>
      <c r="M90" s="8"/>
      <c r="N90" s="56" t="n">
        <f aca="false">'Low pensions'!L90</f>
        <v>1029855.11310402</v>
      </c>
      <c r="O90" s="6"/>
      <c r="P90" s="56" t="n">
        <f aca="false">'Low pensions'!X90</f>
        <v>21348613.9611631</v>
      </c>
      <c r="Q90" s="8"/>
      <c r="R90" s="56" t="n">
        <f aca="false">'Low SIPA income'!G85</f>
        <v>23302878.1822948</v>
      </c>
      <c r="S90" s="8"/>
      <c r="T90" s="56" t="n">
        <f aca="false">'Low SIPA income'!J85</f>
        <v>89100574.4300713</v>
      </c>
      <c r="U90" s="6"/>
      <c r="V90" s="56" t="n">
        <f aca="false">'Low SIPA income'!F85</f>
        <v>158890.777263639</v>
      </c>
      <c r="W90" s="8"/>
      <c r="X90" s="56" t="n">
        <f aca="false">'Low SIPA income'!M85</f>
        <v>399087.823004049</v>
      </c>
      <c r="Y90" s="6"/>
      <c r="Z90" s="6" t="n">
        <f aca="false">R90+V90-N90-L90-F90</f>
        <v>-2647917.85369508</v>
      </c>
      <c r="AA90" s="6"/>
      <c r="AB90" s="6" t="n">
        <f aca="false">T90-P90-D90</f>
        <v>-53602149.4678262</v>
      </c>
      <c r="AC90" s="24"/>
      <c r="AD90" s="6"/>
      <c r="AE90" s="6"/>
      <c r="AF90" s="6"/>
      <c r="AG90" s="6" t="n">
        <f aca="false">BF90/100*$AG$37</f>
        <v>6341204720.4044</v>
      </c>
      <c r="AH90" s="36" t="n">
        <f aca="false">(AG90-AG89)/AG89</f>
        <v>-0.000133124299243136</v>
      </c>
      <c r="AI90" s="36"/>
      <c r="AJ90" s="36" t="n">
        <f aca="false">AB90/AG90</f>
        <v>-0.00845299147894531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0.00226775580718263</v>
      </c>
      <c r="AV90" s="5"/>
      <c r="AW90" s="40" t="n">
        <f aca="false">workers_and_wage_low!C78</f>
        <v>12779769</v>
      </c>
      <c r="AX90" s="5"/>
      <c r="AY90" s="36" t="n">
        <f aca="false">(AW90-AW89)/AW89</f>
        <v>0.00106327688085604</v>
      </c>
      <c r="AZ90" s="41" t="n">
        <f aca="false">workers_and_wage_low!B78</f>
        <v>7064.60830117689</v>
      </c>
      <c r="BA90" s="36" t="n">
        <f aca="false">(AZ90-AZ89)/AZ89</f>
        <v>-0.0011951304255481</v>
      </c>
      <c r="BB90" s="36"/>
      <c r="BC90" s="36"/>
      <c r="BD90" s="36"/>
      <c r="BE90" s="36"/>
      <c r="BF90" s="5" t="n">
        <f aca="false">BF89*(1+AY90)*(1+BA90)*(1-BE90)</f>
        <v>120.758632457009</v>
      </c>
      <c r="BG90" s="5"/>
      <c r="BH90" s="5"/>
      <c r="BI90" s="36" t="n">
        <f aca="false">T97/AG97</f>
        <v>0.0162194253114788</v>
      </c>
      <c r="BJ90" s="5"/>
      <c r="BK90" s="5"/>
      <c r="BL90" s="5"/>
      <c r="BM90" s="5"/>
      <c r="BN90" s="5"/>
      <c r="BO90" s="5"/>
      <c r="BP90" s="5"/>
      <c r="BQ90" s="5"/>
      <c r="BR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'Low pensions'!Q91</f>
        <v>122250561.035905</v>
      </c>
      <c r="E91" s="9"/>
      <c r="F91" s="42" t="n">
        <f aca="false">'Low pensions'!I91</f>
        <v>22220486.5756747</v>
      </c>
      <c r="G91" s="57" t="n">
        <f aca="false">'Low pensions'!K91</f>
        <v>3301560.71146188</v>
      </c>
      <c r="H91" s="57" t="n">
        <f aca="false">'Low pensions'!V91</f>
        <v>18164212.916569</v>
      </c>
      <c r="I91" s="57" t="n">
        <f aca="false">'Low pensions'!M91</f>
        <v>102110.125096759</v>
      </c>
      <c r="J91" s="57" t="n">
        <f aca="false">'Low pensions'!W91</f>
        <v>561779.780924811</v>
      </c>
      <c r="K91" s="9"/>
      <c r="L91" s="57" t="n">
        <f aca="false">'Low pensions'!N91</f>
        <v>2469371.36484019</v>
      </c>
      <c r="M91" s="42"/>
      <c r="N91" s="57" t="n">
        <f aca="false">'Low pensions'!L91</f>
        <v>1038003.33902865</v>
      </c>
      <c r="O91" s="9"/>
      <c r="P91" s="57" t="n">
        <f aca="false">'Low pensions'!X91</f>
        <v>18524367.8618912</v>
      </c>
      <c r="Q91" s="42"/>
      <c r="R91" s="57" t="n">
        <f aca="false">'Low SIPA income'!G86</f>
        <v>26964764.8812073</v>
      </c>
      <c r="S91" s="42"/>
      <c r="T91" s="57" t="n">
        <f aca="false">'Low SIPA income'!J86</f>
        <v>103102115.605308</v>
      </c>
      <c r="U91" s="9"/>
      <c r="V91" s="57" t="n">
        <f aca="false">'Low SIPA income'!F86</f>
        <v>156526.270227672</v>
      </c>
      <c r="W91" s="42"/>
      <c r="X91" s="57" t="n">
        <f aca="false">'Low SIPA income'!M86</f>
        <v>393148.863035996</v>
      </c>
      <c r="Y91" s="9"/>
      <c r="Z91" s="9" t="n">
        <f aca="false">R91+V91-N91-L91-F91</f>
        <v>1393429.87189139</v>
      </c>
      <c r="AA91" s="9"/>
      <c r="AB91" s="9" t="n">
        <f aca="false">T91-P91-D91</f>
        <v>-37672813.2924881</v>
      </c>
      <c r="AC91" s="24"/>
      <c r="AD91" s="9"/>
      <c r="AE91" s="9"/>
      <c r="AF91" s="9"/>
      <c r="AG91" s="9" t="n">
        <f aca="false">BF91/100*$AG$37</f>
        <v>6380936831.16427</v>
      </c>
      <c r="AH91" s="43" t="n">
        <f aca="false">(AG91-AG90)/AG90</f>
        <v>0.00626570383889759</v>
      </c>
      <c r="AI91" s="43"/>
      <c r="AJ91" s="43" t="n">
        <f aca="false">AB91/AG91</f>
        <v>-0.00590396273921651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47" t="n">
        <f aca="false">workers_and_wage_low!C79</f>
        <v>12797202</v>
      </c>
      <c r="AX91" s="7"/>
      <c r="AY91" s="43" t="n">
        <f aca="false">(AW91-AW90)/AW90</f>
        <v>0.00136410916347549</v>
      </c>
      <c r="AZ91" s="48" t="n">
        <f aca="false">workers_and_wage_low!B79</f>
        <v>7099.18897579475</v>
      </c>
      <c r="BA91" s="43" t="n">
        <f aca="false">(AZ91-AZ90)/AZ90</f>
        <v>0.00489491747364184</v>
      </c>
      <c r="BB91" s="43"/>
      <c r="BC91" s="43"/>
      <c r="BD91" s="43"/>
      <c r="BE91" s="43"/>
      <c r="BF91" s="7" t="n">
        <f aca="false">BF90*(1+AY91)*(1+BA91)*(1-BE91)</f>
        <v>121.515270283975</v>
      </c>
      <c r="BG91" s="7"/>
      <c r="BH91" s="7"/>
      <c r="BI91" s="43" t="n">
        <f aca="false">T98/AG98</f>
        <v>0.01413922753778</v>
      </c>
      <c r="BJ91" s="7"/>
      <c r="BK91" s="7"/>
      <c r="BL91" s="7"/>
      <c r="BM91" s="7"/>
      <c r="BN91" s="7"/>
      <c r="BO91" s="7"/>
      <c r="BP91" s="7"/>
      <c r="BQ91" s="7"/>
      <c r="BR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'Low pensions'!Q92</f>
        <v>122769259.690122</v>
      </c>
      <c r="E92" s="9"/>
      <c r="F92" s="42" t="n">
        <f aca="false">'Low pensions'!I92</f>
        <v>22314766.1960313</v>
      </c>
      <c r="G92" s="57" t="n">
        <f aca="false">'Low pensions'!K92</f>
        <v>3321607.93415814</v>
      </c>
      <c r="H92" s="57" t="n">
        <f aca="false">'Low pensions'!V92</f>
        <v>18274506.8209568</v>
      </c>
      <c r="I92" s="57" t="n">
        <f aca="false">'Low pensions'!M92</f>
        <v>102730.142293551</v>
      </c>
      <c r="J92" s="57" t="n">
        <f aca="false">'Low pensions'!W92</f>
        <v>565190.932606913</v>
      </c>
      <c r="K92" s="9"/>
      <c r="L92" s="57" t="n">
        <f aca="false">'Low pensions'!N92</f>
        <v>2514139.02187929</v>
      </c>
      <c r="M92" s="42"/>
      <c r="N92" s="57" t="n">
        <f aca="false">'Low pensions'!L92</f>
        <v>1042825.10974609</v>
      </c>
      <c r="O92" s="9"/>
      <c r="P92" s="57" t="n">
        <f aca="false">'Low pensions'!X92</f>
        <v>18783195.4069185</v>
      </c>
      <c r="Q92" s="42"/>
      <c r="R92" s="57" t="n">
        <f aca="false">'Low SIPA income'!G87</f>
        <v>23648752.5826253</v>
      </c>
      <c r="S92" s="42"/>
      <c r="T92" s="57" t="n">
        <f aca="false">'Low SIPA income'!J87</f>
        <v>90423055.1772572</v>
      </c>
      <c r="U92" s="9"/>
      <c r="V92" s="57" t="n">
        <f aca="false">'Low SIPA income'!F87</f>
        <v>158060.930350745</v>
      </c>
      <c r="W92" s="42"/>
      <c r="X92" s="57" t="n">
        <f aca="false">'Low SIPA income'!M87</f>
        <v>397003.486810364</v>
      </c>
      <c r="Y92" s="9"/>
      <c r="Z92" s="9" t="n">
        <f aca="false">R92+V92-N92-L92-F92</f>
        <v>-2064916.81468064</v>
      </c>
      <c r="AA92" s="9"/>
      <c r="AB92" s="9" t="n">
        <f aca="false">T92-P92-D92</f>
        <v>-51129399.9197837</v>
      </c>
      <c r="AC92" s="24"/>
      <c r="AD92" s="9"/>
      <c r="AE92" s="9"/>
      <c r="AF92" s="9"/>
      <c r="AG92" s="9" t="n">
        <f aca="false">BF92/100*$AG$37</f>
        <v>6401156567.54749</v>
      </c>
      <c r="AH92" s="43" t="n">
        <f aca="false">(AG92-AG91)/AG91</f>
        <v>0.00316877237907458</v>
      </c>
      <c r="AI92" s="43"/>
      <c r="AJ92" s="43" t="n">
        <f aca="false">AB92/AG92</f>
        <v>-0.00798752528238396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47" t="n">
        <f aca="false">workers_and_wage_low!C80</f>
        <v>12832073</v>
      </c>
      <c r="AX92" s="7"/>
      <c r="AY92" s="43" t="n">
        <f aca="false">(AW92-AW91)/AW91</f>
        <v>0.00272489251947418</v>
      </c>
      <c r="AZ92" s="48" t="n">
        <f aca="false">workers_and_wage_low!B80</f>
        <v>7102.33159948881</v>
      </c>
      <c r="BA92" s="43" t="n">
        <f aca="false">(AZ92-AZ91)/AZ91</f>
        <v>0.000442673621560305</v>
      </c>
      <c r="BB92" s="43"/>
      <c r="BC92" s="43"/>
      <c r="BD92" s="43"/>
      <c r="BE92" s="43"/>
      <c r="BF92" s="7" t="n">
        <f aca="false">BF91*(1+AY92)*(1+BA92)*(1-BE92)</f>
        <v>121.900324516087</v>
      </c>
      <c r="BG92" s="7"/>
      <c r="BH92" s="7"/>
      <c r="BI92" s="43" t="n">
        <f aca="false">T99/AG99</f>
        <v>0.0162217457224135</v>
      </c>
      <c r="BJ92" s="7"/>
      <c r="BK92" s="7"/>
      <c r="BL92" s="7"/>
      <c r="BM92" s="7"/>
      <c r="BN92" s="7"/>
      <c r="BO92" s="7"/>
      <c r="BP92" s="7"/>
      <c r="BQ92" s="7"/>
      <c r="BR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'Low pensions'!Q93</f>
        <v>123025095.39033</v>
      </c>
      <c r="E93" s="9"/>
      <c r="F93" s="42" t="n">
        <f aca="false">'Low pensions'!I93</f>
        <v>22361267.3629288</v>
      </c>
      <c r="G93" s="57" t="n">
        <f aca="false">'Low pensions'!K93</f>
        <v>3344526.22419479</v>
      </c>
      <c r="H93" s="57" t="n">
        <f aca="false">'Low pensions'!V93</f>
        <v>18400596.4907497</v>
      </c>
      <c r="I93" s="57" t="n">
        <f aca="false">'Low pensions'!M93</f>
        <v>103438.955387468</v>
      </c>
      <c r="J93" s="57" t="n">
        <f aca="false">'Low pensions'!W93</f>
        <v>569090.613115974</v>
      </c>
      <c r="K93" s="9"/>
      <c r="L93" s="57" t="n">
        <f aca="false">'Low pensions'!N93</f>
        <v>2525735.05639902</v>
      </c>
      <c r="M93" s="42"/>
      <c r="N93" s="57" t="n">
        <f aca="false">'Low pensions'!L93</f>
        <v>1045072.26600193</v>
      </c>
      <c r="O93" s="9"/>
      <c r="P93" s="57" t="n">
        <f aca="false">'Low pensions'!X93</f>
        <v>18855730.475868</v>
      </c>
      <c r="Q93" s="42"/>
      <c r="R93" s="57" t="n">
        <f aca="false">'Low SIPA income'!G88</f>
        <v>27064469.6347455</v>
      </c>
      <c r="S93" s="42"/>
      <c r="T93" s="57" t="n">
        <f aca="false">'Low SIPA income'!J88</f>
        <v>103483345.372042</v>
      </c>
      <c r="U93" s="9"/>
      <c r="V93" s="57" t="n">
        <f aca="false">'Low SIPA income'!F88</f>
        <v>159768.798409873</v>
      </c>
      <c r="W93" s="42"/>
      <c r="X93" s="57" t="n">
        <f aca="false">'Low SIPA income'!M88</f>
        <v>401293.158982868</v>
      </c>
      <c r="Y93" s="9"/>
      <c r="Z93" s="9" t="n">
        <f aca="false">R93+V93-N93-L93-F93</f>
        <v>1292163.74782563</v>
      </c>
      <c r="AA93" s="9"/>
      <c r="AB93" s="9" t="n">
        <f aca="false">T93-P93-D93</f>
        <v>-38397480.4941555</v>
      </c>
      <c r="AC93" s="24"/>
      <c r="AD93" s="9"/>
      <c r="AE93" s="9"/>
      <c r="AF93" s="9"/>
      <c r="AG93" s="9" t="n">
        <f aca="false">BF93/100*$AG$37</f>
        <v>6399682197.54081</v>
      </c>
      <c r="AH93" s="43" t="n">
        <f aca="false">(AG93-AG92)/AG92</f>
        <v>-0.000230328689998512</v>
      </c>
      <c r="AI93" s="43" t="n">
        <f aca="false">(AG93-AG89)/AG89</f>
        <v>0.00908747256543493</v>
      </c>
      <c r="AJ93" s="43" t="n">
        <f aca="false">AB93/AG93</f>
        <v>-0.00599990426226327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47" t="n">
        <f aca="false">workers_and_wage_low!C81</f>
        <v>12798575</v>
      </c>
      <c r="AX93" s="7"/>
      <c r="AY93" s="43" t="n">
        <f aca="false">(AW93-AW92)/AW92</f>
        <v>-0.00261049013670667</v>
      </c>
      <c r="AZ93" s="48" t="n">
        <f aca="false">workers_and_wage_low!B81</f>
        <v>7119.28054038669</v>
      </c>
      <c r="BA93" s="43" t="n">
        <f aca="false">(AZ93-AZ92)/AZ92</f>
        <v>0.0023863910971295</v>
      </c>
      <c r="BB93" s="43"/>
      <c r="BC93" s="43"/>
      <c r="BD93" s="43"/>
      <c r="BE93" s="43"/>
      <c r="BF93" s="7" t="n">
        <f aca="false">BF92*(1+AY93)*(1+BA93)*(1-BE93)</f>
        <v>121.872247374031</v>
      </c>
      <c r="BG93" s="7"/>
      <c r="BH93" s="7"/>
      <c r="BI93" s="43" t="n">
        <f aca="false">T100/AG100</f>
        <v>0.0141467083020125</v>
      </c>
      <c r="BJ93" s="7"/>
      <c r="BK93" s="7"/>
      <c r="BL93" s="7"/>
      <c r="BM93" s="7"/>
      <c r="BN93" s="7"/>
      <c r="BO93" s="7"/>
      <c r="BP93" s="7"/>
      <c r="BQ93" s="7"/>
      <c r="BR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'Low pensions'!Q94</f>
        <v>123645596.378196</v>
      </c>
      <c r="E94" s="6"/>
      <c r="F94" s="8" t="n">
        <f aca="false">'Low pensions'!I94</f>
        <v>22474050.7624833</v>
      </c>
      <c r="G94" s="56" t="n">
        <f aca="false">'Low pensions'!K94</f>
        <v>3403909.79750206</v>
      </c>
      <c r="H94" s="56" t="n">
        <f aca="false">'Low pensions'!V94</f>
        <v>18727307.3900996</v>
      </c>
      <c r="I94" s="56" t="n">
        <f aca="false">'Low pensions'!M94</f>
        <v>105275.560747487</v>
      </c>
      <c r="J94" s="56" t="n">
        <f aca="false">'Low pensions'!W94</f>
        <v>579195.073920606</v>
      </c>
      <c r="K94" s="6"/>
      <c r="L94" s="56" t="n">
        <f aca="false">'Low pensions'!N94</f>
        <v>3098664.49544236</v>
      </c>
      <c r="M94" s="8"/>
      <c r="N94" s="56" t="n">
        <f aca="false">'Low pensions'!L94</f>
        <v>1051460.58737686</v>
      </c>
      <c r="O94" s="6"/>
      <c r="P94" s="56" t="n">
        <f aca="false">'Low pensions'!X94</f>
        <v>21863810.7180012</v>
      </c>
      <c r="Q94" s="8"/>
      <c r="R94" s="56" t="n">
        <f aca="false">'Low SIPA income'!G89</f>
        <v>23665413.694646</v>
      </c>
      <c r="S94" s="8"/>
      <c r="T94" s="56" t="n">
        <f aca="false">'Low SIPA income'!J89</f>
        <v>90486760.383115</v>
      </c>
      <c r="U94" s="6"/>
      <c r="V94" s="56" t="n">
        <f aca="false">'Low SIPA income'!F89</f>
        <v>164218.29615369</v>
      </c>
      <c r="W94" s="8"/>
      <c r="X94" s="56" t="n">
        <f aca="false">'Low SIPA income'!M89</f>
        <v>412469.014489542</v>
      </c>
      <c r="Y94" s="6"/>
      <c r="Z94" s="6" t="n">
        <f aca="false">R94+V94-N94-L94-F94</f>
        <v>-2794543.85450288</v>
      </c>
      <c r="AA94" s="6"/>
      <c r="AB94" s="6" t="n">
        <f aca="false">T94-P94-D94</f>
        <v>-55022646.7130823</v>
      </c>
      <c r="AC94" s="24"/>
      <c r="AD94" s="6"/>
      <c r="AE94" s="6"/>
      <c r="AF94" s="6"/>
      <c r="AG94" s="6" t="n">
        <f aca="false">BF94/100*$AG$37</f>
        <v>6444441392.41718</v>
      </c>
      <c r="AH94" s="36" t="n">
        <f aca="false">(AG94-AG93)/AG93</f>
        <v>0.00699397149651758</v>
      </c>
      <c r="AI94" s="36"/>
      <c r="AJ94" s="36" t="n">
        <f aca="false">AB94/AG94</f>
        <v>-0.00853800094726976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0.00611419877067455</v>
      </c>
      <c r="AV94" s="5"/>
      <c r="AW94" s="40" t="n">
        <f aca="false">workers_and_wage_low!C82</f>
        <v>12861914</v>
      </c>
      <c r="AX94" s="5"/>
      <c r="AY94" s="36" t="n">
        <f aca="false">(AW94-AW93)/AW93</f>
        <v>0.0049489103279076</v>
      </c>
      <c r="AZ94" s="41" t="n">
        <f aca="false">workers_and_wage_low!B82</f>
        <v>7133.76820640827</v>
      </c>
      <c r="BA94" s="36" t="n">
        <f aca="false">(AZ94-AZ93)/AZ93</f>
        <v>0.00203499018466777</v>
      </c>
      <c r="BB94" s="36"/>
      <c r="BC94" s="36"/>
      <c r="BD94" s="36"/>
      <c r="BE94" s="36"/>
      <c r="BF94" s="5" t="n">
        <f aca="false">BF93*(1+AY94)*(1+BA94)*(1-BE94)</f>
        <v>122.724618398381</v>
      </c>
      <c r="BG94" s="5"/>
      <c r="BH94" s="5"/>
      <c r="BI94" s="36" t="n">
        <f aca="false">T101/AG101</f>
        <v>0.0162933451114554</v>
      </c>
      <c r="BJ94" s="5"/>
      <c r="BK94" s="5"/>
      <c r="BL94" s="5"/>
      <c r="BM94" s="5"/>
      <c r="BN94" s="5"/>
      <c r="BO94" s="5"/>
      <c r="BP94" s="5"/>
      <c r="BQ94" s="5"/>
      <c r="BR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'Low pensions'!Q95</f>
        <v>123914935.909444</v>
      </c>
      <c r="E95" s="9"/>
      <c r="F95" s="42" t="n">
        <f aca="false">'Low pensions'!I95</f>
        <v>22523006.4105203</v>
      </c>
      <c r="G95" s="57" t="n">
        <f aca="false">'Low pensions'!K95</f>
        <v>3450662.6688444</v>
      </c>
      <c r="H95" s="57" t="n">
        <f aca="false">'Low pensions'!V95</f>
        <v>18984527.893898</v>
      </c>
      <c r="I95" s="57" t="n">
        <f aca="false">'Low pensions'!M95</f>
        <v>106721.525840549</v>
      </c>
      <c r="J95" s="57" t="n">
        <f aca="false">'Low pensions'!W95</f>
        <v>587150.34723396</v>
      </c>
      <c r="K95" s="9"/>
      <c r="L95" s="57" t="n">
        <f aca="false">'Low pensions'!N95</f>
        <v>2504770.67928189</v>
      </c>
      <c r="M95" s="42"/>
      <c r="N95" s="57" t="n">
        <f aca="false">'Low pensions'!L95</f>
        <v>1054869.98807264</v>
      </c>
      <c r="O95" s="9"/>
      <c r="P95" s="57" t="n">
        <f aca="false">'Low pensions'!X95</f>
        <v>18800850.3993845</v>
      </c>
      <c r="Q95" s="42"/>
      <c r="R95" s="57" t="n">
        <f aca="false">'Low SIPA income'!G90</f>
        <v>27420608.7517703</v>
      </c>
      <c r="S95" s="42"/>
      <c r="T95" s="57" t="n">
        <f aca="false">'Low SIPA income'!J90</f>
        <v>104845074.153169</v>
      </c>
      <c r="U95" s="9"/>
      <c r="V95" s="57" t="n">
        <f aca="false">'Low SIPA income'!F90</f>
        <v>162489.118378786</v>
      </c>
      <c r="W95" s="42"/>
      <c r="X95" s="57" t="n">
        <f aca="false">'Low SIPA income'!M90</f>
        <v>408125.818454769</v>
      </c>
      <c r="Y95" s="9"/>
      <c r="Z95" s="9" t="n">
        <f aca="false">R95+V95-N95-L95-F95</f>
        <v>1500450.79227424</v>
      </c>
      <c r="AA95" s="9"/>
      <c r="AB95" s="9" t="n">
        <f aca="false">T95-P95-D95</f>
        <v>-37870712.1556594</v>
      </c>
      <c r="AC95" s="24"/>
      <c r="AD95" s="9"/>
      <c r="AE95" s="9"/>
      <c r="AF95" s="9"/>
      <c r="AG95" s="9" t="n">
        <f aca="false">BF95/100*$AG$37</f>
        <v>6480422024.47014</v>
      </c>
      <c r="AH95" s="43" t="n">
        <f aca="false">(AG95-AG94)/AG94</f>
        <v>0.00558320416961074</v>
      </c>
      <c r="AI95" s="43"/>
      <c r="AJ95" s="43" t="n">
        <f aca="false">AB95/AG95</f>
        <v>-0.00584386510826907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47" t="n">
        <f aca="false">workers_and_wage_low!C83</f>
        <v>12837796</v>
      </c>
      <c r="AX95" s="7"/>
      <c r="AY95" s="43" t="n">
        <f aca="false">(AW95-AW94)/AW94</f>
        <v>-0.00187514859763485</v>
      </c>
      <c r="AZ95" s="48" t="n">
        <f aca="false">workers_and_wage_low!B83</f>
        <v>7187.07432314147</v>
      </c>
      <c r="BA95" s="43" t="n">
        <f aca="false">(AZ95-AZ94)/AZ94</f>
        <v>0.00747236456117366</v>
      </c>
      <c r="BB95" s="43"/>
      <c r="BC95" s="43"/>
      <c r="BD95" s="43"/>
      <c r="BE95" s="43"/>
      <c r="BF95" s="7" t="n">
        <f aca="false">BF94*(1+AY95)*(1+BA95)*(1-BE95)</f>
        <v>123.409814999537</v>
      </c>
      <c r="BG95" s="7"/>
      <c r="BH95" s="7"/>
      <c r="BI95" s="43" t="n">
        <f aca="false">T102/AG102</f>
        <v>0.0142014728286164</v>
      </c>
      <c r="BJ95" s="7"/>
      <c r="BK95" s="7"/>
      <c r="BL95" s="7"/>
      <c r="BM95" s="7"/>
      <c r="BN95" s="7"/>
      <c r="BO95" s="7"/>
      <c r="BP95" s="7"/>
      <c r="BQ95" s="7"/>
      <c r="BR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'Low pensions'!Q96</f>
        <v>124228635.737854</v>
      </c>
      <c r="E96" s="9"/>
      <c r="F96" s="42" t="n">
        <f aca="false">'Low pensions'!I96</f>
        <v>22580025.0676692</v>
      </c>
      <c r="G96" s="57" t="n">
        <f aca="false">'Low pensions'!K96</f>
        <v>3528171.50392774</v>
      </c>
      <c r="H96" s="57" t="n">
        <f aca="false">'Low pensions'!V96</f>
        <v>19410958.635723</v>
      </c>
      <c r="I96" s="57" t="n">
        <f aca="false">'Low pensions'!M96</f>
        <v>109118.706307044</v>
      </c>
      <c r="J96" s="57" t="n">
        <f aca="false">'Low pensions'!W96</f>
        <v>600338.926878032</v>
      </c>
      <c r="K96" s="9"/>
      <c r="L96" s="57" t="n">
        <f aca="false">'Low pensions'!N96</f>
        <v>2538114.69866959</v>
      </c>
      <c r="M96" s="42"/>
      <c r="N96" s="57" t="n">
        <f aca="false">'Low pensions'!L96</f>
        <v>1059088.35968084</v>
      </c>
      <c r="O96" s="9"/>
      <c r="P96" s="57" t="n">
        <f aca="false">'Low pensions'!X96</f>
        <v>18997080.9104655</v>
      </c>
      <c r="Q96" s="42"/>
      <c r="R96" s="57" t="n">
        <f aca="false">'Low SIPA income'!G91</f>
        <v>23775359.0412533</v>
      </c>
      <c r="S96" s="42"/>
      <c r="T96" s="57" t="n">
        <f aca="false">'Low SIPA income'!J91</f>
        <v>90907145.9450181</v>
      </c>
      <c r="U96" s="9"/>
      <c r="V96" s="57" t="n">
        <f aca="false">'Low SIPA income'!F91</f>
        <v>164552.447994489</v>
      </c>
      <c r="W96" s="42"/>
      <c r="X96" s="57" t="n">
        <f aca="false">'Low SIPA income'!M91</f>
        <v>413308.307574981</v>
      </c>
      <c r="Y96" s="9"/>
      <c r="Z96" s="9" t="n">
        <f aca="false">R96+V96-N96-L96-F96</f>
        <v>-2237316.63677187</v>
      </c>
      <c r="AA96" s="9"/>
      <c r="AB96" s="9" t="n">
        <f aca="false">T96-P96-D96</f>
        <v>-52318570.7033012</v>
      </c>
      <c r="AC96" s="24"/>
      <c r="AD96" s="9"/>
      <c r="AE96" s="9"/>
      <c r="AF96" s="9"/>
      <c r="AG96" s="9" t="n">
        <f aca="false">BF96/100*$AG$37</f>
        <v>6479837782.81149</v>
      </c>
      <c r="AH96" s="43" t="n">
        <f aca="false">(AG96-AG95)/AG95</f>
        <v>-9.01548782529317E-005</v>
      </c>
      <c r="AI96" s="43"/>
      <c r="AJ96" s="43" t="n">
        <f aca="false">AB96/AG96</f>
        <v>-0.00807405562560256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47" t="n">
        <f aca="false">workers_and_wage_low!C84</f>
        <v>12850776</v>
      </c>
      <c r="AX96" s="7"/>
      <c r="AY96" s="43" t="n">
        <f aca="false">(AW96-AW95)/AW95</f>
        <v>0.00101107697925719</v>
      </c>
      <c r="AZ96" s="48" t="n">
        <f aca="false">workers_and_wage_low!B84</f>
        <v>7179.16768215721</v>
      </c>
      <c r="BA96" s="43" t="n">
        <f aca="false">(AZ96-AZ95)/AZ95</f>
        <v>-0.00110011955195677</v>
      </c>
      <c r="BB96" s="43"/>
      <c r="BC96" s="43"/>
      <c r="BD96" s="43"/>
      <c r="BE96" s="43"/>
      <c r="BF96" s="7" t="n">
        <f aca="false">BF95*(1+AY96)*(1+BA96)*(1-BE96)</f>
        <v>123.39868900269</v>
      </c>
      <c r="BG96" s="7"/>
      <c r="BH96" s="7"/>
      <c r="BI96" s="43" t="n">
        <f aca="false">T103/AG103</f>
        <v>0.0162460707987529</v>
      </c>
      <c r="BJ96" s="7"/>
      <c r="BK96" s="7"/>
      <c r="BL96" s="7"/>
      <c r="BM96" s="7"/>
      <c r="BN96" s="7"/>
      <c r="BO96" s="7"/>
      <c r="BP96" s="7"/>
      <c r="BQ96" s="7"/>
      <c r="BR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'Low pensions'!Q97</f>
        <v>123999248.518242</v>
      </c>
      <c r="E97" s="9"/>
      <c r="F97" s="42" t="n">
        <f aca="false">'Low pensions'!I97</f>
        <v>22538331.2251967</v>
      </c>
      <c r="G97" s="57" t="n">
        <f aca="false">'Low pensions'!K97</f>
        <v>3605442.37383987</v>
      </c>
      <c r="H97" s="57" t="n">
        <f aca="false">'Low pensions'!V97</f>
        <v>19836080.1633871</v>
      </c>
      <c r="I97" s="57" t="n">
        <f aca="false">'Low pensions'!M97</f>
        <v>111508.527025975</v>
      </c>
      <c r="J97" s="57" t="n">
        <f aca="false">'Low pensions'!W97</f>
        <v>613487.015362487</v>
      </c>
      <c r="K97" s="9"/>
      <c r="L97" s="57" t="n">
        <f aca="false">'Low pensions'!N97</f>
        <v>2479228.72386588</v>
      </c>
      <c r="M97" s="42"/>
      <c r="N97" s="57" t="n">
        <f aca="false">'Low pensions'!L97</f>
        <v>1058671.83688299</v>
      </c>
      <c r="O97" s="9"/>
      <c r="P97" s="57" t="n">
        <f aca="false">'Low pensions'!X97</f>
        <v>18689229.7217373</v>
      </c>
      <c r="Q97" s="42"/>
      <c r="R97" s="57" t="n">
        <f aca="false">'Low SIPA income'!G92</f>
        <v>27816097.3769991</v>
      </c>
      <c r="S97" s="42"/>
      <c r="T97" s="57" t="n">
        <f aca="false">'Low SIPA income'!J92</f>
        <v>106357259.189403</v>
      </c>
      <c r="U97" s="9"/>
      <c r="V97" s="57" t="n">
        <f aca="false">'Low SIPA income'!F92</f>
        <v>158664.215651715</v>
      </c>
      <c r="W97" s="42"/>
      <c r="X97" s="57" t="n">
        <f aca="false">'Low SIPA income'!M92</f>
        <v>398518.765554422</v>
      </c>
      <c r="Y97" s="9"/>
      <c r="Z97" s="9" t="n">
        <f aca="false">R97+V97-N97-L97-F97</f>
        <v>1898529.80670527</v>
      </c>
      <c r="AA97" s="9"/>
      <c r="AB97" s="9" t="n">
        <f aca="false">T97-P97-D97</f>
        <v>-36331219.0505764</v>
      </c>
      <c r="AC97" s="24"/>
      <c r="AD97" s="9"/>
      <c r="AE97" s="9"/>
      <c r="AF97" s="9"/>
      <c r="AG97" s="9" t="n">
        <f aca="false">BF97/100*$AG$37</f>
        <v>6557399978.53881</v>
      </c>
      <c r="AH97" s="43" t="n">
        <f aca="false">(AG97-AG96)/AG96</f>
        <v>0.0119697742948228</v>
      </c>
      <c r="AI97" s="43" t="n">
        <f aca="false">(AG97-AG93)/AG93</f>
        <v>0.0246446270501694</v>
      </c>
      <c r="AJ97" s="43" t="n">
        <f aca="false">AB97/AG97</f>
        <v>-0.00554049153162564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47" t="n">
        <f aca="false">workers_and_wage_low!C85</f>
        <v>12888200</v>
      </c>
      <c r="AX97" s="7"/>
      <c r="AY97" s="43" t="n">
        <f aca="false">(AW97-AW96)/AW96</f>
        <v>0.00291219767584463</v>
      </c>
      <c r="AZ97" s="48" t="n">
        <f aca="false">workers_and_wage_low!B85</f>
        <v>7244.00472521275</v>
      </c>
      <c r="BA97" s="43" t="n">
        <f aca="false">(AZ97-AZ96)/AZ96</f>
        <v>0.00903127575870365</v>
      </c>
      <c r="BB97" s="43"/>
      <c r="BC97" s="43"/>
      <c r="BD97" s="43"/>
      <c r="BE97" s="43"/>
      <c r="BF97" s="7" t="n">
        <f aca="false">BF96*(1+AY97)*(1+BA97)*(1-BE97)</f>
        <v>124.87574345833</v>
      </c>
      <c r="BG97" s="7"/>
      <c r="BH97" s="7"/>
      <c r="BI97" s="43" t="n">
        <f aca="false">T104/AG104</f>
        <v>0.0142232238152406</v>
      </c>
      <c r="BJ97" s="7"/>
      <c r="BK97" s="7"/>
      <c r="BL97" s="7"/>
      <c r="BM97" s="7"/>
      <c r="BN97" s="7"/>
      <c r="BO97" s="7"/>
      <c r="BP97" s="7"/>
      <c r="BQ97" s="7"/>
      <c r="BR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'Low pensions'!Q98</f>
        <v>124139748.645556</v>
      </c>
      <c r="E98" s="6"/>
      <c r="F98" s="8" t="n">
        <f aca="false">'Low pensions'!I98</f>
        <v>22563868.7864676</v>
      </c>
      <c r="G98" s="56" t="n">
        <f aca="false">'Low pensions'!K98</f>
        <v>3668303.95907299</v>
      </c>
      <c r="H98" s="56" t="n">
        <f aca="false">'Low pensions'!V98</f>
        <v>20181926.0581736</v>
      </c>
      <c r="I98" s="56" t="n">
        <f aca="false">'Low pensions'!M98</f>
        <v>113452.699765144</v>
      </c>
      <c r="J98" s="56" t="n">
        <f aca="false">'Low pensions'!W98</f>
        <v>624183.2801497</v>
      </c>
      <c r="K98" s="6"/>
      <c r="L98" s="56" t="n">
        <f aca="false">'Low pensions'!N98</f>
        <v>2909343.64480283</v>
      </c>
      <c r="M98" s="8"/>
      <c r="N98" s="56" t="n">
        <f aca="false">'Low pensions'!L98</f>
        <v>1061416.06328342</v>
      </c>
      <c r="O98" s="6"/>
      <c r="P98" s="56" t="n">
        <f aca="false">'Low pensions'!X98</f>
        <v>20936196.0151369</v>
      </c>
      <c r="Q98" s="8"/>
      <c r="R98" s="56" t="n">
        <f aca="false">'Low SIPA income'!G93</f>
        <v>24224403.9338939</v>
      </c>
      <c r="S98" s="8"/>
      <c r="T98" s="56" t="n">
        <f aca="false">'Low SIPA income'!J93</f>
        <v>92624108.0115137</v>
      </c>
      <c r="U98" s="6"/>
      <c r="V98" s="56" t="n">
        <f aca="false">'Low SIPA income'!F93</f>
        <v>160531.769966738</v>
      </c>
      <c r="W98" s="8"/>
      <c r="X98" s="56" t="n">
        <f aca="false">'Low SIPA income'!M93</f>
        <v>403209.52356291</v>
      </c>
      <c r="Y98" s="6"/>
      <c r="Z98" s="6" t="n">
        <f aca="false">R98+V98-N98-L98-F98</f>
        <v>-2149692.79069324</v>
      </c>
      <c r="AA98" s="6"/>
      <c r="AB98" s="6" t="n">
        <f aca="false">T98-P98-D98</f>
        <v>-52451836.6491794</v>
      </c>
      <c r="AC98" s="24"/>
      <c r="AD98" s="6"/>
      <c r="AE98" s="6"/>
      <c r="AF98" s="6"/>
      <c r="AG98" s="6" t="n">
        <f aca="false">BF98/100*$AG$37</f>
        <v>6550860558.96774</v>
      </c>
      <c r="AH98" s="36" t="n">
        <f aca="false">(AG98-AG97)/AG97</f>
        <v>-0.000997257997449871</v>
      </c>
      <c r="AI98" s="36"/>
      <c r="AJ98" s="36" t="n">
        <f aca="false">AB98/AG98</f>
        <v>-0.00800686202629912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0.00140207892455474</v>
      </c>
      <c r="AV98" s="5"/>
      <c r="AW98" s="40" t="n">
        <f aca="false">workers_and_wage_low!C86</f>
        <v>12864602</v>
      </c>
      <c r="AX98" s="5"/>
      <c r="AY98" s="36" t="n">
        <f aca="false">(AW98-AW97)/AW97</f>
        <v>-0.00183097717291786</v>
      </c>
      <c r="AZ98" s="41" t="n">
        <f aca="false">workers_and_wage_low!B86</f>
        <v>7250.05526926739</v>
      </c>
      <c r="BA98" s="36" t="n">
        <f aca="false">(AZ98-AZ97)/AZ97</f>
        <v>0.00083524849639863</v>
      </c>
      <c r="BB98" s="36"/>
      <c r="BC98" s="36"/>
      <c r="BD98" s="36"/>
      <c r="BE98" s="36"/>
      <c r="BF98" s="5" t="n">
        <f aca="false">BF97*(1+AY98)*(1+BA98)*(1-BE98)</f>
        <v>124.751210124478</v>
      </c>
      <c r="BG98" s="5"/>
      <c r="BH98" s="5"/>
      <c r="BI98" s="36" t="n">
        <f aca="false">T105/AG105</f>
        <v>0.0162864059350555</v>
      </c>
      <c r="BJ98" s="5"/>
      <c r="BK98" s="5"/>
      <c r="BL98" s="5"/>
      <c r="BM98" s="5"/>
      <c r="BN98" s="5"/>
      <c r="BO98" s="5"/>
      <c r="BP98" s="5"/>
      <c r="BQ98" s="5"/>
      <c r="BR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'Low pensions'!Q99</f>
        <v>124351059.808767</v>
      </c>
      <c r="E99" s="9"/>
      <c r="F99" s="42" t="n">
        <f aca="false">'Low pensions'!I99</f>
        <v>22602277.091719</v>
      </c>
      <c r="G99" s="57" t="n">
        <f aca="false">'Low pensions'!K99</f>
        <v>3754454.70348416</v>
      </c>
      <c r="H99" s="57" t="n">
        <f aca="false">'Low pensions'!V99</f>
        <v>20655902.0353448</v>
      </c>
      <c r="I99" s="57" t="n">
        <f aca="false">'Low pensions'!M99</f>
        <v>116117.155777862</v>
      </c>
      <c r="J99" s="57" t="n">
        <f aca="false">'Low pensions'!W99</f>
        <v>638842.330990053</v>
      </c>
      <c r="K99" s="9"/>
      <c r="L99" s="57" t="n">
        <f aca="false">'Low pensions'!N99</f>
        <v>2435934.47914083</v>
      </c>
      <c r="M99" s="42"/>
      <c r="N99" s="57" t="n">
        <f aca="false">'Low pensions'!L99</f>
        <v>1063729.61223106</v>
      </c>
      <c r="O99" s="9"/>
      <c r="P99" s="57" t="n">
        <f aca="false">'Low pensions'!X99</f>
        <v>18492402.0677268</v>
      </c>
      <c r="Q99" s="42"/>
      <c r="R99" s="57" t="n">
        <f aca="false">'Low SIPA income'!G94</f>
        <v>27986816.0277473</v>
      </c>
      <c r="S99" s="42"/>
      <c r="T99" s="57" t="n">
        <f aca="false">'Low SIPA income'!J94</f>
        <v>107010016.747015</v>
      </c>
      <c r="U99" s="9"/>
      <c r="V99" s="57" t="n">
        <f aca="false">'Low SIPA income'!F94</f>
        <v>167780.778306551</v>
      </c>
      <c r="W99" s="42"/>
      <c r="X99" s="57" t="n">
        <f aca="false">'Low SIPA income'!M94</f>
        <v>421416.942565424</v>
      </c>
      <c r="Y99" s="9"/>
      <c r="Z99" s="9" t="n">
        <f aca="false">R99+V99-N99-L99-F99</f>
        <v>2052655.62296297</v>
      </c>
      <c r="AA99" s="9"/>
      <c r="AB99" s="9" t="n">
        <f aca="false">T99-P99-D99</f>
        <v>-35833445.1294796</v>
      </c>
      <c r="AC99" s="24"/>
      <c r="AD99" s="9"/>
      <c r="AE99" s="9"/>
      <c r="AF99" s="9"/>
      <c r="AG99" s="9" t="n">
        <f aca="false">BF99/100*$AG$37</f>
        <v>6596701648.40269</v>
      </c>
      <c r="AH99" s="43" t="n">
        <f aca="false">(AG99-AG98)/AG98</f>
        <v>0.0069977202265739</v>
      </c>
      <c r="AI99" s="43"/>
      <c r="AJ99" s="43" t="n">
        <f aca="false">AB99/AG99</f>
        <v>-0.00543202452367332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47" t="n">
        <f aca="false">workers_and_wage_low!C87</f>
        <v>12920958</v>
      </c>
      <c r="AX99" s="7"/>
      <c r="AY99" s="43" t="n">
        <f aca="false">(AW99-AW98)/AW98</f>
        <v>0.0043807029552877</v>
      </c>
      <c r="AZ99" s="48" t="n">
        <f aca="false">workers_and_wage_low!B87</f>
        <v>7268.94603429466</v>
      </c>
      <c r="BA99" s="43" t="n">
        <f aca="false">(AZ99-AZ98)/AZ98</f>
        <v>0.00260560289896649</v>
      </c>
      <c r="BB99" s="43"/>
      <c r="BC99" s="43"/>
      <c r="BD99" s="43"/>
      <c r="BE99" s="43"/>
      <c r="BF99" s="7" t="n">
        <f aca="false">BF98*(1+AY99)*(1+BA99)*(1-BE99)</f>
        <v>125.624184190856</v>
      </c>
      <c r="BG99" s="7"/>
      <c r="BH99" s="7"/>
      <c r="BI99" s="43" t="n">
        <f aca="false">T106/AG106</f>
        <v>0.0142627753952855</v>
      </c>
      <c r="BJ99" s="7"/>
      <c r="BK99" s="7"/>
      <c r="BL99" s="7"/>
      <c r="BM99" s="7"/>
      <c r="BN99" s="7"/>
      <c r="BO99" s="7"/>
      <c r="BP99" s="7"/>
      <c r="BQ99" s="7"/>
      <c r="BR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'Low pensions'!Q100</f>
        <v>124408192.266078</v>
      </c>
      <c r="E100" s="9"/>
      <c r="F100" s="42" t="n">
        <f aca="false">'Low pensions'!I100</f>
        <v>22612661.5921249</v>
      </c>
      <c r="G100" s="57" t="n">
        <f aca="false">'Low pensions'!K100</f>
        <v>3806166.48811705</v>
      </c>
      <c r="H100" s="57" t="n">
        <f aca="false">'Low pensions'!V100</f>
        <v>20940405.0169519</v>
      </c>
      <c r="I100" s="57" t="n">
        <f aca="false">'Low pensions'!M100</f>
        <v>117716.489323208</v>
      </c>
      <c r="J100" s="57" t="n">
        <f aca="false">'Low pensions'!W100</f>
        <v>647641.392276862</v>
      </c>
      <c r="K100" s="9"/>
      <c r="L100" s="57" t="n">
        <f aca="false">'Low pensions'!N100</f>
        <v>2427398.6019297</v>
      </c>
      <c r="M100" s="42"/>
      <c r="N100" s="57" t="n">
        <f aca="false">'Low pensions'!L100</f>
        <v>1065134.78947538</v>
      </c>
      <c r="O100" s="9"/>
      <c r="P100" s="57" t="n">
        <f aca="false">'Low pensions'!X100</f>
        <v>18455840.2309044</v>
      </c>
      <c r="Q100" s="42"/>
      <c r="R100" s="57" t="n">
        <f aca="false">'Low SIPA income'!G95</f>
        <v>24500374.7906114</v>
      </c>
      <c r="S100" s="42"/>
      <c r="T100" s="57" t="n">
        <f aca="false">'Low SIPA income'!J95</f>
        <v>93679306.5010366</v>
      </c>
      <c r="U100" s="9"/>
      <c r="V100" s="57" t="n">
        <f aca="false">'Low SIPA income'!F95</f>
        <v>168969.676774205</v>
      </c>
      <c r="W100" s="42"/>
      <c r="X100" s="57" t="n">
        <f aca="false">'Low SIPA income'!M95</f>
        <v>424403.112747233</v>
      </c>
      <c r="Y100" s="9"/>
      <c r="Z100" s="9" t="n">
        <f aca="false">R100+V100-N100-L100-F100</f>
        <v>-1435850.51614437</v>
      </c>
      <c r="AA100" s="9"/>
      <c r="AB100" s="9" t="n">
        <f aca="false">T100-P100-D100</f>
        <v>-49184725.9959455</v>
      </c>
      <c r="AC100" s="24"/>
      <c r="AD100" s="9"/>
      <c r="AE100" s="9"/>
      <c r="AF100" s="9"/>
      <c r="AG100" s="9" t="n">
        <f aca="false">BF100/100*$AG$37</f>
        <v>6621986154.03062</v>
      </c>
      <c r="AH100" s="43" t="n">
        <f aca="false">(AG100-AG99)/AG99</f>
        <v>0.00383290119450177</v>
      </c>
      <c r="AI100" s="43"/>
      <c r="AJ100" s="43" t="n">
        <f aca="false">AB100/AG100</f>
        <v>-0.00742748849844818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47" t="n">
        <f aca="false">workers_and_wage_low!C88</f>
        <v>12925504</v>
      </c>
      <c r="AX100" s="7"/>
      <c r="AY100" s="43" t="n">
        <f aca="false">(AW100-AW99)/AW99</f>
        <v>0.00035183149732396</v>
      </c>
      <c r="AZ100" s="48" t="n">
        <f aca="false">workers_and_wage_low!B88</f>
        <v>7294.2408425548</v>
      </c>
      <c r="BA100" s="43" t="n">
        <f aca="false">(AZ100-AZ99)/AZ99</f>
        <v>0.00347984537796808</v>
      </c>
      <c r="BB100" s="43"/>
      <c r="BC100" s="43"/>
      <c r="BD100" s="43"/>
      <c r="BE100" s="43"/>
      <c r="BF100" s="7" t="n">
        <f aca="false">BF99*(1+AY100)*(1+BA100)*(1-BE100)</f>
        <v>126.105689276499</v>
      </c>
      <c r="BG100" s="7"/>
      <c r="BH100" s="7"/>
      <c r="BI100" s="43" t="n">
        <f aca="false">T107/AG107</f>
        <v>0.016270789810866</v>
      </c>
      <c r="BJ100" s="7"/>
      <c r="BK100" s="7"/>
      <c r="BL100" s="7"/>
      <c r="BM100" s="7"/>
      <c r="BN100" s="7"/>
      <c r="BO100" s="7"/>
      <c r="BP100" s="7"/>
      <c r="BQ100" s="7"/>
      <c r="BR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'Low pensions'!Q101</f>
        <v>124987954.326532</v>
      </c>
      <c r="E101" s="9"/>
      <c r="F101" s="42" t="n">
        <f aca="false">'Low pensions'!I101</f>
        <v>22718040.2093864</v>
      </c>
      <c r="G101" s="57" t="n">
        <f aca="false">'Low pensions'!K101</f>
        <v>3855760.73333219</v>
      </c>
      <c r="H101" s="57" t="n">
        <f aca="false">'Low pensions'!V101</f>
        <v>21213257.9214576</v>
      </c>
      <c r="I101" s="57" t="n">
        <f aca="false">'Low pensions'!M101</f>
        <v>119250.331958729</v>
      </c>
      <c r="J101" s="57" t="n">
        <f aca="false">'Low pensions'!W101</f>
        <v>656080.141900757</v>
      </c>
      <c r="K101" s="9"/>
      <c r="L101" s="57" t="n">
        <f aca="false">'Low pensions'!N101</f>
        <v>2405731.19398376</v>
      </c>
      <c r="M101" s="42"/>
      <c r="N101" s="57" t="n">
        <f aca="false">'Low pensions'!L101</f>
        <v>1071158.91368525</v>
      </c>
      <c r="O101" s="9"/>
      <c r="P101" s="57" t="n">
        <f aca="false">'Low pensions'!X101</f>
        <v>18376550.9020691</v>
      </c>
      <c r="Q101" s="42"/>
      <c r="R101" s="57" t="n">
        <f aca="false">'Low SIPA income'!G96</f>
        <v>28098865.375561</v>
      </c>
      <c r="S101" s="42"/>
      <c r="T101" s="57" t="n">
        <f aca="false">'Low SIPA income'!J96</f>
        <v>107438447.139888</v>
      </c>
      <c r="U101" s="9"/>
      <c r="V101" s="57" t="n">
        <f aca="false">'Low SIPA income'!F96</f>
        <v>166153.362492413</v>
      </c>
      <c r="W101" s="42"/>
      <c r="X101" s="57" t="n">
        <f aca="false">'Low SIPA income'!M96</f>
        <v>417329.343237308</v>
      </c>
      <c r="Y101" s="9"/>
      <c r="Z101" s="9" t="n">
        <f aca="false">R101+V101-N101-L101-F101</f>
        <v>2070088.42099805</v>
      </c>
      <c r="AA101" s="9"/>
      <c r="AB101" s="9" t="n">
        <f aca="false">T101-P101-D101</f>
        <v>-35926058.0887129</v>
      </c>
      <c r="AC101" s="24"/>
      <c r="AD101" s="9"/>
      <c r="AE101" s="9"/>
      <c r="AF101" s="9"/>
      <c r="AG101" s="9" t="n">
        <f aca="false">BF101/100*$AG$37</f>
        <v>6594007946.49286</v>
      </c>
      <c r="AH101" s="43" t="n">
        <f aca="false">(AG101-AG100)/AG100</f>
        <v>-0.00422504772540684</v>
      </c>
      <c r="AI101" s="43" t="n">
        <f aca="false">(AG101-AG97)/AG97</f>
        <v>0.00558269559182928</v>
      </c>
      <c r="AJ101" s="43" t="n">
        <f aca="false">AB101/AG101</f>
        <v>-0.00544828856444142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47" t="n">
        <f aca="false">workers_and_wage_low!C89</f>
        <v>12858119</v>
      </c>
      <c r="AX101" s="7"/>
      <c r="AY101" s="43" t="n">
        <f aca="false">(AW101-AW100)/AW100</f>
        <v>-0.00521333636197088</v>
      </c>
      <c r="AZ101" s="48" t="n">
        <f aca="false">workers_and_wage_low!B89</f>
        <v>7301.48743682526</v>
      </c>
      <c r="BA101" s="43" t="n">
        <f aca="false">(AZ101-AZ100)/AZ100</f>
        <v>0.000993467918990379</v>
      </c>
      <c r="BB101" s="43"/>
      <c r="BC101" s="43"/>
      <c r="BD101" s="43"/>
      <c r="BE101" s="43"/>
      <c r="BF101" s="7" t="n">
        <f aca="false">BF100*(1+AY101)*(1+BA101)*(1-BE101)</f>
        <v>125.572886720861</v>
      </c>
      <c r="BG101" s="7"/>
      <c r="BH101" s="7"/>
      <c r="BI101" s="43" t="n">
        <f aca="false">T108/AG108</f>
        <v>0.0141478040149477</v>
      </c>
      <c r="BJ101" s="7"/>
      <c r="BK101" s="7"/>
      <c r="BL101" s="7"/>
      <c r="BM101" s="7"/>
      <c r="BN101" s="7"/>
      <c r="BO101" s="7"/>
      <c r="BP101" s="7"/>
      <c r="BQ101" s="7"/>
      <c r="BR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'Low pensions'!Q102</f>
        <v>125081694.771068</v>
      </c>
      <c r="E102" s="6"/>
      <c r="F102" s="8" t="n">
        <f aca="false">'Low pensions'!I102</f>
        <v>22735078.6448075</v>
      </c>
      <c r="G102" s="56" t="n">
        <f aca="false">'Low pensions'!K102</f>
        <v>3895877.71334403</v>
      </c>
      <c r="H102" s="56" t="n">
        <f aca="false">'Low pensions'!V102</f>
        <v>21433969.70906</v>
      </c>
      <c r="I102" s="56" t="n">
        <f aca="false">'Low pensions'!M102</f>
        <v>120491.063299301</v>
      </c>
      <c r="J102" s="56" t="n">
        <f aca="false">'Low pensions'!W102</f>
        <v>662906.279661658</v>
      </c>
      <c r="K102" s="6"/>
      <c r="L102" s="56" t="n">
        <f aca="false">'Low pensions'!N102</f>
        <v>2910095.77500843</v>
      </c>
      <c r="M102" s="8"/>
      <c r="N102" s="56" t="n">
        <f aca="false">'Low pensions'!L102</f>
        <v>1071691.63618722</v>
      </c>
      <c r="O102" s="6"/>
      <c r="P102" s="56" t="n">
        <f aca="false">'Low pensions'!X102</f>
        <v>20996631.9926817</v>
      </c>
      <c r="Q102" s="8"/>
      <c r="R102" s="56" t="n">
        <f aca="false">'Low SIPA income'!G97</f>
        <v>24691203.0801166</v>
      </c>
      <c r="S102" s="8"/>
      <c r="T102" s="56" t="n">
        <f aca="false">'Low SIPA income'!J97</f>
        <v>94408955.0053719</v>
      </c>
      <c r="U102" s="6"/>
      <c r="V102" s="56" t="n">
        <f aca="false">'Low SIPA income'!F97</f>
        <v>164112.049460248</v>
      </c>
      <c r="W102" s="8"/>
      <c r="X102" s="56" t="n">
        <f aca="false">'Low SIPA income'!M97</f>
        <v>412202.153427387</v>
      </c>
      <c r="Y102" s="6"/>
      <c r="Z102" s="6" t="n">
        <f aca="false">R102+V102-N102-L102-F102</f>
        <v>-1861550.9264263</v>
      </c>
      <c r="AA102" s="6"/>
      <c r="AB102" s="6" t="n">
        <f aca="false">T102-P102-D102</f>
        <v>-51669371.7583774</v>
      </c>
      <c r="AC102" s="24"/>
      <c r="AD102" s="6"/>
      <c r="AE102" s="6"/>
      <c r="AF102" s="6"/>
      <c r="AG102" s="6" t="n">
        <f aca="false">BF102/100*$AG$37</f>
        <v>6647828443.19746</v>
      </c>
      <c r="AH102" s="36" t="n">
        <f aca="false">(AG102-AG101)/AG101</f>
        <v>0.00816203091372127</v>
      </c>
      <c r="AI102" s="36"/>
      <c r="AJ102" s="36" t="n">
        <f aca="false">AB102/AG102</f>
        <v>-0.00777236840569332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0.00423220695285366</v>
      </c>
      <c r="AV102" s="5"/>
      <c r="AW102" s="40" t="n">
        <f aca="false">workers_and_wage_low!C90</f>
        <v>12901093</v>
      </c>
      <c r="AX102" s="5"/>
      <c r="AY102" s="36" t="n">
        <f aca="false">(AW102-AW101)/AW101</f>
        <v>0.00334216847736438</v>
      </c>
      <c r="AZ102" s="41" t="n">
        <f aca="false">workers_and_wage_low!B90</f>
        <v>7336.56237549718</v>
      </c>
      <c r="BA102" s="36" t="n">
        <f aca="false">(AZ102-AZ101)/AZ101</f>
        <v>0.00480380730301749</v>
      </c>
      <c r="BB102" s="36"/>
      <c r="BC102" s="36"/>
      <c r="BD102" s="36"/>
      <c r="BE102" s="36"/>
      <c r="BF102" s="5" t="n">
        <f aca="false">BF101*(1+AY102)*(1+BA102)*(1-BE102)</f>
        <v>126.597816504202</v>
      </c>
      <c r="BG102" s="5"/>
      <c r="BH102" s="5"/>
      <c r="BI102" s="36" t="n">
        <f aca="false">T109/AG109</f>
        <v>0.0163540179783425</v>
      </c>
      <c r="BJ102" s="5"/>
      <c r="BK102" s="5"/>
      <c r="BL102" s="5"/>
      <c r="BM102" s="5"/>
      <c r="BN102" s="5"/>
      <c r="BO102" s="5"/>
      <c r="BP102" s="5"/>
      <c r="BQ102" s="5"/>
      <c r="BR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'Low pensions'!Q103</f>
        <v>125430385.297363</v>
      </c>
      <c r="E103" s="9"/>
      <c r="F103" s="42" t="n">
        <f aca="false">'Low pensions'!I103</f>
        <v>22798457.2754899</v>
      </c>
      <c r="G103" s="57" t="n">
        <f aca="false">'Low pensions'!K103</f>
        <v>3972257.02396808</v>
      </c>
      <c r="H103" s="57" t="n">
        <f aca="false">'Low pensions'!V103</f>
        <v>21854186.1405736</v>
      </c>
      <c r="I103" s="57" t="n">
        <f aca="false">'Low pensions'!M103</f>
        <v>122853.310019632</v>
      </c>
      <c r="J103" s="57" t="n">
        <f aca="false">'Low pensions'!W103</f>
        <v>675902.664141456</v>
      </c>
      <c r="K103" s="9"/>
      <c r="L103" s="57" t="n">
        <f aca="false">'Low pensions'!N103</f>
        <v>2341989.71721329</v>
      </c>
      <c r="M103" s="42"/>
      <c r="N103" s="57" t="n">
        <f aca="false">'Low pensions'!L103</f>
        <v>1075155.78723491</v>
      </c>
      <c r="O103" s="9"/>
      <c r="P103" s="57" t="n">
        <f aca="false">'Low pensions'!X103</f>
        <v>18067785.6950948</v>
      </c>
      <c r="Q103" s="42"/>
      <c r="R103" s="57" t="n">
        <f aca="false">'Low SIPA income'!G98</f>
        <v>28282159.5161065</v>
      </c>
      <c r="S103" s="42"/>
      <c r="T103" s="57" t="n">
        <f aca="false">'Low SIPA income'!J98</f>
        <v>108139288.172678</v>
      </c>
      <c r="U103" s="9"/>
      <c r="V103" s="57" t="n">
        <f aca="false">'Low SIPA income'!F98</f>
        <v>161951.393676355</v>
      </c>
      <c r="W103" s="42"/>
      <c r="X103" s="57" t="n">
        <f aca="false">'Low SIPA income'!M98</f>
        <v>406775.209032595</v>
      </c>
      <c r="Y103" s="9"/>
      <c r="Z103" s="9" t="n">
        <f aca="false">R103+V103-N103-L103-F103</f>
        <v>2228508.12984476</v>
      </c>
      <c r="AA103" s="9"/>
      <c r="AB103" s="9" t="n">
        <f aca="false">T103-P103-D103</f>
        <v>-35358882.8197794</v>
      </c>
      <c r="AC103" s="24"/>
      <c r="AD103" s="9"/>
      <c r="AE103" s="9"/>
      <c r="AF103" s="9"/>
      <c r="AG103" s="9" t="n">
        <f aca="false">BF103/100*$AG$37</f>
        <v>6656334907.82148</v>
      </c>
      <c r="AH103" s="43" t="n">
        <f aca="false">(AG103-AG102)/AG102</f>
        <v>0.00127958546113237</v>
      </c>
      <c r="AI103" s="43"/>
      <c r="AJ103" s="43" t="n">
        <f aca="false">AB103/AG103</f>
        <v>-0.0053120648689463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47" t="n">
        <f aca="false">workers_and_wage_low!C91</f>
        <v>12945116</v>
      </c>
      <c r="AX103" s="7"/>
      <c r="AY103" s="43" t="n">
        <f aca="false">(AW103-AW102)/AW102</f>
        <v>0.00341234653528968</v>
      </c>
      <c r="AZ103" s="48" t="n">
        <f aca="false">workers_and_wage_low!B91</f>
        <v>7320.96845271297</v>
      </c>
      <c r="BA103" s="43" t="n">
        <f aca="false">(AZ103-AZ102)/AZ102</f>
        <v>-0.00212550810394327</v>
      </c>
      <c r="BB103" s="43"/>
      <c r="BC103" s="43"/>
      <c r="BD103" s="43"/>
      <c r="BE103" s="43"/>
      <c r="BF103" s="7" t="n">
        <f aca="false">BF102*(1+AY103)*(1+BA103)*(1-BE103)</f>
        <v>126.759809229612</v>
      </c>
      <c r="BG103" s="7"/>
      <c r="BH103" s="7"/>
      <c r="BI103" s="43" t="n">
        <f aca="false">T110/AG110</f>
        <v>0.0142290652432032</v>
      </c>
      <c r="BJ103" s="7"/>
      <c r="BK103" s="7"/>
      <c r="BL103" s="7"/>
      <c r="BM103" s="7"/>
      <c r="BN103" s="7"/>
      <c r="BO103" s="7"/>
      <c r="BP103" s="7"/>
      <c r="BQ103" s="7"/>
      <c r="BR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'Low pensions'!Q104</f>
        <v>125259996.307686</v>
      </c>
      <c r="E104" s="9"/>
      <c r="F104" s="42" t="n">
        <f aca="false">'Low pensions'!I104</f>
        <v>22767487.0596833</v>
      </c>
      <c r="G104" s="57" t="n">
        <f aca="false">'Low pensions'!K104</f>
        <v>4087515.02460624</v>
      </c>
      <c r="H104" s="57" t="n">
        <f aca="false">'Low pensions'!V104</f>
        <v>22488301.6534768</v>
      </c>
      <c r="I104" s="57" t="n">
        <f aca="false">'Low pensions'!M104</f>
        <v>126417.990451739</v>
      </c>
      <c r="J104" s="57" t="n">
        <f aca="false">'Low pensions'!W104</f>
        <v>695514.484128147</v>
      </c>
      <c r="K104" s="9"/>
      <c r="L104" s="57" t="n">
        <f aca="false">'Low pensions'!N104</f>
        <v>2400723.21086455</v>
      </c>
      <c r="M104" s="42"/>
      <c r="N104" s="57" t="n">
        <f aca="false">'Low pensions'!L104</f>
        <v>1074356.42547189</v>
      </c>
      <c r="O104" s="9"/>
      <c r="P104" s="57" t="n">
        <f aca="false">'Low pensions'!X104</f>
        <v>18368156.2202882</v>
      </c>
      <c r="Q104" s="42"/>
      <c r="R104" s="57" t="n">
        <f aca="false">'Low SIPA income'!G99</f>
        <v>24863893.355593</v>
      </c>
      <c r="S104" s="42"/>
      <c r="T104" s="57" t="n">
        <f aca="false">'Low SIPA income'!J99</f>
        <v>95069251.2410155</v>
      </c>
      <c r="U104" s="9"/>
      <c r="V104" s="57" t="n">
        <f aca="false">'Low SIPA income'!F99</f>
        <v>162921.430264712</v>
      </c>
      <c r="W104" s="42"/>
      <c r="X104" s="57" t="n">
        <f aca="false">'Low SIPA income'!M99</f>
        <v>409211.661273239</v>
      </c>
      <c r="Y104" s="9"/>
      <c r="Z104" s="9" t="n">
        <f aca="false">R104+V104-N104-L104-F104</f>
        <v>-1215751.91016205</v>
      </c>
      <c r="AA104" s="9"/>
      <c r="AB104" s="9" t="n">
        <f aca="false">T104-P104-D104</f>
        <v>-48558901.2869584</v>
      </c>
      <c r="AC104" s="24"/>
      <c r="AD104" s="9"/>
      <c r="AE104" s="9"/>
      <c r="AF104" s="9"/>
      <c r="AG104" s="9" t="n">
        <f aca="false">BF104/100*$AG$37</f>
        <v>6684086004.40822</v>
      </c>
      <c r="AH104" s="43" t="n">
        <f aca="false">(AG104-AG103)/AG103</f>
        <v>0.0041691256481297</v>
      </c>
      <c r="AI104" s="43"/>
      <c r="AJ104" s="43" t="n">
        <f aca="false">AB104/AG104</f>
        <v>-0.00726485285421722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47" t="n">
        <f aca="false">workers_and_wage_low!C92</f>
        <v>12964801</v>
      </c>
      <c r="AX104" s="7"/>
      <c r="AY104" s="43" t="n">
        <f aca="false">(AW104-AW103)/AW103</f>
        <v>0.00152065072263547</v>
      </c>
      <c r="AZ104" s="48" t="n">
        <f aca="false">workers_and_wage_low!B92</f>
        <v>7340.32841435066</v>
      </c>
      <c r="BA104" s="43" t="n">
        <f aca="false">(AZ104-AZ103)/AZ103</f>
        <v>0.00264445363516288</v>
      </c>
      <c r="BB104" s="43"/>
      <c r="BC104" s="43"/>
      <c r="BD104" s="43"/>
      <c r="BE104" s="43"/>
      <c r="BF104" s="7" t="n">
        <f aca="false">BF103*(1+AY104)*(1+BA104)*(1-BE104)</f>
        <v>127.288286801423</v>
      </c>
      <c r="BG104" s="7"/>
      <c r="BH104" s="7"/>
      <c r="BI104" s="43" t="n">
        <f aca="false">T111/AG111</f>
        <v>0.0163217881993018</v>
      </c>
      <c r="BJ104" s="7"/>
      <c r="BK104" s="7"/>
      <c r="BL104" s="7"/>
      <c r="BM104" s="7"/>
      <c r="BN104" s="7"/>
      <c r="BO104" s="7"/>
      <c r="BP104" s="7"/>
      <c r="BQ104" s="7"/>
      <c r="BR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'Low pensions'!Q105</f>
        <v>125683553.774595</v>
      </c>
      <c r="E105" s="9"/>
      <c r="F105" s="42" t="n">
        <f aca="false">'Low pensions'!I105</f>
        <v>22844473.643039</v>
      </c>
      <c r="G105" s="57" t="n">
        <f aca="false">'Low pensions'!K105</f>
        <v>4186229.91290216</v>
      </c>
      <c r="H105" s="57" t="n">
        <f aca="false">'Low pensions'!V105</f>
        <v>23031401.8432802</v>
      </c>
      <c r="I105" s="57" t="n">
        <f aca="false">'Low pensions'!M105</f>
        <v>129471.028234088</v>
      </c>
      <c r="J105" s="57" t="n">
        <f aca="false">'Low pensions'!W105</f>
        <v>712311.397214854</v>
      </c>
      <c r="K105" s="9"/>
      <c r="L105" s="57" t="n">
        <f aca="false">'Low pensions'!N105</f>
        <v>2388656.99328918</v>
      </c>
      <c r="M105" s="42"/>
      <c r="N105" s="57" t="n">
        <f aca="false">'Low pensions'!L105</f>
        <v>1079249.48332743</v>
      </c>
      <c r="O105" s="9"/>
      <c r="P105" s="57" t="n">
        <f aca="false">'Low pensions'!X105</f>
        <v>18332464.7205649</v>
      </c>
      <c r="Q105" s="42"/>
      <c r="R105" s="57" t="n">
        <f aca="false">'Low SIPA income'!G100</f>
        <v>28565049.8602544</v>
      </c>
      <c r="S105" s="42"/>
      <c r="T105" s="57" t="n">
        <f aca="false">'Low SIPA income'!J100</f>
        <v>109220943.922115</v>
      </c>
      <c r="U105" s="9"/>
      <c r="V105" s="57" t="n">
        <f aca="false">'Low SIPA income'!F100</f>
        <v>165734.83046096</v>
      </c>
      <c r="W105" s="42"/>
      <c r="X105" s="57" t="n">
        <f aca="false">'Low SIPA income'!M100</f>
        <v>416278.111440431</v>
      </c>
      <c r="Y105" s="9"/>
      <c r="Z105" s="9" t="n">
        <f aca="false">R105+V105-N105-L105-F105</f>
        <v>2418404.57105971</v>
      </c>
      <c r="AA105" s="9"/>
      <c r="AB105" s="9" t="n">
        <f aca="false">T105-P105-D105</f>
        <v>-34795074.573045</v>
      </c>
      <c r="AC105" s="24"/>
      <c r="AD105" s="9"/>
      <c r="AE105" s="9"/>
      <c r="AF105" s="9"/>
      <c r="AG105" s="9" t="n">
        <f aca="false">BF105/100*$AG$37</f>
        <v>6706264375.1881</v>
      </c>
      <c r="AH105" s="43" t="n">
        <f aca="false">(AG105-AG104)/AG104</f>
        <v>0.00331808578843132</v>
      </c>
      <c r="AI105" s="43" t="n">
        <f aca="false">(AG105-AG101)/AG101</f>
        <v>0.0170240056739605</v>
      </c>
      <c r="AJ105" s="43" t="n">
        <f aca="false">AB105/AG105</f>
        <v>-0.00518844361426909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47" t="n">
        <f aca="false">workers_and_wage_low!C93</f>
        <v>12993930</v>
      </c>
      <c r="AX105" s="7"/>
      <c r="AY105" s="43" t="n">
        <f aca="false">(AW105-AW104)/AW104</f>
        <v>0.00224677571217638</v>
      </c>
      <c r="AZ105" s="48" t="n">
        <f aca="false">workers_and_wage_low!B93</f>
        <v>7348.17455362881</v>
      </c>
      <c r="BA105" s="43" t="n">
        <f aca="false">(AZ105-AZ104)/AZ104</f>
        <v>0.00106890847864661</v>
      </c>
      <c r="BB105" s="43"/>
      <c r="BC105" s="43"/>
      <c r="BD105" s="43"/>
      <c r="BE105" s="43"/>
      <c r="BF105" s="7" t="n">
        <f aca="false">BF104*(1+AY105)*(1+BA105)*(1-BE105)</f>
        <v>127.710640256892</v>
      </c>
      <c r="BG105" s="7"/>
      <c r="BH105" s="7"/>
      <c r="BI105" s="43" t="n">
        <f aca="false">T112/AG112</f>
        <v>0.0141870223872721</v>
      </c>
      <c r="BJ105" s="7"/>
      <c r="BK105" s="7"/>
      <c r="BL105" s="7"/>
      <c r="BM105" s="7"/>
      <c r="BN105" s="7"/>
      <c r="BO105" s="7"/>
      <c r="BP105" s="7"/>
      <c r="BQ105" s="7"/>
      <c r="BR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'Low pensions'!Q106</f>
        <v>126212711.037845</v>
      </c>
      <c r="E106" s="6"/>
      <c r="F106" s="8" t="n">
        <f aca="false">'Low pensions'!I106</f>
        <v>22940654.2393884</v>
      </c>
      <c r="G106" s="56" t="n">
        <f aca="false">'Low pensions'!K106</f>
        <v>4260259.56170564</v>
      </c>
      <c r="H106" s="56" t="n">
        <f aca="false">'Low pensions'!V106</f>
        <v>23438691.1287193</v>
      </c>
      <c r="I106" s="56" t="n">
        <f aca="false">'Low pensions'!M106</f>
        <v>131760.605001207</v>
      </c>
      <c r="J106" s="56" t="n">
        <f aca="false">'Low pensions'!W106</f>
        <v>724907.973053182</v>
      </c>
      <c r="K106" s="6"/>
      <c r="L106" s="56" t="n">
        <f aca="false">'Low pensions'!N106</f>
        <v>2920596.37001346</v>
      </c>
      <c r="M106" s="8"/>
      <c r="N106" s="56" t="n">
        <f aca="false">'Low pensions'!L106</f>
        <v>1084788.1087696</v>
      </c>
      <c r="O106" s="6"/>
      <c r="P106" s="56" t="n">
        <f aca="false">'Low pensions'!X106</f>
        <v>21123172.5581447</v>
      </c>
      <c r="Q106" s="8"/>
      <c r="R106" s="56" t="n">
        <f aca="false">'Low SIPA income'!G101</f>
        <v>25153818.6911512</v>
      </c>
      <c r="S106" s="8"/>
      <c r="T106" s="56" t="n">
        <f aca="false">'Low SIPA income'!J101</f>
        <v>96177805.8898443</v>
      </c>
      <c r="U106" s="6"/>
      <c r="V106" s="56" t="n">
        <f aca="false">'Low SIPA income'!F101</f>
        <v>168407.68947292</v>
      </c>
      <c r="W106" s="8"/>
      <c r="X106" s="56" t="n">
        <f aca="false">'Low SIPA income'!M101</f>
        <v>422991.562671839</v>
      </c>
      <c r="Y106" s="6"/>
      <c r="Z106" s="6" t="n">
        <f aca="false">R106+V106-N106-L106-F106</f>
        <v>-1623812.33754724</v>
      </c>
      <c r="AA106" s="6"/>
      <c r="AB106" s="6" t="n">
        <f aca="false">T106-P106-D106</f>
        <v>-51158077.7061453</v>
      </c>
      <c r="AC106" s="24"/>
      <c r="AD106" s="6"/>
      <c r="AE106" s="6"/>
      <c r="AF106" s="6"/>
      <c r="AG106" s="6" t="n">
        <f aca="false">BF106/100*$AG$37</f>
        <v>6743274238.31098</v>
      </c>
      <c r="AH106" s="36" t="n">
        <f aca="false">(AG106-AG105)/AG105</f>
        <v>0.00551870028563328</v>
      </c>
      <c r="AI106" s="36"/>
      <c r="AJ106" s="36" t="n">
        <f aca="false">AB106/AG106</f>
        <v>-0.0075865337665637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0.00292327276357548</v>
      </c>
      <c r="AV106" s="5"/>
      <c r="AW106" s="40" t="n">
        <f aca="false">workers_and_wage_low!C94</f>
        <v>13016088</v>
      </c>
      <c r="AX106" s="5"/>
      <c r="AY106" s="36" t="n">
        <f aca="false">(AW106-AW105)/AW105</f>
        <v>0.00170525776266303</v>
      </c>
      <c r="AZ106" s="41" t="n">
        <f aca="false">workers_and_wage_low!B94</f>
        <v>7376.14869182152</v>
      </c>
      <c r="BA106" s="36" t="n">
        <f aca="false">(AZ106-AZ105)/AZ105</f>
        <v>0.0038069506907526</v>
      </c>
      <c r="BB106" s="36"/>
      <c r="BC106" s="36"/>
      <c r="BD106" s="36"/>
      <c r="BE106" s="36"/>
      <c r="BF106" s="5" t="n">
        <f aca="false">BF105*(1+AY106)*(1+BA106)*(1-BE106)</f>
        <v>128.415437003756</v>
      </c>
      <c r="BG106" s="5"/>
      <c r="BH106" s="5"/>
      <c r="BI106" s="36" t="n">
        <f aca="false">T113/AG113</f>
        <v>0.0162224966706291</v>
      </c>
      <c r="BJ106" s="5"/>
      <c r="BK106" s="5"/>
      <c r="BL106" s="5"/>
      <c r="BM106" s="5"/>
      <c r="BN106" s="5"/>
      <c r="BO106" s="5"/>
      <c r="BP106" s="5"/>
      <c r="BQ106" s="5"/>
      <c r="BR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'Low pensions'!Q107</f>
        <v>126235585.480255</v>
      </c>
      <c r="E107" s="9"/>
      <c r="F107" s="42" t="n">
        <f aca="false">'Low pensions'!I107</f>
        <v>22944811.9400663</v>
      </c>
      <c r="G107" s="57" t="n">
        <f aca="false">'Low pensions'!K107</f>
        <v>4319359.44733356</v>
      </c>
      <c r="H107" s="57" t="n">
        <f aca="false">'Low pensions'!V107</f>
        <v>23763841.2621588</v>
      </c>
      <c r="I107" s="57" t="n">
        <f aca="false">'Low pensions'!M107</f>
        <v>133588.436515471</v>
      </c>
      <c r="J107" s="57" t="n">
        <f aca="false">'Low pensions'!W107</f>
        <v>734964.162747181</v>
      </c>
      <c r="K107" s="9"/>
      <c r="L107" s="57" t="n">
        <f aca="false">'Low pensions'!N107</f>
        <v>2389979.13387607</v>
      </c>
      <c r="M107" s="42"/>
      <c r="N107" s="57" t="n">
        <f aca="false">'Low pensions'!L107</f>
        <v>1086228.69746772</v>
      </c>
      <c r="O107" s="9"/>
      <c r="P107" s="57" t="n">
        <f aca="false">'Low pensions'!X107</f>
        <v>18377722.8913543</v>
      </c>
      <c r="Q107" s="42"/>
      <c r="R107" s="57" t="n">
        <f aca="false">'Low SIPA income'!G102</f>
        <v>28823866.3997243</v>
      </c>
      <c r="S107" s="42"/>
      <c r="T107" s="57" t="n">
        <f aca="false">'Low SIPA income'!J102</f>
        <v>110210551.392847</v>
      </c>
      <c r="U107" s="9"/>
      <c r="V107" s="57" t="n">
        <f aca="false">'Low SIPA income'!F102</f>
        <v>175751.18678806</v>
      </c>
      <c r="W107" s="42"/>
      <c r="X107" s="57" t="n">
        <f aca="false">'Low SIPA income'!M102</f>
        <v>441436.310738446</v>
      </c>
      <c r="Y107" s="9"/>
      <c r="Z107" s="9" t="n">
        <f aca="false">R107+V107-N107-L107-F107</f>
        <v>2578597.81510231</v>
      </c>
      <c r="AA107" s="9"/>
      <c r="AB107" s="9" t="n">
        <f aca="false">T107-P107-D107</f>
        <v>-34402756.9787617</v>
      </c>
      <c r="AC107" s="24"/>
      <c r="AD107" s="9"/>
      <c r="AE107" s="9"/>
      <c r="AF107" s="9"/>
      <c r="AG107" s="9" t="n">
        <f aca="false">BF107/100*$AG$37</f>
        <v>6773521917.12575</v>
      </c>
      <c r="AH107" s="43" t="n">
        <f aca="false">(AG107-AG106)/AG106</f>
        <v>0.00448560710209968</v>
      </c>
      <c r="AI107" s="43"/>
      <c r="AJ107" s="43" t="n">
        <f aca="false">AB107/AG107</f>
        <v>-0.00507900578158312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47" t="n">
        <f aca="false">workers_and_wage_low!C95</f>
        <v>13037286</v>
      </c>
      <c r="AX107" s="7"/>
      <c r="AY107" s="43" t="n">
        <f aca="false">(AW107-AW106)/AW106</f>
        <v>0.00162859992956409</v>
      </c>
      <c r="AZ107" s="48" t="n">
        <f aca="false">workers_and_wage_low!B95</f>
        <v>7397.18813670129</v>
      </c>
      <c r="BA107" s="43" t="n">
        <f aca="false">(AZ107-AZ106)/AZ106</f>
        <v>0.0028523618162828</v>
      </c>
      <c r="BB107" s="43"/>
      <c r="BC107" s="43"/>
      <c r="BD107" s="43"/>
      <c r="BE107" s="43"/>
      <c r="BF107" s="7" t="n">
        <f aca="false">BF106*(1+AY107)*(1+BA107)*(1-BE107)</f>
        <v>128.9914582</v>
      </c>
      <c r="BG107" s="7"/>
      <c r="BH107" s="7"/>
      <c r="BI107" s="43" t="n">
        <f aca="false">T114/AG114</f>
        <v>0.0141104846392508</v>
      </c>
      <c r="BJ107" s="7"/>
      <c r="BK107" s="7"/>
      <c r="BL107" s="7"/>
      <c r="BM107" s="7"/>
      <c r="BN107" s="7"/>
      <c r="BO107" s="7"/>
      <c r="BP107" s="7"/>
      <c r="BQ107" s="7"/>
      <c r="BR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'Low pensions'!Q108</f>
        <v>126195703.820124</v>
      </c>
      <c r="E108" s="9"/>
      <c r="F108" s="42" t="n">
        <f aca="false">'Low pensions'!I108</f>
        <v>22937562.9762494</v>
      </c>
      <c r="G108" s="57" t="n">
        <f aca="false">'Low pensions'!K108</f>
        <v>4408635.11386658</v>
      </c>
      <c r="H108" s="57" t="n">
        <f aca="false">'Low pensions'!V108</f>
        <v>24255009.6388434</v>
      </c>
      <c r="I108" s="57" t="n">
        <f aca="false">'Low pensions'!M108</f>
        <v>136349.539604122</v>
      </c>
      <c r="J108" s="57" t="n">
        <f aca="false">'Low pensions'!W108</f>
        <v>750154.937283822</v>
      </c>
      <c r="K108" s="9"/>
      <c r="L108" s="57" t="n">
        <f aca="false">'Low pensions'!N108</f>
        <v>2400661.13257229</v>
      </c>
      <c r="M108" s="42"/>
      <c r="N108" s="57" t="n">
        <f aca="false">'Low pensions'!L108</f>
        <v>1087716.3972452</v>
      </c>
      <c r="O108" s="9"/>
      <c r="P108" s="57" t="n">
        <f aca="false">'Low pensions'!X108</f>
        <v>18441336.7186023</v>
      </c>
      <c r="Q108" s="42"/>
      <c r="R108" s="57" t="n">
        <f aca="false">'Low SIPA income'!G103</f>
        <v>25029973.0438817</v>
      </c>
      <c r="S108" s="42"/>
      <c r="T108" s="57" t="n">
        <f aca="false">'Low SIPA income'!J103</f>
        <v>95704271.3235965</v>
      </c>
      <c r="U108" s="9"/>
      <c r="V108" s="57" t="n">
        <f aca="false">'Low SIPA income'!F103</f>
        <v>172331.998385874</v>
      </c>
      <c r="W108" s="42"/>
      <c r="X108" s="57" t="n">
        <f aca="false">'Low SIPA income'!M103</f>
        <v>432848.295251524</v>
      </c>
      <c r="Y108" s="9"/>
      <c r="Z108" s="9" t="n">
        <f aca="false">R108+V108-N108-L108-F108</f>
        <v>-1223635.46379923</v>
      </c>
      <c r="AA108" s="9"/>
      <c r="AB108" s="9" t="n">
        <f aca="false">T108-P108-D108</f>
        <v>-48932769.2151301</v>
      </c>
      <c r="AC108" s="24"/>
      <c r="AD108" s="9"/>
      <c r="AE108" s="9"/>
      <c r="AF108" s="9"/>
      <c r="AG108" s="9" t="n">
        <f aca="false">BF108/100*$AG$37</f>
        <v>6764602564.64404</v>
      </c>
      <c r="AH108" s="43" t="n">
        <f aca="false">(AG108-AG107)/AG107</f>
        <v>-0.00131679687330151</v>
      </c>
      <c r="AI108" s="43"/>
      <c r="AJ108" s="43" t="n">
        <f aca="false">AB108/AG108</f>
        <v>-0.00723365027694054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47" t="n">
        <f aca="false">workers_and_wage_low!C96</f>
        <v>13065748</v>
      </c>
      <c r="AX108" s="7"/>
      <c r="AY108" s="43" t="n">
        <f aca="false">(AW108-AW107)/AW107</f>
        <v>0.00218312308251886</v>
      </c>
      <c r="AZ108" s="48" t="n">
        <f aca="false">workers_and_wage_low!B96</f>
        <v>7371.35496731308</v>
      </c>
      <c r="BA108" s="43" t="n">
        <f aca="false">(AZ108-AZ107)/AZ107</f>
        <v>-0.00349229584415205</v>
      </c>
      <c r="BB108" s="43"/>
      <c r="BC108" s="43"/>
      <c r="BD108" s="43"/>
      <c r="BE108" s="43"/>
      <c r="BF108" s="7" t="n">
        <f aca="false">BF107*(1+AY108)*(1+BA108)*(1-BE108)</f>
        <v>128.821602651159</v>
      </c>
      <c r="BG108" s="7"/>
      <c r="BH108" s="7"/>
      <c r="BI108" s="43" t="n">
        <f aca="false">T115/AG115</f>
        <v>0.0162519045470096</v>
      </c>
      <c r="BJ108" s="7"/>
      <c r="BK108" s="7"/>
      <c r="BL108" s="7"/>
      <c r="BM108" s="7"/>
      <c r="BN108" s="7"/>
      <c r="BO108" s="7"/>
      <c r="BP108" s="7"/>
      <c r="BQ108" s="7"/>
      <c r="BR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'Low pensions'!Q109</f>
        <v>126144597.39661</v>
      </c>
      <c r="E109" s="9"/>
      <c r="F109" s="42" t="n">
        <f aca="false">'Low pensions'!I109</f>
        <v>22928273.7788174</v>
      </c>
      <c r="G109" s="57" t="n">
        <f aca="false">'Low pensions'!K109</f>
        <v>4443310.61191099</v>
      </c>
      <c r="H109" s="57" t="n">
        <f aca="false">'Low pensions'!V109</f>
        <v>24445783.9981578</v>
      </c>
      <c r="I109" s="57" t="n">
        <f aca="false">'Low pensions'!M109</f>
        <v>137421.977687969</v>
      </c>
      <c r="J109" s="57" t="n">
        <f aca="false">'Low pensions'!W109</f>
        <v>756055.175200758</v>
      </c>
      <c r="K109" s="9"/>
      <c r="L109" s="57" t="n">
        <f aca="false">'Low pensions'!N109</f>
        <v>2350179.49494014</v>
      </c>
      <c r="M109" s="42"/>
      <c r="N109" s="57" t="n">
        <f aca="false">'Low pensions'!L109</f>
        <v>1087753.17598547</v>
      </c>
      <c r="O109" s="9"/>
      <c r="P109" s="57" t="n">
        <f aca="false">'Low pensions'!X109</f>
        <v>18179589.606727</v>
      </c>
      <c r="Q109" s="42"/>
      <c r="R109" s="57" t="n">
        <f aca="false">'Low SIPA income'!G104</f>
        <v>29020117.5357291</v>
      </c>
      <c r="S109" s="42"/>
      <c r="T109" s="57" t="n">
        <f aca="false">'Low SIPA income'!J104</f>
        <v>110960934.620781</v>
      </c>
      <c r="U109" s="9"/>
      <c r="V109" s="57" t="n">
        <f aca="false">'Low SIPA income'!F104</f>
        <v>166269.840865551</v>
      </c>
      <c r="W109" s="42"/>
      <c r="X109" s="57" t="n">
        <f aca="false">'Low SIPA income'!M104</f>
        <v>417621.903328985</v>
      </c>
      <c r="Y109" s="9"/>
      <c r="Z109" s="9" t="n">
        <f aca="false">R109+V109-N109-L109-F109</f>
        <v>2820180.92685166</v>
      </c>
      <c r="AA109" s="9"/>
      <c r="AB109" s="9" t="n">
        <f aca="false">T109-P109-D109</f>
        <v>-33363252.3825555</v>
      </c>
      <c r="AC109" s="24"/>
      <c r="AD109" s="9"/>
      <c r="AE109" s="9"/>
      <c r="AF109" s="9"/>
      <c r="AG109" s="9" t="n">
        <f aca="false">BF109/100*$AG$37</f>
        <v>6784934122.47229</v>
      </c>
      <c r="AH109" s="43" t="n">
        <f aca="false">(AG109-AG108)/AG108</f>
        <v>0.00300558053987044</v>
      </c>
      <c r="AI109" s="43" t="n">
        <f aca="false">(AG109-AG105)/AG105</f>
        <v>0.0117307852603099</v>
      </c>
      <c r="AJ109" s="43" t="n">
        <f aca="false">AB109/AG109</f>
        <v>-0.00491725516863215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47" t="n">
        <f aca="false">workers_and_wage_low!C97</f>
        <v>13019605</v>
      </c>
      <c r="AX109" s="7"/>
      <c r="AY109" s="43" t="n">
        <f aca="false">(AW109-AW108)/AW108</f>
        <v>-0.00353160033394185</v>
      </c>
      <c r="AZ109" s="48" t="n">
        <f aca="false">workers_and_wage_low!B97</f>
        <v>7419.71363149405</v>
      </c>
      <c r="BA109" s="43" t="n">
        <f aca="false">(AZ109-AZ108)/AZ108</f>
        <v>0.00656034940596528</v>
      </c>
      <c r="BB109" s="43"/>
      <c r="BC109" s="43"/>
      <c r="BD109" s="43"/>
      <c r="BE109" s="43"/>
      <c r="BF109" s="7" t="n">
        <f aca="false">BF108*(1+AY109)*(1+BA109)*(1-BE109)</f>
        <v>129.208786353203</v>
      </c>
      <c r="BG109" s="7"/>
      <c r="BH109" s="7"/>
      <c r="BI109" s="43" t="n">
        <f aca="false">T116/AG116</f>
        <v>0.0140935713295149</v>
      </c>
      <c r="BJ109" s="7"/>
      <c r="BK109" s="7"/>
      <c r="BL109" s="7"/>
      <c r="BM109" s="7"/>
      <c r="BN109" s="7"/>
      <c r="BO109" s="7"/>
      <c r="BP109" s="7"/>
      <c r="BQ109" s="7"/>
      <c r="BR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'Low pensions'!Q110</f>
        <v>126568232.068028</v>
      </c>
      <c r="E110" s="6"/>
      <c r="F110" s="8" t="n">
        <f aca="false">'Low pensions'!I110</f>
        <v>23005274.3950065</v>
      </c>
      <c r="G110" s="56" t="n">
        <f aca="false">'Low pensions'!K110</f>
        <v>4506397.52125089</v>
      </c>
      <c r="H110" s="56" t="n">
        <f aca="false">'Low pensions'!V110</f>
        <v>24792869.5596984</v>
      </c>
      <c r="I110" s="56" t="n">
        <f aca="false">'Low pensions'!M110</f>
        <v>139373.119213944</v>
      </c>
      <c r="J110" s="56" t="n">
        <f aca="false">'Low pensions'!W110</f>
        <v>766789.780196856</v>
      </c>
      <c r="K110" s="6"/>
      <c r="L110" s="56" t="n">
        <f aca="false">'Low pensions'!N110</f>
        <v>2906953.97103702</v>
      </c>
      <c r="M110" s="8"/>
      <c r="N110" s="56" t="n">
        <f aca="false">'Low pensions'!L110</f>
        <v>1090514.44748634</v>
      </c>
      <c r="O110" s="6"/>
      <c r="P110" s="56" t="n">
        <f aca="false">'Low pensions'!X110</f>
        <v>21083886.7110792</v>
      </c>
      <c r="Q110" s="8"/>
      <c r="R110" s="56" t="n">
        <f aca="false">'Low SIPA income'!G105</f>
        <v>25434708.5388051</v>
      </c>
      <c r="S110" s="8"/>
      <c r="T110" s="56" t="n">
        <f aca="false">'Low SIPA income'!J105</f>
        <v>97251812.5675494</v>
      </c>
      <c r="U110" s="6"/>
      <c r="V110" s="56" t="n">
        <f aca="false">'Low SIPA income'!F105</f>
        <v>168569.03225571</v>
      </c>
      <c r="W110" s="8"/>
      <c r="X110" s="56" t="n">
        <f aca="false">'Low SIPA income'!M105</f>
        <v>423396.809225793</v>
      </c>
      <c r="Y110" s="6"/>
      <c r="Z110" s="6" t="n">
        <f aca="false">R110+V110-N110-L110-F110</f>
        <v>-1399465.24246902</v>
      </c>
      <c r="AA110" s="6"/>
      <c r="AB110" s="6" t="n">
        <f aca="false">T110-P110-D110</f>
        <v>-50400306.2115573</v>
      </c>
      <c r="AC110" s="24"/>
      <c r="AD110" s="6"/>
      <c r="AE110" s="6"/>
      <c r="AF110" s="6"/>
      <c r="AG110" s="6" t="n">
        <f aca="false">BF110/100*$AG$37</f>
        <v>6834729541.63338</v>
      </c>
      <c r="AH110" s="36" t="n">
        <f aca="false">(AG110-AG109)/AG109</f>
        <v>0.00733911608605858</v>
      </c>
      <c r="AI110" s="36"/>
      <c r="AJ110" s="36" t="n">
        <f aca="false">AB110/AG110</f>
        <v>-0.00737414785830904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0.000535096839528481</v>
      </c>
      <c r="AV110" s="5"/>
      <c r="AW110" s="40" t="n">
        <f aca="false">workers_and_wage_low!C98</f>
        <v>13047498</v>
      </c>
      <c r="AX110" s="5"/>
      <c r="AY110" s="36" t="n">
        <f aca="false">(AW110-AW109)/AW109</f>
        <v>0.00214238450398457</v>
      </c>
      <c r="AZ110" s="41" t="n">
        <f aca="false">workers_and_wage_low!B98</f>
        <v>7458.18946163052</v>
      </c>
      <c r="BA110" s="36" t="n">
        <f aca="false">(AZ110-AZ109)/AZ109</f>
        <v>0.00518562198588808</v>
      </c>
      <c r="BB110" s="36"/>
      <c r="BC110" s="36"/>
      <c r="BD110" s="36"/>
      <c r="BE110" s="36"/>
      <c r="BF110" s="5" t="n">
        <f aca="false">BF109*(1+AY110)*(1+BA110)*(1-BE110)</f>
        <v>130.157064635588</v>
      </c>
      <c r="BG110" s="5"/>
      <c r="BH110" s="5"/>
      <c r="BI110" s="36" t="n">
        <f aca="false">T117/AG117</f>
        <v>0.0161633299302134</v>
      </c>
      <c r="BJ110" s="5"/>
      <c r="BK110" s="5"/>
      <c r="BL110" s="5"/>
      <c r="BM110" s="5"/>
      <c r="BN110" s="5"/>
      <c r="BO110" s="5"/>
      <c r="BP110" s="5"/>
      <c r="BQ110" s="5"/>
      <c r="BR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'Low pensions'!Q111</f>
        <v>127011065.922593</v>
      </c>
      <c r="E111" s="9"/>
      <c r="F111" s="42" t="n">
        <f aca="false">'Low pensions'!I111</f>
        <v>23085764.6899977</v>
      </c>
      <c r="G111" s="57" t="n">
        <f aca="false">'Low pensions'!K111</f>
        <v>4536583.76206136</v>
      </c>
      <c r="H111" s="57" t="n">
        <f aca="false">'Low pensions'!V111</f>
        <v>24958945.3502568</v>
      </c>
      <c r="I111" s="57" t="n">
        <f aca="false">'Low pensions'!M111</f>
        <v>140306.714290558</v>
      </c>
      <c r="J111" s="57" t="n">
        <f aca="false">'Low pensions'!W111</f>
        <v>771926.144853306</v>
      </c>
      <c r="K111" s="9"/>
      <c r="L111" s="57" t="n">
        <f aca="false">'Low pensions'!N111</f>
        <v>2376362.83682068</v>
      </c>
      <c r="M111" s="42"/>
      <c r="N111" s="57" t="n">
        <f aca="false">'Low pensions'!L111</f>
        <v>1095277.12315053</v>
      </c>
      <c r="O111" s="9"/>
      <c r="P111" s="57" t="n">
        <f aca="false">'Low pensions'!X111</f>
        <v>18356849.6295943</v>
      </c>
      <c r="Q111" s="42"/>
      <c r="R111" s="57" t="n">
        <f aca="false">'Low SIPA income'!G106</f>
        <v>29163285.195745</v>
      </c>
      <c r="S111" s="42"/>
      <c r="T111" s="57" t="n">
        <f aca="false">'Low SIPA income'!J106</f>
        <v>111508348.577437</v>
      </c>
      <c r="U111" s="9"/>
      <c r="V111" s="57" t="n">
        <f aca="false">'Low SIPA income'!F106</f>
        <v>173649.419490611</v>
      </c>
      <c r="W111" s="42"/>
      <c r="X111" s="57" t="n">
        <f aca="false">'Low SIPA income'!M106</f>
        <v>436157.27724358</v>
      </c>
      <c r="Y111" s="9"/>
      <c r="Z111" s="9" t="n">
        <f aca="false">R111+V111-N111-L111-F111</f>
        <v>2779529.96526666</v>
      </c>
      <c r="AA111" s="9"/>
      <c r="AB111" s="9" t="n">
        <f aca="false">T111-P111-D111</f>
        <v>-33859566.9747509</v>
      </c>
      <c r="AC111" s="24"/>
      <c r="AD111" s="9"/>
      <c r="AE111" s="9"/>
      <c r="AF111" s="9"/>
      <c r="AG111" s="9" t="n">
        <f aca="false">BF111/100*$AG$37</f>
        <v>6831870822.96574</v>
      </c>
      <c r="AH111" s="43" t="n">
        <f aca="false">(AG111-AG110)/AG110</f>
        <v>-0.000418263612367549</v>
      </c>
      <c r="AI111" s="43"/>
      <c r="AJ111" s="43" t="n">
        <f aca="false">AB111/AG111</f>
        <v>-0.00495611931960568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47" t="n">
        <f aca="false">workers_and_wage_low!C99</f>
        <v>13070513</v>
      </c>
      <c r="AX111" s="7"/>
      <c r="AY111" s="43" t="n">
        <f aca="false">(AW111-AW110)/AW110</f>
        <v>0.00176393972238969</v>
      </c>
      <c r="AZ111" s="48" t="n">
        <f aca="false">workers_and_wage_low!B99</f>
        <v>7441.94283378831</v>
      </c>
      <c r="BA111" s="43" t="n">
        <f aca="false">(AZ111-AZ110)/AZ110</f>
        <v>-0.00217836083754626</v>
      </c>
      <c r="BB111" s="43"/>
      <c r="BC111" s="43"/>
      <c r="BD111" s="43"/>
      <c r="BE111" s="43"/>
      <c r="BF111" s="7" t="n">
        <f aca="false">BF110*(1+AY111)*(1+BA111)*(1-BE111)</f>
        <v>130.102624671558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  <c r="BQ111" s="7"/>
      <c r="BR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'Low pensions'!Q112</f>
        <v>127164020.954728</v>
      </c>
      <c r="E112" s="9"/>
      <c r="F112" s="42" t="n">
        <f aca="false">'Low pensions'!I112</f>
        <v>23113566.0776514</v>
      </c>
      <c r="G112" s="57" t="n">
        <f aca="false">'Low pensions'!K112</f>
        <v>4612288.39432051</v>
      </c>
      <c r="H112" s="57" t="n">
        <f aca="false">'Low pensions'!V112</f>
        <v>25375449.9004689</v>
      </c>
      <c r="I112" s="57" t="n">
        <f aca="false">'Low pensions'!M112</f>
        <v>142648.094669707</v>
      </c>
      <c r="J112" s="57" t="n">
        <f aca="false">'Low pensions'!W112</f>
        <v>784807.728880487</v>
      </c>
      <c r="K112" s="9"/>
      <c r="L112" s="57" t="n">
        <f aca="false">'Low pensions'!N112</f>
        <v>2379078.83800215</v>
      </c>
      <c r="M112" s="42"/>
      <c r="N112" s="57" t="n">
        <f aca="false">'Low pensions'!L112</f>
        <v>1098231.44290923</v>
      </c>
      <c r="O112" s="9"/>
      <c r="P112" s="57" t="n">
        <f aca="false">'Low pensions'!X112</f>
        <v>18387196.7682834</v>
      </c>
      <c r="Q112" s="42"/>
      <c r="R112" s="57" t="n">
        <f aca="false">'Low SIPA income'!G107</f>
        <v>25342803.7462618</v>
      </c>
      <c r="S112" s="42"/>
      <c r="T112" s="57" t="n">
        <f aca="false">'Low SIPA income'!J107</f>
        <v>96900406.6277153</v>
      </c>
      <c r="U112" s="9"/>
      <c r="V112" s="57" t="n">
        <f aca="false">'Low SIPA income'!F107</f>
        <v>166195.257996946</v>
      </c>
      <c r="W112" s="42"/>
      <c r="X112" s="57" t="n">
        <f aca="false">'Low SIPA income'!M107</f>
        <v>417434.572665887</v>
      </c>
      <c r="Y112" s="9"/>
      <c r="Z112" s="9" t="n">
        <f aca="false">R112+V112-N112-L112-F112</f>
        <v>-1081877.35430405</v>
      </c>
      <c r="AA112" s="9"/>
      <c r="AB112" s="9" t="n">
        <f aca="false">T112-P112-D112</f>
        <v>-48650811.095296</v>
      </c>
      <c r="AC112" s="24"/>
      <c r="AD112" s="9"/>
      <c r="AE112" s="9"/>
      <c r="AF112" s="9"/>
      <c r="AG112" s="9" t="n">
        <f aca="false">BF112/100*$AG$37</f>
        <v>6830214542.7394</v>
      </c>
      <c r="AH112" s="43" t="n">
        <f aca="false">(AG112-AG111)/AG111</f>
        <v>-0.000242434359380845</v>
      </c>
      <c r="AI112" s="43"/>
      <c r="AJ112" s="43" t="n">
        <f aca="false">AB112/AG112</f>
        <v>-0.0071228818349509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47" t="n">
        <f aca="false">workers_and_wage_low!C100</f>
        <v>13064594</v>
      </c>
      <c r="AX112" s="7"/>
      <c r="AY112" s="43" t="n">
        <f aca="false">(AW112-AW111)/AW111</f>
        <v>-0.000452851391525336</v>
      </c>
      <c r="AZ112" s="48" t="n">
        <f aca="false">workers_and_wage_low!B100</f>
        <v>7443.50945475927</v>
      </c>
      <c r="BA112" s="43" t="n">
        <f aca="false">(AZ112-AZ111)/AZ111</f>
        <v>0.000210512362960896</v>
      </c>
      <c r="BB112" s="43"/>
      <c r="BC112" s="43"/>
      <c r="BD112" s="43"/>
      <c r="BE112" s="43"/>
      <c r="BF112" s="7" t="n">
        <f aca="false">BF111*(1+AY112)*(1+BA112)*(1-BE112)</f>
        <v>130.071083325092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  <c r="BQ112" s="7"/>
      <c r="BR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'Low pensions'!Q113</f>
        <v>127619743.589556</v>
      </c>
      <c r="E113" s="9"/>
      <c r="F113" s="42" t="n">
        <f aca="false">'Low pensions'!I113</f>
        <v>23196399.0610228</v>
      </c>
      <c r="G113" s="57" t="n">
        <f aca="false">'Low pensions'!K113</f>
        <v>4683279.26077323</v>
      </c>
      <c r="H113" s="57" t="n">
        <f aca="false">'Low pensions'!V113</f>
        <v>25766020.702</v>
      </c>
      <c r="I113" s="57" t="n">
        <f aca="false">'Low pensions'!M113</f>
        <v>144843.688477523</v>
      </c>
      <c r="J113" s="57" t="n">
        <f aca="false">'Low pensions'!W113</f>
        <v>796887.238206185</v>
      </c>
      <c r="K113" s="9"/>
      <c r="L113" s="57" t="n">
        <f aca="false">'Low pensions'!N113</f>
        <v>2391701.57970285</v>
      </c>
      <c r="M113" s="42"/>
      <c r="N113" s="57" t="n">
        <f aca="false">'Low pensions'!L113</f>
        <v>1102622.65564527</v>
      </c>
      <c r="O113" s="9"/>
      <c r="P113" s="57" t="n">
        <f aca="false">'Low pensions'!X113</f>
        <v>18476855.3918308</v>
      </c>
      <c r="Q113" s="42"/>
      <c r="R113" s="57" t="n">
        <f aca="false">'Low SIPA income'!G108</f>
        <v>28847339.9783692</v>
      </c>
      <c r="S113" s="42"/>
      <c r="T113" s="57" t="n">
        <f aca="false">'Low SIPA income'!J108</f>
        <v>110300304.655291</v>
      </c>
      <c r="U113" s="9"/>
      <c r="V113" s="57" t="n">
        <f aca="false">'Low SIPA income'!F108</f>
        <v>175747.061474089</v>
      </c>
      <c r="W113" s="42"/>
      <c r="X113" s="57" t="n">
        <f aca="false">'Low SIPA income'!M108</f>
        <v>441425.949139113</v>
      </c>
      <c r="Y113" s="9"/>
      <c r="Z113" s="9" t="n">
        <f aca="false">R113+V113-N113-L113-F113</f>
        <v>2332363.74347234</v>
      </c>
      <c r="AA113" s="9"/>
      <c r="AB113" s="9" t="n">
        <f aca="false">T113-P113-D113</f>
        <v>-35796294.3260962</v>
      </c>
      <c r="AC113" s="24"/>
      <c r="AD113" s="9"/>
      <c r="AE113" s="9"/>
      <c r="AF113" s="9"/>
      <c r="AG113" s="9" t="n">
        <f aca="false">BF113/100*$AG$37</f>
        <v>6799218819.07303</v>
      </c>
      <c r="AH113" s="43" t="n">
        <f aca="false">(AG113-AG112)/AG112</f>
        <v>-0.00453803075619626</v>
      </c>
      <c r="AI113" s="43" t="n">
        <f aca="false">(AG113-AG109)/AG109</f>
        <v>0.00210535523895869</v>
      </c>
      <c r="AJ113" s="43" t="n">
        <f aca="false">AB113/AG113</f>
        <v>-0.00526476574421772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47" t="n">
        <f aca="false">workers_and_wage_low!C101</f>
        <v>13041683</v>
      </c>
      <c r="AX113" s="7"/>
      <c r="AY113" s="43" t="n">
        <f aca="false">(AW113-AW112)/AW112</f>
        <v>-0.00175367102873614</v>
      </c>
      <c r="AZ113" s="48" t="n">
        <f aca="false">workers_and_wage_low!B101</f>
        <v>7422.74763740487</v>
      </c>
      <c r="BA113" s="43" t="n">
        <f aca="false">(AZ113-AZ112)/AZ112</f>
        <v>-0.00278925115640499</v>
      </c>
      <c r="BB113" s="43"/>
      <c r="BC113" s="43"/>
      <c r="BD113" s="43"/>
      <c r="BE113" s="43"/>
      <c r="BF113" s="7" t="n">
        <f aca="false">BF112*(1+AY113)*(1+BA113)*(1-BE113)</f>
        <v>129.480816748471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  <c r="BQ113" s="7"/>
      <c r="BR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'Low pensions'!Q114</f>
        <v>127792524.511678</v>
      </c>
      <c r="E114" s="6"/>
      <c r="F114" s="8" t="n">
        <f aca="false">'Low pensions'!I114</f>
        <v>23227804.038865</v>
      </c>
      <c r="G114" s="56" t="n">
        <f aca="false">'Low pensions'!K114</f>
        <v>4736907.42762168</v>
      </c>
      <c r="H114" s="56" t="n">
        <f aca="false">'Low pensions'!V114</f>
        <v>26061067.0531328</v>
      </c>
      <c r="I114" s="56" t="n">
        <f aca="false">'Low pensions'!M114</f>
        <v>146502.291575927</v>
      </c>
      <c r="J114" s="56" t="n">
        <f aca="false">'Low pensions'!W114</f>
        <v>806012.383086578</v>
      </c>
      <c r="K114" s="6"/>
      <c r="L114" s="56" t="n">
        <f aca="false">'Low pensions'!N114</f>
        <v>2909959.04715159</v>
      </c>
      <c r="M114" s="8"/>
      <c r="N114" s="56" t="n">
        <f aca="false">'Low pensions'!L114</f>
        <v>1104701.31263597</v>
      </c>
      <c r="O114" s="6"/>
      <c r="P114" s="56" t="n">
        <f aca="false">'Low pensions'!X114</f>
        <v>21177532.0115745</v>
      </c>
      <c r="Q114" s="8"/>
      <c r="R114" s="56" t="n">
        <f aca="false">'Low SIPA income'!G109</f>
        <v>25216380.9048152</v>
      </c>
      <c r="S114" s="8"/>
      <c r="T114" s="56" t="n">
        <f aca="false">'Low SIPA income'!J109</f>
        <v>96417017.9361617</v>
      </c>
      <c r="U114" s="6"/>
      <c r="V114" s="56" t="n">
        <f aca="false">'Low SIPA income'!F109</f>
        <v>177216.22802077</v>
      </c>
      <c r="W114" s="8"/>
      <c r="X114" s="56" t="n">
        <f aca="false">'Low SIPA income'!M109</f>
        <v>445116.071931905</v>
      </c>
      <c r="Y114" s="6"/>
      <c r="Z114" s="6" t="n">
        <f aca="false">R114+V114-N114-L114-F114</f>
        <v>-1848867.26581663</v>
      </c>
      <c r="AA114" s="6"/>
      <c r="AB114" s="6" t="n">
        <f aca="false">T114-P114-D114</f>
        <v>-52553038.5870904</v>
      </c>
      <c r="AC114" s="24"/>
      <c r="AD114" s="6"/>
      <c r="AE114" s="6"/>
      <c r="AF114" s="6"/>
      <c r="AG114" s="6" t="n">
        <f aca="false">BF114/100*$AG$37</f>
        <v>6833005414.14153</v>
      </c>
      <c r="AH114" s="36" t="n">
        <f aca="false">(AG114-AG113)/AG113</f>
        <v>0.00496918777988397</v>
      </c>
      <c r="AI114" s="36"/>
      <c r="AJ114" s="36" t="n">
        <f aca="false">AB114/AG114</f>
        <v>-0.00769105765353663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0.00277410944741012</v>
      </c>
      <c r="AV114" s="5"/>
      <c r="AW114" s="40" t="n">
        <f aca="false">workers_and_wage_low!C102</f>
        <v>13149796</v>
      </c>
      <c r="AX114" s="5"/>
      <c r="AY114" s="36" t="n">
        <f aca="false">(AW114-AW113)/AW113</f>
        <v>0.00828980431436648</v>
      </c>
      <c r="AZ114" s="41" t="n">
        <f aca="false">workers_and_wage_low!B102</f>
        <v>7398.30218687012</v>
      </c>
      <c r="BA114" s="36" t="n">
        <f aca="false">(AZ114-AZ113)/AZ113</f>
        <v>-0.00329331559267398</v>
      </c>
      <c r="BB114" s="36"/>
      <c r="BC114" s="36"/>
      <c r="BD114" s="36"/>
      <c r="BE114" s="36"/>
      <c r="BF114" s="5" t="n">
        <f aca="false">BF113*(1+AY114)*(1+BA114)*(1-BE114)</f>
        <v>130.124231240787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  <c r="BQ114" s="5"/>
      <c r="BR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'Low pensions'!Q115</f>
        <v>127276878.006397</v>
      </c>
      <c r="E115" s="9"/>
      <c r="F115" s="42" t="n">
        <f aca="false">'Low pensions'!I115</f>
        <v>23134079.1827065</v>
      </c>
      <c r="G115" s="57" t="n">
        <f aca="false">'Low pensions'!K115</f>
        <v>4792391.78369328</v>
      </c>
      <c r="H115" s="57" t="n">
        <f aca="false">'Low pensions'!V115</f>
        <v>26366325.6097071</v>
      </c>
      <c r="I115" s="57" t="n">
        <f aca="false">'Low pensions'!M115</f>
        <v>148218.302588453</v>
      </c>
      <c r="J115" s="57" t="n">
        <f aca="false">'Low pensions'!W115</f>
        <v>815453.36937239</v>
      </c>
      <c r="K115" s="9"/>
      <c r="L115" s="57" t="n">
        <f aca="false">'Low pensions'!N115</f>
        <v>2431200.86202965</v>
      </c>
      <c r="M115" s="42"/>
      <c r="N115" s="57" t="n">
        <f aca="false">'Low pensions'!L115</f>
        <v>1100525.94839107</v>
      </c>
      <c r="O115" s="9"/>
      <c r="P115" s="57" t="n">
        <f aca="false">'Low pensions'!X115</f>
        <v>18670281.8909124</v>
      </c>
      <c r="Q115" s="42"/>
      <c r="R115" s="57" t="n">
        <f aca="false">'Low SIPA income'!G110</f>
        <v>29168489.7979834</v>
      </c>
      <c r="S115" s="42"/>
      <c r="T115" s="57" t="n">
        <f aca="false">'Low SIPA income'!J110</f>
        <v>111528248.825187</v>
      </c>
      <c r="U115" s="9"/>
      <c r="V115" s="57" t="n">
        <f aca="false">'Low SIPA income'!F110</f>
        <v>172757.468742453</v>
      </c>
      <c r="W115" s="42"/>
      <c r="X115" s="57" t="n">
        <f aca="false">'Low SIPA income'!M110</f>
        <v>433916.954120744</v>
      </c>
      <c r="Y115" s="9"/>
      <c r="Z115" s="9" t="n">
        <f aca="false">R115+V115-N115-L115-F115</f>
        <v>2675441.27359866</v>
      </c>
      <c r="AA115" s="9"/>
      <c r="AB115" s="9" t="n">
        <f aca="false">T115-P115-D115</f>
        <v>-34418911.0721221</v>
      </c>
      <c r="AC115" s="24"/>
      <c r="AD115" s="9"/>
      <c r="AE115" s="9"/>
      <c r="AF115" s="9"/>
      <c r="AG115" s="9" t="n">
        <f aca="false">BF115/100*$AG$37</f>
        <v>6862472549.14554</v>
      </c>
      <c r="AH115" s="43" t="n">
        <f aca="false">(AG115-AG114)/AG114</f>
        <v>0.00431247060671548</v>
      </c>
      <c r="AI115" s="43"/>
      <c r="AJ115" s="43" t="n">
        <f aca="false">AB115/AG115</f>
        <v>-0.00501552622988746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47" t="n">
        <f aca="false">workers_and_wage_low!C103</f>
        <v>13138158</v>
      </c>
      <c r="AX115" s="7"/>
      <c r="AY115" s="43" t="n">
        <f aca="false">(AW115-AW114)/AW114</f>
        <v>-0.000885032741192335</v>
      </c>
      <c r="AZ115" s="48" t="n">
        <f aca="false">workers_and_wage_low!B103</f>
        <v>7436.78894930006</v>
      </c>
      <c r="BA115" s="43" t="n">
        <f aca="false">(AZ115-AZ114)/AZ114</f>
        <v>0.00520210738326532</v>
      </c>
      <c r="BB115" s="43"/>
      <c r="BC115" s="43"/>
      <c r="BD115" s="43"/>
      <c r="BE115" s="43"/>
      <c r="BF115" s="7" t="n">
        <f aca="false">BF114*(1+AY115)*(1+BA115)*(1-BE115)</f>
        <v>130.685388163234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  <c r="BQ115" s="7"/>
      <c r="BR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'Low pensions'!Q116</f>
        <v>127532393.886134</v>
      </c>
      <c r="E116" s="9"/>
      <c r="F116" s="42" t="n">
        <f aca="false">'Low pensions'!I116</f>
        <v>23180522.2184478</v>
      </c>
      <c r="G116" s="57" t="n">
        <f aca="false">'Low pensions'!K116</f>
        <v>4891026.16198833</v>
      </c>
      <c r="H116" s="57" t="n">
        <f aca="false">'Low pensions'!V116</f>
        <v>26908982.85724</v>
      </c>
      <c r="I116" s="57" t="n">
        <f aca="false">'Low pensions'!M116</f>
        <v>151268.850370774</v>
      </c>
      <c r="J116" s="57" t="n">
        <f aca="false">'Low pensions'!W116</f>
        <v>832236.583213615</v>
      </c>
      <c r="K116" s="9"/>
      <c r="L116" s="57" t="n">
        <f aca="false">'Low pensions'!N116</f>
        <v>2423723.33418934</v>
      </c>
      <c r="M116" s="42"/>
      <c r="N116" s="57" t="n">
        <f aca="false">'Low pensions'!L116</f>
        <v>1102911.24006837</v>
      </c>
      <c r="O116" s="9"/>
      <c r="P116" s="57" t="n">
        <f aca="false">'Low pensions'!X116</f>
        <v>18644604.134436</v>
      </c>
      <c r="Q116" s="42"/>
      <c r="R116" s="57" t="n">
        <f aca="false">'Low SIPA income'!G111</f>
        <v>25392964.5129559</v>
      </c>
      <c r="S116" s="42"/>
      <c r="T116" s="57" t="n">
        <f aca="false">'Low SIPA income'!J111</f>
        <v>97092200.6666891</v>
      </c>
      <c r="U116" s="9"/>
      <c r="V116" s="57" t="n">
        <f aca="false">'Low SIPA income'!F111</f>
        <v>172030.765720512</v>
      </c>
      <c r="W116" s="42"/>
      <c r="X116" s="57" t="n">
        <f aca="false">'Low SIPA income'!M111</f>
        <v>432091.685643924</v>
      </c>
      <c r="Y116" s="9"/>
      <c r="Z116" s="9" t="n">
        <f aca="false">R116+V116-N116-L116-F116</f>
        <v>-1142161.51402915</v>
      </c>
      <c r="AA116" s="9"/>
      <c r="AB116" s="9" t="n">
        <f aca="false">T116-P116-D116</f>
        <v>-49084797.3538813</v>
      </c>
      <c r="AC116" s="24"/>
      <c r="AD116" s="9"/>
      <c r="AE116" s="9"/>
      <c r="AF116" s="9"/>
      <c r="AG116" s="9" t="n">
        <f aca="false">BF116/100*$AG$37</f>
        <v>6889112659.71015</v>
      </c>
      <c r="AH116" s="43" t="n">
        <f aca="false">(AG116-AG115)/AG115</f>
        <v>0.00388199885301189</v>
      </c>
      <c r="AI116" s="43"/>
      <c r="AJ116" s="43" t="n">
        <f aca="false">AB116/AG116</f>
        <v>-0.00712498107934071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47" t="n">
        <f aca="false">workers_and_wage_low!C104</f>
        <v>13138872</v>
      </c>
      <c r="AX116" s="7"/>
      <c r="AY116" s="43" t="n">
        <f aca="false">(AW116-AW115)/AW115</f>
        <v>5.43455178419989E-005</v>
      </c>
      <c r="AZ116" s="48" t="n">
        <f aca="false">workers_and_wage_low!B104</f>
        <v>7465.25285243925</v>
      </c>
      <c r="BA116" s="43" t="n">
        <f aca="false">(AZ116-AZ115)/AZ115</f>
        <v>0.00382744533067175</v>
      </c>
      <c r="BB116" s="43"/>
      <c r="BC116" s="43"/>
      <c r="BD116" s="43"/>
      <c r="BE116" s="43"/>
      <c r="BF116" s="7" t="n">
        <f aca="false">BF115*(1+AY116)*(1+BA116)*(1-BE116)</f>
        <v>131.192708690189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  <c r="BQ116" s="7"/>
      <c r="BR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'Low pensions'!Q117</f>
        <v>128276163.661245</v>
      </c>
      <c r="E117" s="9"/>
      <c r="F117" s="42" t="n">
        <f aca="false">'Low pensions'!I117</f>
        <v>23315711.1792443</v>
      </c>
      <c r="G117" s="57" t="n">
        <f aca="false">'Low pensions'!K117</f>
        <v>5025192.18499446</v>
      </c>
      <c r="H117" s="57" t="n">
        <f aca="false">'Low pensions'!V117</f>
        <v>27647124.7304433</v>
      </c>
      <c r="I117" s="57" t="n">
        <f aca="false">'Low pensions'!M117</f>
        <v>155418.314999828</v>
      </c>
      <c r="J117" s="57" t="n">
        <f aca="false">'Low pensions'!W117</f>
        <v>855065.713312676</v>
      </c>
      <c r="K117" s="9"/>
      <c r="L117" s="57" t="n">
        <f aca="false">'Low pensions'!N117</f>
        <v>2370345.06700044</v>
      </c>
      <c r="M117" s="42"/>
      <c r="N117" s="57" t="n">
        <f aca="false">'Low pensions'!L117</f>
        <v>1111884.71017242</v>
      </c>
      <c r="O117" s="9"/>
      <c r="P117" s="57" t="n">
        <f aca="false">'Low pensions'!X117</f>
        <v>18416993.4371539</v>
      </c>
      <c r="Q117" s="42"/>
      <c r="R117" s="57" t="n">
        <f aca="false">'Low SIPA income'!G112</f>
        <v>29061931.487793</v>
      </c>
      <c r="S117" s="42"/>
      <c r="T117" s="57" t="n">
        <f aca="false">'Low SIPA income'!J112</f>
        <v>111120813.890584</v>
      </c>
      <c r="U117" s="9"/>
      <c r="V117" s="57" t="n">
        <f aca="false">'Low SIPA income'!F112</f>
        <v>178527.227006969</v>
      </c>
      <c r="W117" s="42"/>
      <c r="X117" s="57" t="n">
        <f aca="false">'Low SIPA income'!M112</f>
        <v>448408.923413741</v>
      </c>
      <c r="Y117" s="9"/>
      <c r="Z117" s="9" t="n">
        <f aca="false">R117+V117-N117-L117-F117</f>
        <v>2442517.75838274</v>
      </c>
      <c r="AA117" s="9"/>
      <c r="AB117" s="9" t="n">
        <f aca="false">T117-P117-D117</f>
        <v>-35572343.2078152</v>
      </c>
      <c r="AC117" s="24"/>
      <c r="AD117" s="9"/>
      <c r="AE117" s="9"/>
      <c r="AF117" s="9"/>
      <c r="AG117" s="9" t="n">
        <f aca="false">BF117/100*$AG$37</f>
        <v>6874871352.02695</v>
      </c>
      <c r="AH117" s="43" t="n">
        <f aca="false">(AG117-AG116)/AG116</f>
        <v>-0.00206721944997085</v>
      </c>
      <c r="AI117" s="43" t="n">
        <f aca="false">(AG117-AG113)/AG113</f>
        <v>0.0111266507178302</v>
      </c>
      <c r="AJ117" s="43" t="n">
        <f aca="false">AB117/AG117</f>
        <v>-0.0051742558349586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47" t="n">
        <f aca="false">workers_and_wage_low!C105</f>
        <v>13138679</v>
      </c>
      <c r="AX117" s="7"/>
      <c r="AY117" s="43" t="n">
        <f aca="false">(AW117-AW116)/AW116</f>
        <v>-1.46892366407101E-005</v>
      </c>
      <c r="AZ117" s="48" t="n">
        <f aca="false">workers_and_wage_low!B105</f>
        <v>7449.92997032803</v>
      </c>
      <c r="BA117" s="43" t="n">
        <f aca="false">(AZ117-AZ116)/AZ116</f>
        <v>-0.00205256036387512</v>
      </c>
      <c r="BB117" s="43"/>
      <c r="BC117" s="43"/>
      <c r="BD117" s="43"/>
      <c r="BE117" s="43"/>
      <c r="BF117" s="7" t="n">
        <f aca="false">BF116*(1+AY117)*(1+BA117)*(1-BE117)</f>
        <v>130.92150457109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  <c r="BQ117" s="7"/>
      <c r="BR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27" t="n">
        <f aca="false">AVERAGE(AI33:AI117)</f>
        <v>0.015539054578493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U1" activePane="topRight" state="frozen"/>
      <selection pane="topLeft" activeCell="A1" activeCellId="0" sqref="A1"/>
      <selection pane="topRight" activeCell="AB29" activeCellId="0" sqref="AB29"/>
    </sheetView>
  </sheetViews>
  <sheetFormatPr defaultColWidth="8.992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14" t="s">
        <v>9</v>
      </c>
      <c r="B1" s="14" t="s">
        <v>10</v>
      </c>
      <c r="C1" s="14" t="s">
        <v>60</v>
      </c>
      <c r="D1" s="14"/>
      <c r="E1" s="14" t="s">
        <v>61</v>
      </c>
      <c r="F1" s="14"/>
      <c r="G1" s="14" t="s">
        <v>13</v>
      </c>
      <c r="H1" s="14"/>
      <c r="I1" s="14" t="s">
        <v>14</v>
      </c>
      <c r="J1" s="14"/>
      <c r="K1" s="14" t="s">
        <v>15</v>
      </c>
      <c r="L1" s="14"/>
      <c r="M1" s="15" t="s">
        <v>16</v>
      </c>
      <c r="N1" s="14"/>
      <c r="O1" s="14" t="s">
        <v>17</v>
      </c>
      <c r="P1" s="16"/>
      <c r="Q1" s="14" t="s">
        <v>18</v>
      </c>
      <c r="R1" s="14"/>
      <c r="S1" s="14" t="s">
        <v>19</v>
      </c>
      <c r="T1" s="14"/>
      <c r="U1" s="16" t="s">
        <v>20</v>
      </c>
      <c r="V1" s="14"/>
      <c r="W1" s="14" t="s">
        <v>21</v>
      </c>
      <c r="X1" s="14"/>
      <c r="Y1" s="1" t="s">
        <v>22</v>
      </c>
      <c r="Z1" s="1"/>
      <c r="AA1" s="1" t="s">
        <v>23</v>
      </c>
      <c r="AB1" s="1"/>
      <c r="AC1" s="1"/>
      <c r="AD1" s="1" t="s">
        <v>24</v>
      </c>
      <c r="AE1" s="1" t="str">
        <f aca="false">'Central scenario'!AE1</f>
        <v>PIB en millones de pesos constantes de 2004</v>
      </c>
      <c r="AF1" s="1" t="s">
        <v>26</v>
      </c>
      <c r="AG1" s="1" t="str">
        <f aca="false">'Central scenario'!AG1</f>
        <v>PIB en pesos constantes noviembre 2014</v>
      </c>
      <c r="AH1" s="1" t="s">
        <v>27</v>
      </c>
      <c r="AI1" s="1"/>
      <c r="AJ1" s="1" t="s">
        <v>28</v>
      </c>
      <c r="AK1" s="17" t="s">
        <v>29</v>
      </c>
      <c r="AL1" s="17"/>
      <c r="AM1" s="18" t="s">
        <v>30</v>
      </c>
      <c r="AN1" s="18"/>
      <c r="AO1" s="19" t="s">
        <v>31</v>
      </c>
      <c r="AP1" s="20" t="s">
        <v>32</v>
      </c>
      <c r="AQ1" s="18" t="s">
        <v>33</v>
      </c>
      <c r="AR1" s="18"/>
      <c r="AS1" s="18" t="s">
        <v>34</v>
      </c>
      <c r="AT1" s="18"/>
      <c r="AU1" s="1"/>
      <c r="AV1" s="1" t="s">
        <v>36</v>
      </c>
      <c r="AW1" s="1"/>
      <c r="AX1" s="1" t="s">
        <v>37</v>
      </c>
      <c r="AY1" s="1"/>
      <c r="AZ1" s="1" t="s">
        <v>38</v>
      </c>
      <c r="BA1" s="1"/>
      <c r="BB1" s="1" t="str">
        <f aca="false">'Central scenario'!BB1</f>
        <v>Remuneración del Trabajo Asalariado en porcentjae del Valor Agregado Bruto (VAB)</v>
      </c>
      <c r="BC1" s="1" t="str">
        <f aca="false">'Central scenario'!BC1</f>
        <v>Ingresos Brutos Mixtos en porcentaje VAB</v>
      </c>
      <c r="BD1" s="1" t="str">
        <f aca="false">'Central scenario'!BD1</f>
        <v>Remuneración del trabajo en % VAB</v>
      </c>
      <c r="BE1" s="1"/>
      <c r="BF1" s="1"/>
      <c r="BG1" s="1"/>
      <c r="BH1" s="1"/>
      <c r="BI1" s="1" t="s">
        <v>43</v>
      </c>
      <c r="BJ1" s="1"/>
      <c r="BK1" s="1" t="s">
        <v>44</v>
      </c>
      <c r="BL1" s="1" t="s">
        <v>45</v>
      </c>
      <c r="BM1" s="1" t="s">
        <v>46</v>
      </c>
      <c r="BN1" s="1" t="s">
        <v>47</v>
      </c>
      <c r="BO1" s="17" t="s">
        <v>62</v>
      </c>
      <c r="BP1" s="1"/>
    </row>
    <row r="2" customFormat="false" ht="12.8" hidden="false" customHeight="false" outlineLevel="0" collapsed="false">
      <c r="A2" s="2"/>
      <c r="B2" s="2"/>
      <c r="C2" s="2" t="s">
        <v>49</v>
      </c>
      <c r="D2" s="2" t="s">
        <v>50</v>
      </c>
      <c r="E2" s="2" t="s">
        <v>49</v>
      </c>
      <c r="F2" s="4" t="s">
        <v>50</v>
      </c>
      <c r="G2" s="4" t="s">
        <v>51</v>
      </c>
      <c r="H2" s="4" t="s">
        <v>52</v>
      </c>
      <c r="I2" s="4" t="s">
        <v>51</v>
      </c>
      <c r="J2" s="2" t="s">
        <v>52</v>
      </c>
      <c r="K2" s="2" t="s">
        <v>49</v>
      </c>
      <c r="L2" s="4" t="s">
        <v>50</v>
      </c>
      <c r="M2" s="4" t="s">
        <v>49</v>
      </c>
      <c r="N2" s="4" t="s">
        <v>50</v>
      </c>
      <c r="O2" s="2" t="s">
        <v>49</v>
      </c>
      <c r="P2" s="2" t="s">
        <v>50</v>
      </c>
      <c r="Q2" s="4" t="s">
        <v>49</v>
      </c>
      <c r="R2" s="4" t="s">
        <v>50</v>
      </c>
      <c r="S2" s="4" t="s">
        <v>49</v>
      </c>
      <c r="T2" s="2" t="s">
        <v>50</v>
      </c>
      <c r="U2" s="2" t="s">
        <v>49</v>
      </c>
      <c r="V2" s="2" t="s">
        <v>50</v>
      </c>
      <c r="W2" s="2" t="s">
        <v>49</v>
      </c>
      <c r="X2" s="4" t="s">
        <v>50</v>
      </c>
      <c r="Y2" s="2"/>
      <c r="Z2" s="2"/>
      <c r="AA2" s="2"/>
      <c r="AB2" s="2"/>
      <c r="AC2" s="1"/>
      <c r="AD2" s="2"/>
      <c r="AE2" s="2"/>
      <c r="AF2" s="2"/>
      <c r="AG2" s="2"/>
      <c r="AH2" s="2"/>
      <c r="AI2" s="2"/>
      <c r="AJ2" s="2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"/>
      <c r="AV2" s="2" t="s">
        <v>53</v>
      </c>
      <c r="AW2" s="2" t="s">
        <v>51</v>
      </c>
      <c r="AX2" s="2" t="s">
        <v>53</v>
      </c>
      <c r="AY2" s="2" t="s">
        <v>51</v>
      </c>
      <c r="AZ2" s="2" t="s">
        <v>54</v>
      </c>
      <c r="BA2" s="2" t="s">
        <v>55</v>
      </c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1"/>
      <c r="BP2" s="2"/>
    </row>
    <row r="3" customFormat="false" ht="12.8" hidden="false" customHeight="false" outlineLevel="0" collapsed="false">
      <c r="A3" s="2" t="n">
        <v>2014</v>
      </c>
      <c r="B3" s="2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23"/>
      <c r="K3" s="23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23"/>
      <c r="W3" s="23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24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25" t="n">
        <f aca="false">AA3/AG3</f>
        <v>-0.00557535566651906</v>
      </c>
      <c r="AK3" s="21" t="n">
        <v>2014</v>
      </c>
      <c r="AL3" s="26" t="n">
        <f aca="false">(SUM(AA3:AA6)/AVERAGE(AG3:AG6))</f>
        <v>-0.0196925047215125</v>
      </c>
      <c r="AM3" s="26"/>
      <c r="AN3" s="26"/>
      <c r="AO3" s="26"/>
      <c r="AP3" s="26"/>
      <c r="AQ3" s="23" t="s">
        <v>56</v>
      </c>
      <c r="AR3" s="26" t="s">
        <v>57</v>
      </c>
      <c r="AS3" s="26" t="s">
        <v>56</v>
      </c>
      <c r="AT3" s="26" t="s">
        <v>57</v>
      </c>
      <c r="AV3" s="2" t="n">
        <v>10923418</v>
      </c>
      <c r="BI3" s="25" t="n">
        <f aca="false">S3/AG3</f>
        <v>0.0126417118087272</v>
      </c>
      <c r="BJ3" s="2" t="n">
        <v>2014</v>
      </c>
      <c r="BK3" s="25" t="n">
        <f aca="false">(SUM(S3:S6)/AVERAGE(AG3:AG6))</f>
        <v>0.0539797598100557</v>
      </c>
      <c r="BL3" s="25" t="n">
        <f aca="false">(SUM(O3:O6)/AVERAGE(AG3:AG6))</f>
        <v>0.0125202302384808</v>
      </c>
      <c r="BM3" s="25" t="n">
        <f aca="false">(SUM(C3:C6)/AVERAGE(AG3:AG6))</f>
        <v>0.0611520342930874</v>
      </c>
      <c r="BN3" s="25" t="n">
        <f aca="false">(SUM(H3:H6)+SUM(J3:J6))/AVERAGE(AG3:AG6)</f>
        <v>0</v>
      </c>
      <c r="BO3" s="26" t="n">
        <f aca="false">AL3-BN3</f>
        <v>-0.0196925047215125</v>
      </c>
      <c r="BP3" s="27" t="n">
        <f aca="false">BN3+BM3</f>
        <v>0.0611520342930874</v>
      </c>
    </row>
    <row r="4" customFormat="false" ht="12.8" hidden="false" customHeight="false" outlineLevel="0" collapsed="false">
      <c r="A4" s="2" t="n">
        <v>2014</v>
      </c>
      <c r="B4" s="2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23"/>
      <c r="K4" s="23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23"/>
      <c r="W4" s="23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24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25" t="n">
        <f aca="false">AA4/AG4</f>
        <v>-0.00335948595193884</v>
      </c>
      <c r="AK4" s="21" t="n">
        <v>2015</v>
      </c>
      <c r="AL4" s="26" t="n">
        <f aca="false">SUM(AB14:AB17)/AVERAGE(AG14:AG17)</f>
        <v>-0.0328674289420156</v>
      </c>
      <c r="AM4" s="26"/>
      <c r="AN4" s="26"/>
      <c r="AO4" s="26"/>
      <c r="AP4" s="26"/>
      <c r="AQ4" s="4" t="n">
        <f aca="false">'Central scenario'!AQ4</f>
        <v>545118865</v>
      </c>
      <c r="AR4" s="4" t="n">
        <f aca="false">'Central scenario'!AR4</f>
        <v>545118865</v>
      </c>
      <c r="AS4" s="28" t="n">
        <f aca="false">AQ4/AG17</f>
        <v>0.106168675143338</v>
      </c>
      <c r="AT4" s="28" t="n">
        <f aca="false">AR4/AG17</f>
        <v>0.106168675143338</v>
      </c>
      <c r="AV4" s="2" t="n">
        <v>10933469</v>
      </c>
      <c r="AX4" s="2" t="n">
        <f aca="false">(AV4-AV3)/AV3</f>
        <v>0.000920133240346565</v>
      </c>
      <c r="BI4" s="25" t="n">
        <f aca="false">S4/AG4</f>
        <v>0.0130142715360983</v>
      </c>
      <c r="BJ4" s="2" t="n">
        <v>2015</v>
      </c>
      <c r="BK4" s="25" t="n">
        <f aca="false">SUM(T14:T17)/AVERAGE(AG14:AG17)</f>
        <v>0.0608077377084174</v>
      </c>
      <c r="BL4" s="25" t="n">
        <f aca="false">SUM(P14:P17)/AVERAGE(AG14:AG17)</f>
        <v>0.0139858096813863</v>
      </c>
      <c r="BM4" s="25" t="n">
        <f aca="false">SUM(D14:D17)/AVERAGE(AG14:AG17)</f>
        <v>0.0796893569690467</v>
      </c>
      <c r="BN4" s="25" t="n">
        <f aca="false">(SUM(H14:H17)+SUM(J14:J17))/AVERAGE(AG14:AG17)</f>
        <v>0</v>
      </c>
      <c r="BO4" s="26" t="n">
        <f aca="false">AL4-BN4</f>
        <v>-0.0328674289420156</v>
      </c>
      <c r="BP4" s="27" t="n">
        <f aca="false">BN4+BM4</f>
        <v>0.0796893569690467</v>
      </c>
    </row>
    <row r="5" customFormat="false" ht="12.8" hidden="false" customHeight="false" outlineLevel="0" collapsed="false">
      <c r="A5" s="2" t="n">
        <v>2014</v>
      </c>
      <c r="B5" s="2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23"/>
      <c r="K5" s="23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23"/>
      <c r="W5" s="23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24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25" t="n">
        <f aca="false">AA5/AG5</f>
        <v>-0.00666958282858511</v>
      </c>
      <c r="AK5" s="21" t="n">
        <v>2016</v>
      </c>
      <c r="AL5" s="26" t="n">
        <f aca="false">SUM(AB18:AB21)/AVERAGE(AG18:AG21)</f>
        <v>-0.0327680314743077</v>
      </c>
      <c r="AM5" s="26"/>
      <c r="AN5" s="26"/>
      <c r="AO5" s="26"/>
      <c r="AP5" s="26"/>
      <c r="AQ5" s="4" t="n">
        <f aca="false">'Central scenario'!AQ5</f>
        <v>527406836</v>
      </c>
      <c r="AR5" s="4" t="n">
        <f aca="false">'Central scenario'!AR5</f>
        <v>527406836</v>
      </c>
      <c r="AS5" s="28" t="n">
        <f aca="false">AQ5/AG21</f>
        <v>0.104276181437413</v>
      </c>
      <c r="AT5" s="28" t="n">
        <f aca="false">AR5/AG21</f>
        <v>0.104276181437413</v>
      </c>
      <c r="AV5" s="2" t="n">
        <v>10927942</v>
      </c>
      <c r="AX5" s="2" t="n">
        <f aca="false">(AV5-AV4)/AV4</f>
        <v>-0.000505512020018532</v>
      </c>
      <c r="BI5" s="25" t="n">
        <f aca="false">S5/AG5</f>
        <v>0.0126410582013536</v>
      </c>
      <c r="BJ5" s="2" t="n">
        <v>2016</v>
      </c>
      <c r="BK5" s="25" t="n">
        <f aca="false">SUM(T18:T21)/AVERAGE(AG18:AG21)</f>
        <v>0.0613992953490798</v>
      </c>
      <c r="BL5" s="25" t="n">
        <f aca="false">SUM(P18:P21)/AVERAGE(AG18:AG21)</f>
        <v>0.0153260729788298</v>
      </c>
      <c r="BM5" s="25" t="n">
        <f aca="false">SUM(D18:D21)/AVERAGE(AG18:AG21)</f>
        <v>0.0788412538445577</v>
      </c>
      <c r="BN5" s="25" t="n">
        <f aca="false">(SUM(H18:H21)+SUM(J18:J21))/AVERAGE(AG18:AG21)</f>
        <v>3.99679724492795E-005</v>
      </c>
      <c r="BO5" s="26" t="n">
        <f aca="false">AL5-BN5</f>
        <v>-0.032807999446757</v>
      </c>
      <c r="BP5" s="27" t="n">
        <f aca="false">BN5+BM5</f>
        <v>0.078881221817007</v>
      </c>
    </row>
    <row r="6" customFormat="false" ht="12.8" hidden="false" customHeight="false" outlineLevel="0" collapsed="false">
      <c r="A6" s="2" t="n">
        <v>2014</v>
      </c>
      <c r="B6" s="2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23"/>
      <c r="K6" s="23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23"/>
      <c r="W6" s="23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24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25" t="n">
        <f aca="false">AA6/AG6</f>
        <v>-0.00426052079677135</v>
      </c>
      <c r="AK6" s="21" t="n">
        <v>2017</v>
      </c>
      <c r="AL6" s="26" t="n">
        <f aca="false">SUM(AB22:AB25)/AVERAGE(AG22:AG25)</f>
        <v>-0.0365591602545876</v>
      </c>
      <c r="AM6" s="4" t="n">
        <f aca="false">'Central scenario'!AM6</f>
        <v>22247411.6609202</v>
      </c>
      <c r="AN6" s="26"/>
      <c r="AO6" s="26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28" t="n">
        <f aca="false">AQ6/AG25</f>
        <v>0.109878373387073</v>
      </c>
      <c r="AT6" s="28" t="n">
        <f aca="false">AR6/AG25</f>
        <v>0.109878373387073</v>
      </c>
      <c r="AV6" s="2" t="n">
        <v>11163575</v>
      </c>
      <c r="AX6" s="2" t="n">
        <f aca="false">(AV6-AV5)/AV5</f>
        <v>0.021562431425789</v>
      </c>
      <c r="BI6" s="25" t="n">
        <f aca="false">S6/AG6</f>
        <v>0.0157201971181867</v>
      </c>
      <c r="BJ6" s="2" t="n">
        <v>2017</v>
      </c>
      <c r="BK6" s="25" t="n">
        <f aca="false">SUM(T22:T25)/AVERAGE(AG22:AG25)</f>
        <v>0.0633037968193993</v>
      </c>
      <c r="BL6" s="25" t="n">
        <f aca="false">SUM(P22:P25)/AVERAGE(AG22:AG25)</f>
        <v>0.0188940700876032</v>
      </c>
      <c r="BM6" s="25" t="n">
        <f aca="false">SUM(D22:D25)/AVERAGE(AG22:AG25)</f>
        <v>0.0809688869863838</v>
      </c>
      <c r="BN6" s="25" t="n">
        <f aca="false">(SUM(H22:H25)+SUM(J22:J25))/AVERAGE(AG22:AG25)</f>
        <v>0.000543614659112845</v>
      </c>
      <c r="BO6" s="26" t="n">
        <f aca="false">AL6-BN6</f>
        <v>-0.0371027749137005</v>
      </c>
      <c r="BP6" s="27" t="n">
        <f aca="false">BN6+BM6</f>
        <v>0.0815125016454966</v>
      </c>
    </row>
    <row r="7" customFormat="false" ht="12.8" hidden="false" customHeight="false" outlineLevel="0" collapsed="false">
      <c r="A7" s="2" t="n">
        <v>2015</v>
      </c>
      <c r="B7" s="2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23"/>
      <c r="K7" s="23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23"/>
      <c r="W7" s="23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24"/>
      <c r="AD7" s="4"/>
      <c r="AE7" s="4"/>
      <c r="AF7" s="4"/>
      <c r="AG7" s="4"/>
      <c r="AH7" s="4"/>
      <c r="AI7" s="4"/>
      <c r="AJ7" s="25"/>
      <c r="AK7" s="21" t="n">
        <f aca="false">AK6+1</f>
        <v>2018</v>
      </c>
      <c r="AL7" s="26" t="n">
        <f aca="false">SUM(AB26:AB29)/AVERAGE(AG26:AG29)</f>
        <v>-0.0366169480848828</v>
      </c>
      <c r="AM7" s="4" t="n">
        <f aca="false">'Central scenario'!AM7</f>
        <v>20644316.2443057</v>
      </c>
      <c r="AN7" s="26" t="n">
        <f aca="false">AM6/AVERAGE(AG26:AG29)</f>
        <v>0.00431061245093195</v>
      </c>
      <c r="AO7" s="26" t="n">
        <f aca="false">AVERAGE(AG26:AG29)/AVERAGE(AG22:AG25)-1</f>
        <v>-0.024817924445603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23205529.8649863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28" t="n">
        <f aca="false">AQ7/AG29</f>
        <v>0.111396591795845</v>
      </c>
      <c r="AT7" s="28" t="n">
        <f aca="false">AR7/AG29</f>
        <v>0.111396591795845</v>
      </c>
      <c r="AV7" s="2" t="n">
        <v>11012334</v>
      </c>
      <c r="AX7" s="2" t="n">
        <f aca="false">(AV7-AV6)/AV6</f>
        <v>-0.0135477210481409</v>
      </c>
      <c r="BI7" s="25" t="n">
        <f aca="false">T14/AG14</f>
        <v>0.0139500624464814</v>
      </c>
      <c r="BJ7" s="2" t="n">
        <f aca="false">BJ6+1</f>
        <v>2018</v>
      </c>
      <c r="BK7" s="25" t="n">
        <f aca="false">SUM(T26:T29)/AVERAGE(AG26:AG29)</f>
        <v>0.0590795143069644</v>
      </c>
      <c r="BL7" s="25" t="n">
        <f aca="false">SUM(P26:P29)/AVERAGE(AG26:AG29)</f>
        <v>0.0172869015234167</v>
      </c>
      <c r="BM7" s="25" t="n">
        <f aca="false">SUM(D26:D29)/AVERAGE(AG26:AG29)</f>
        <v>0.0784095608684305</v>
      </c>
      <c r="BN7" s="25" t="n">
        <f aca="false">(SUM(H26:H29)+SUM(J26:J29))/AVERAGE(AG26:AG29)</f>
        <v>0.000951746738783256</v>
      </c>
      <c r="BO7" s="26" t="n">
        <f aca="false">AL7-BN7</f>
        <v>-0.0375686948236661</v>
      </c>
      <c r="BP7" s="27" t="n">
        <f aca="false">BN7+BM7</f>
        <v>0.0793613076072138</v>
      </c>
    </row>
    <row r="8" customFormat="false" ht="12.8" hidden="false" customHeight="false" outlineLevel="0" collapsed="false">
      <c r="A8" s="2" t="n">
        <v>2015</v>
      </c>
      <c r="B8" s="2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23"/>
      <c r="K8" s="23" t="n">
        <v>2371185.1833</v>
      </c>
      <c r="L8" s="4"/>
      <c r="M8" s="4" t="n">
        <v>696491.069000002</v>
      </c>
      <c r="N8" s="23"/>
      <c r="O8" s="23" t="n">
        <v>16135978.2210716</v>
      </c>
      <c r="P8" s="23"/>
      <c r="Q8" s="4" t="n">
        <v>21552530.20096</v>
      </c>
      <c r="R8" s="4"/>
      <c r="S8" s="4" t="n">
        <v>82407967.299702</v>
      </c>
      <c r="T8" s="23"/>
      <c r="U8" s="23" t="n">
        <v>188439.08604</v>
      </c>
      <c r="V8" s="23"/>
      <c r="W8" s="23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24"/>
      <c r="AD8" s="4"/>
      <c r="AE8" s="4"/>
      <c r="AF8" s="4"/>
      <c r="AG8" s="4"/>
      <c r="AH8" s="4"/>
      <c r="AI8" s="4"/>
      <c r="AJ8" s="25"/>
      <c r="AK8" s="21" t="n">
        <f aca="false">AK7+1</f>
        <v>2019</v>
      </c>
      <c r="AL8" s="26" t="n">
        <f aca="false">SUM(AB30:AB33)/AVERAGE(AG30:AG33)</f>
        <v>-0.0370734356016667</v>
      </c>
      <c r="AM8" s="4" t="n">
        <f aca="false">'Central scenario'!AM8</f>
        <v>19740259.6575456</v>
      </c>
      <c r="AN8" s="26" t="n">
        <f aca="false">AM8/AVERAGE(AG30:AG33)</f>
        <v>0.00394719490851168</v>
      </c>
      <c r="AO8" s="26" t="n">
        <f aca="false">AVERAGE(AG30:AG33)/AVERAGE(AG26:AG29)-1</f>
        <v>-0.031</v>
      </c>
      <c r="AP8" s="4" t="n">
        <f aca="false">((((AP7*((1+AO8)^(1/12))-AM8/12)*((1+AO8)^(1/12))-AM8/12)*((1+AO8)^(1/12))-AM8/12)*((1+AO8)^(1/12))-AM8/12)*((1+AO8)^(1/12))-AM8/12</f>
        <v>14720927.7902356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28" t="n">
        <f aca="false">AQ8/AG33</f>
        <v>0.0909586159959175</v>
      </c>
      <c r="AT8" s="28" t="n">
        <f aca="false">AR8/AG33</f>
        <v>0.0909586159959175</v>
      </c>
      <c r="AV8" s="2" t="n">
        <v>11082939</v>
      </c>
      <c r="AX8" s="2" t="n">
        <f aca="false">(AV8-AV7)/AV7</f>
        <v>0.00641144738254397</v>
      </c>
      <c r="BI8" s="25" t="n">
        <f aca="false">T15/AG15</f>
        <v>0.0146066802010689</v>
      </c>
      <c r="BJ8" s="2" t="n">
        <f aca="false">BJ7+1</f>
        <v>2019</v>
      </c>
      <c r="BK8" s="25" t="n">
        <f aca="false">SUM(T30:T33)/AVERAGE(AG30:AG33)</f>
        <v>0.0525824319759285</v>
      </c>
      <c r="BL8" s="25" t="n">
        <f aca="false">SUM(P30:P33)/AVERAGE(AG30:AG33)</f>
        <v>0.0154815307842648</v>
      </c>
      <c r="BM8" s="25" t="n">
        <f aca="false">SUM(D30:D33)/AVERAGE(AG30:AG33)</f>
        <v>0.0741743367933304</v>
      </c>
      <c r="BN8" s="25" t="n">
        <f aca="false">(SUM(H30:H33)+SUM(J30:J33))/AVERAGE(AG30:AG33)</f>
        <v>0.000851469405280144</v>
      </c>
      <c r="BO8" s="26" t="n">
        <f aca="false">AL8-BN8</f>
        <v>-0.0379249050069468</v>
      </c>
      <c r="BP8" s="27" t="n">
        <f aca="false">BN8+BM8</f>
        <v>0.0750258061986105</v>
      </c>
    </row>
    <row r="9" customFormat="false" ht="12.8" hidden="false" customHeight="false" outlineLevel="0" collapsed="false">
      <c r="A9" s="2" t="n">
        <v>2016</v>
      </c>
      <c r="B9" s="2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23"/>
      <c r="K9" s="23"/>
      <c r="L9" s="4"/>
      <c r="M9" s="4" t="n">
        <v>732730.522999998</v>
      </c>
      <c r="N9" s="23"/>
      <c r="O9" s="23"/>
      <c r="P9" s="23"/>
      <c r="Q9" s="4"/>
      <c r="R9" s="4"/>
      <c r="S9" s="4"/>
      <c r="T9" s="23"/>
      <c r="U9" s="23"/>
      <c r="V9" s="23"/>
      <c r="W9" s="23"/>
      <c r="X9" s="4"/>
      <c r="Y9" s="4"/>
      <c r="Z9" s="4"/>
      <c r="AA9" s="4"/>
      <c r="AB9" s="4"/>
      <c r="AC9" s="24"/>
      <c r="AD9" s="4"/>
      <c r="AE9" s="4"/>
      <c r="AF9" s="4"/>
      <c r="AG9" s="4"/>
      <c r="AH9" s="4"/>
      <c r="AI9" s="4"/>
      <c r="AJ9" s="25"/>
      <c r="AK9" s="21" t="n">
        <f aca="false">AK8+1</f>
        <v>2020</v>
      </c>
      <c r="AL9" s="26" t="n">
        <f aca="false">SUM(AB34:AB37)/AVERAGE(AG34:AG37)</f>
        <v>-0.0294098736244264</v>
      </c>
      <c r="AM9" s="4" t="n">
        <f aca="false">'Central scenario'!AM9</f>
        <v>18862810.403066</v>
      </c>
      <c r="AN9" s="26" t="n">
        <f aca="false">AM9/AVERAGE(AG34:AG37)</f>
        <v>0.00377174315205845</v>
      </c>
      <c r="AO9" s="26" t="n">
        <f aca="false">AVERAGE(AG34:AG37)/AVERAGE(AG30:AG33)-1</f>
        <v>0</v>
      </c>
      <c r="AP9" s="26"/>
      <c r="AQ9" s="4" t="n">
        <f aca="false">AQ8*(1+AO9)</f>
        <v>417239344.620462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398376534.217396</v>
      </c>
      <c r="AS9" s="28" t="n">
        <f aca="false">AQ9/AG37</f>
        <v>0.0794569090341755</v>
      </c>
      <c r="AT9" s="28" t="n">
        <f aca="false">AR9/AG37</f>
        <v>0.0758647726988818</v>
      </c>
      <c r="AV9" s="2" t="n">
        <v>11339977</v>
      </c>
      <c r="AX9" s="2" t="n">
        <f aca="false">(AV9-AV8)/AV8</f>
        <v>0.0231922236511452</v>
      </c>
      <c r="BI9" s="25" t="n">
        <f aca="false">T16/AG16</f>
        <v>0.0146909914143997</v>
      </c>
      <c r="BJ9" s="2" t="n">
        <f aca="false">BJ8+1</f>
        <v>2020</v>
      </c>
      <c r="BK9" s="25" t="n">
        <f aca="false">SUM(T34:T37)/AVERAGE(AG34:AG37)</f>
        <v>0.0579570885103336</v>
      </c>
      <c r="BL9" s="25" t="n">
        <f aca="false">SUM(P34:P37)/AVERAGE(AG34:AG37)</f>
        <v>0.0138078121284256</v>
      </c>
      <c r="BM9" s="25" t="n">
        <f aca="false">SUM(D34:D37)/AVERAGE(AG34:AG37)</f>
        <v>0.0735591500063344</v>
      </c>
      <c r="BN9" s="25" t="n">
        <f aca="false">(SUM(H34:H37)+SUM(J34:J37))/AVERAGE(AG34:AG37)</f>
        <v>0.00111317236892021</v>
      </c>
      <c r="BO9" s="26" t="n">
        <f aca="false">AL9-BN9</f>
        <v>-0.0305230459933466</v>
      </c>
      <c r="BP9" s="27" t="n">
        <f aca="false">BN9+BM9</f>
        <v>0.0746723223752546</v>
      </c>
    </row>
    <row r="10" customFormat="false" ht="12.8" hidden="false" customHeight="false" outlineLevel="0" collapsed="false">
      <c r="A10" s="2" t="n">
        <v>2016</v>
      </c>
      <c r="B10" s="2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23"/>
      <c r="K10" s="23"/>
      <c r="L10" s="4"/>
      <c r="M10" s="4" t="n">
        <v>775294.91</v>
      </c>
      <c r="N10" s="23"/>
      <c r="O10" s="23"/>
      <c r="P10" s="23"/>
      <c r="Q10" s="4"/>
      <c r="R10" s="4"/>
      <c r="S10" s="4"/>
      <c r="T10" s="23"/>
      <c r="U10" s="4"/>
      <c r="V10" s="23"/>
      <c r="W10" s="23"/>
      <c r="X10" s="4"/>
      <c r="Y10" s="4"/>
      <c r="Z10" s="4"/>
      <c r="AA10" s="4"/>
      <c r="AB10" s="4"/>
      <c r="AC10" s="24"/>
      <c r="AD10" s="4"/>
      <c r="AE10" s="4"/>
      <c r="AF10" s="4"/>
      <c r="AG10" s="4"/>
      <c r="AH10" s="4"/>
      <c r="AI10" s="4"/>
      <c r="AJ10" s="25"/>
      <c r="AK10" s="21" t="n">
        <f aca="false">AK9+1</f>
        <v>2021</v>
      </c>
      <c r="AL10" s="26" t="n">
        <f aca="false">SUM(AB38:AB41)/AVERAGE(AG38:AG41)</f>
        <v>-0.0277594777992838</v>
      </c>
      <c r="AM10" s="4" t="n">
        <f aca="false">'Central scenario'!AM10</f>
        <v>17835539.214349</v>
      </c>
      <c r="AN10" s="26" t="n">
        <f aca="false">AM10/AVERAGE(AG38:AG41)</f>
        <v>0.00339162539497343</v>
      </c>
      <c r="AO10" s="26" t="n">
        <f aca="false">AVERAGE(AG38:AG41)/AVERAGE(AG34:AG37)-1</f>
        <v>0.0515116199329266</v>
      </c>
      <c r="AP10" s="26"/>
      <c r="AQ10" s="4" t="n">
        <f aca="false">AQ9*(1+AO10)</f>
        <v>438732019.161615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400644746.315647</v>
      </c>
      <c r="AS10" s="28" t="n">
        <f aca="false">AQ10/AG41</f>
        <v>0.0833273330922515</v>
      </c>
      <c r="AT10" s="28" t="n">
        <f aca="false">AR10/AG41</f>
        <v>0.076093507585109</v>
      </c>
      <c r="AV10" s="2" t="n">
        <v>11479064</v>
      </c>
      <c r="AX10" s="2" t="n">
        <f aca="false">(AV10-AV9)/AV9</f>
        <v>0.0122651924249935</v>
      </c>
      <c r="BI10" s="25" t="n">
        <f aca="false">T17/AG17</f>
        <v>0.0175896394888492</v>
      </c>
      <c r="BJ10" s="2" t="n">
        <f aca="false">BJ9+1</f>
        <v>2021</v>
      </c>
      <c r="BK10" s="25" t="n">
        <f aca="false">SUM(T38:T41)/AVERAGE(AG38:AG41)</f>
        <v>0.0619897971098493</v>
      </c>
      <c r="BL10" s="25" t="n">
        <f aca="false">SUM(P38:P41)/AVERAGE(AG38:AG41)</f>
        <v>0.0135100994593078</v>
      </c>
      <c r="BM10" s="25" t="n">
        <f aca="false">SUM(D38:D41)/AVERAGE(AG38:AG41)</f>
        <v>0.0762391754498253</v>
      </c>
      <c r="BN10" s="25" t="n">
        <f aca="false">(SUM(H38:H41)+SUM(J38:J41))/AVERAGE(AG38:AG41)</f>
        <v>0.00154571390788015</v>
      </c>
      <c r="BO10" s="26" t="n">
        <f aca="false">AL10-BN10</f>
        <v>-0.0293051917071639</v>
      </c>
      <c r="BP10" s="27" t="n">
        <f aca="false">BN10+BM10</f>
        <v>0.0777848893577054</v>
      </c>
    </row>
    <row r="11" customFormat="false" ht="12.8" hidden="false" customHeight="false" outlineLevel="0" collapsed="false">
      <c r="A11" s="2" t="n">
        <v>2016</v>
      </c>
      <c r="B11" s="2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23"/>
      <c r="K11" s="23"/>
      <c r="L11" s="4"/>
      <c r="M11" s="4" t="n">
        <v>832906.252999999</v>
      </c>
      <c r="N11" s="23"/>
      <c r="O11" s="23"/>
      <c r="P11" s="4"/>
      <c r="Q11" s="4"/>
      <c r="R11" s="4"/>
      <c r="S11" s="4"/>
      <c r="T11" s="23"/>
      <c r="U11" s="23"/>
      <c r="V11" s="23"/>
      <c r="W11" s="23"/>
      <c r="X11" s="4"/>
      <c r="Y11" s="4"/>
      <c r="Z11" s="4"/>
      <c r="AA11" s="4"/>
      <c r="AB11" s="4"/>
      <c r="AC11" s="24"/>
      <c r="AD11" s="4"/>
      <c r="AE11" s="4"/>
      <c r="AF11" s="4"/>
      <c r="AG11" s="4"/>
      <c r="AH11" s="4"/>
      <c r="AI11" s="4"/>
      <c r="AJ11" s="25"/>
      <c r="AK11" s="21" t="n">
        <f aca="false">AK10+1</f>
        <v>2022</v>
      </c>
      <c r="AL11" s="26" t="n">
        <f aca="false">SUM(AB42:AB45)/AVERAGE(AG42:AG45)</f>
        <v>-0.0264068750426964</v>
      </c>
      <c r="AM11" s="4" t="n">
        <f aca="false">'Central scenario'!AM11</f>
        <v>16827143.6015023</v>
      </c>
      <c r="AN11" s="26" t="n">
        <f aca="false">AM11/AVERAGE(AG42:AG45)</f>
        <v>0.00310063460446567</v>
      </c>
      <c r="AO11" s="26" t="n">
        <f aca="false">AVERAGE(AG42:AG45)/AVERAGE(AG38:AG41)-1</f>
        <v>0.0320041554744808</v>
      </c>
      <c r="AP11" s="26"/>
      <c r="AQ11" s="4" t="n">
        <f aca="false">AQ10*(1+AO11)</f>
        <v>452773266.914496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396394473.25343</v>
      </c>
      <c r="AS11" s="28" t="n">
        <f aca="false">AQ11/AG45</f>
        <v>0.0817164692720616</v>
      </c>
      <c r="AT11" s="28" t="n">
        <f aca="false">AR11/AG45</f>
        <v>0.0715412308106653</v>
      </c>
      <c r="AV11" s="2" t="n">
        <v>11462881</v>
      </c>
      <c r="AX11" s="2" t="n">
        <f aca="false">(AV11-AV10)/AV10</f>
        <v>-0.00140978393360295</v>
      </c>
      <c r="BI11" s="25" t="n">
        <f aca="false">T18/AG18</f>
        <v>0.014872835347451</v>
      </c>
      <c r="BJ11" s="2" t="n">
        <f aca="false">BJ10+1</f>
        <v>2022</v>
      </c>
      <c r="BK11" s="25" t="n">
        <f aca="false">SUM(T42:T45)/AVERAGE(AG42:AG45)</f>
        <v>0.0650131487480237</v>
      </c>
      <c r="BL11" s="25" t="n">
        <f aca="false">SUM(P42:P45)/AVERAGE(AG42:AG45)</f>
        <v>0.0134896520986667</v>
      </c>
      <c r="BM11" s="25" t="n">
        <f aca="false">SUM(D42:D45)/AVERAGE(AG42:AG45)</f>
        <v>0.0779303716920534</v>
      </c>
      <c r="BN11" s="25" t="n">
        <f aca="false">(SUM(H42:H45)+SUM(J42:J45))/AVERAGE(AG42:AG45)</f>
        <v>0.00193496620716362</v>
      </c>
      <c r="BO11" s="26" t="n">
        <f aca="false">AL11-BN11</f>
        <v>-0.02834184124986</v>
      </c>
      <c r="BP11" s="27" t="n">
        <f aca="false">BN11+BM11</f>
        <v>0.0798653378992171</v>
      </c>
    </row>
    <row r="12" customFormat="false" ht="11.5" hidden="false" customHeight="true" outlineLevel="0" collapsed="false">
      <c r="A12" s="2" t="n">
        <v>2017</v>
      </c>
      <c r="B12" s="2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23"/>
      <c r="K12" s="23"/>
      <c r="L12" s="4"/>
      <c r="M12" s="4" t="n">
        <v>832988.16</v>
      </c>
      <c r="N12" s="23"/>
      <c r="O12" s="23"/>
      <c r="P12" s="23"/>
      <c r="Q12" s="4"/>
      <c r="R12" s="4"/>
      <c r="S12" s="4"/>
      <c r="T12" s="23"/>
      <c r="U12" s="23"/>
      <c r="V12" s="23"/>
      <c r="W12" s="23"/>
      <c r="X12" s="4"/>
      <c r="Y12" s="4"/>
      <c r="Z12" s="4"/>
      <c r="AA12" s="4"/>
      <c r="AB12" s="4"/>
      <c r="AC12" s="24"/>
      <c r="AD12" s="4"/>
      <c r="AE12" s="4"/>
      <c r="AF12" s="4"/>
      <c r="AG12" s="4"/>
      <c r="AH12" s="4"/>
      <c r="AI12" s="4"/>
      <c r="AJ12" s="25"/>
      <c r="AK12" s="21" t="n">
        <f aca="false">AK11+1</f>
        <v>2023</v>
      </c>
      <c r="AL12" s="26" t="n">
        <f aca="false">SUM(AB46:AB49)/AVERAGE(AG46:AG49)</f>
        <v>-0.025155720247854</v>
      </c>
      <c r="AM12" s="4" t="n">
        <f aca="false">'Central scenario'!AM12</f>
        <v>15842663.6881786</v>
      </c>
      <c r="AN12" s="26" t="n">
        <f aca="false">AM12/AVERAGE(AG46:AG49)</f>
        <v>0.00278045629401512</v>
      </c>
      <c r="AO12" s="26" t="n">
        <f aca="false">AVERAGE(AG46:AG49)/AVERAGE(AG42:AG45)-1</f>
        <v>0.0499105962512807</v>
      </c>
      <c r="AP12" s="26"/>
      <c r="AQ12" s="4" t="n">
        <f aca="false">AQ11*(1+AO12)</f>
        <v>475371450.632839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399976869.122424</v>
      </c>
      <c r="AS12" s="28" t="n">
        <f aca="false">AQ12/AG49</f>
        <v>0.0818782708956589</v>
      </c>
      <c r="AT12" s="28" t="n">
        <f aca="false">AR12/AG49</f>
        <v>0.0688922618268422</v>
      </c>
      <c r="AV12" s="2" t="n">
        <v>11332510</v>
      </c>
      <c r="AX12" s="2" t="n">
        <f aca="false">(AV12-AV11)/AV11</f>
        <v>-0.0113733188017916</v>
      </c>
      <c r="BI12" s="25" t="n">
        <f aca="false">T19/AG19</f>
        <v>0.0151159457859464</v>
      </c>
      <c r="BJ12" s="2" t="n">
        <f aca="false">BJ11+1</f>
        <v>2023</v>
      </c>
      <c r="BK12" s="25" t="n">
        <f aca="false">SUM(T46:T49)/AVERAGE(AG46:AG49)</f>
        <v>0.0657444031829014</v>
      </c>
      <c r="BL12" s="25" t="n">
        <f aca="false">SUM(P46:P49)/AVERAGE(AG46:AG49)</f>
        <v>0.0131926363249273</v>
      </c>
      <c r="BM12" s="25" t="n">
        <f aca="false">SUM(D46:D49)/AVERAGE(AG46:AG49)</f>
        <v>0.0777074871058282</v>
      </c>
      <c r="BN12" s="25" t="n">
        <f aca="false">(SUM(H46:H49)+SUM(J46:J49))/AVERAGE(AG46:AG49)</f>
        <v>0.00224903188119273</v>
      </c>
      <c r="BO12" s="26" t="n">
        <f aca="false">AL12-BN12</f>
        <v>-0.0274047521290468</v>
      </c>
      <c r="BP12" s="27" t="n">
        <f aca="false">BN12+BM12</f>
        <v>0.0799565189870209</v>
      </c>
    </row>
    <row r="13" customFormat="false" ht="12.8" hidden="false" customHeight="false" outlineLevel="0" collapsed="false">
      <c r="C13" s="31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31"/>
      <c r="P13" s="13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13"/>
      <c r="AE13" s="13"/>
      <c r="AF13" s="13"/>
      <c r="AG13" s="13"/>
      <c r="AH13" s="13"/>
      <c r="AI13" s="13"/>
      <c r="AJ13" s="27"/>
      <c r="AK13" s="33" t="n">
        <f aca="false">AK12+1</f>
        <v>2024</v>
      </c>
      <c r="AL13" s="34" t="n">
        <f aca="false">SUM(AB50:AB53)/AVERAGE(AG50:AG53)</f>
        <v>-0.0236850344274212</v>
      </c>
      <c r="AM13" s="13" t="n">
        <f aca="false">'Central scenario'!AM13</f>
        <v>14900507.1403892</v>
      </c>
      <c r="AN13" s="34" t="n">
        <f aca="false">AM13/AVERAGE(AG50:AG53)</f>
        <v>0.00251430847560237</v>
      </c>
      <c r="AO13" s="34" t="n">
        <f aca="false">'GDP evolution by scenario'!M49</f>
        <v>0.0400886576771338</v>
      </c>
      <c r="AP13" s="34"/>
      <c r="AQ13" s="13" t="n">
        <f aca="false">AQ12*(1+AO13)</f>
        <v>494428453.986741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400839059.27575</v>
      </c>
      <c r="AS13" s="35" t="n">
        <f aca="false">AQ13/AG53</f>
        <v>0.0822182969212578</v>
      </c>
      <c r="AT13" s="35" t="n">
        <f aca="false">AR13/AG53</f>
        <v>0.066655356356281</v>
      </c>
      <c r="BI13" s="27" t="n">
        <f aca="false">T20/AG20</f>
        <v>0.0144391319129772</v>
      </c>
      <c r="BJ13" s="0" t="n">
        <f aca="false">BJ12+1</f>
        <v>2024</v>
      </c>
      <c r="BK13" s="27" t="n">
        <f aca="false">SUM(T50:T53)/AVERAGE(AG50:AG53)</f>
        <v>0.0670381214975468</v>
      </c>
      <c r="BL13" s="27" t="n">
        <f aca="false">SUM(P50:P53)/AVERAGE(AG50:AG53)</f>
        <v>0.0128794585335709</v>
      </c>
      <c r="BM13" s="27" t="n">
        <f aca="false">SUM(D50:D53)/AVERAGE(AG50:AG53)</f>
        <v>0.0778436973913971</v>
      </c>
      <c r="BN13" s="27" t="n">
        <f aca="false">(SUM(H50:H53)+SUM(J50:J53))/AVERAGE(AG50:AG53)</f>
        <v>0.00259766208335583</v>
      </c>
      <c r="BO13" s="34" t="n">
        <f aca="false">AL13-BN13</f>
        <v>-0.026282696510777</v>
      </c>
      <c r="BP13" s="27" t="n">
        <f aca="false">BN13+BM13</f>
        <v>0.0804413594747529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56" t="n">
        <f aca="false">'High pensions'!Q14</f>
        <v>93656358.855066</v>
      </c>
      <c r="E14" s="39"/>
      <c r="F14" s="56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56" t="n">
        <f aca="false">'High pensions'!N14</f>
        <v>2735454.99361358</v>
      </c>
      <c r="M14" s="8"/>
      <c r="N14" s="56" t="n">
        <f aca="false">'High pensions'!L14</f>
        <v>691939.443819586</v>
      </c>
      <c r="O14" s="6"/>
      <c r="P14" s="56" t="n">
        <f aca="false">'High pensions'!X14</f>
        <v>18001135.6304208</v>
      </c>
      <c r="Q14" s="8"/>
      <c r="R14" s="56" t="n">
        <f aca="false">'High SIPA income'!G9</f>
        <v>17909252.1332219</v>
      </c>
      <c r="S14" s="8"/>
      <c r="T14" s="56" t="n">
        <f aca="false">'High SIPA income'!J9</f>
        <v>68477577.7567021</v>
      </c>
      <c r="U14" s="6"/>
      <c r="V14" s="56" t="n">
        <f aca="false">'High SIPA income'!F9</f>
        <v>135449.214417351</v>
      </c>
      <c r="W14" s="8"/>
      <c r="X14" s="56" t="n">
        <f aca="false">'High SIPA income'!M9</f>
        <v>340209.375524274</v>
      </c>
      <c r="Y14" s="6"/>
      <c r="Z14" s="6" t="n">
        <f aca="false">R14+V14-N14-L14-F14</f>
        <v>-2405844.94309582</v>
      </c>
      <c r="AA14" s="6"/>
      <c r="AB14" s="6" t="n">
        <f aca="false">T14-P14-D14</f>
        <v>-43179916.7287847</v>
      </c>
      <c r="AC14" s="24"/>
      <c r="AD14" s="6" t="n">
        <f aca="false">'Central scenario'!AD14</f>
        <v>5092693740.32864</v>
      </c>
      <c r="AE14" s="6" t="n">
        <f aca="false">'Central scenario'!AE14</f>
        <v>672749.811391699</v>
      </c>
      <c r="AF14" s="6" t="n">
        <f aca="false">'Central scenario'!AF14</f>
        <v>103.09103866</v>
      </c>
      <c r="AG14" s="6" t="n">
        <f aca="false">'Central scenario'!AG14</f>
        <v>4908764962.12201</v>
      </c>
      <c r="AH14" s="6"/>
      <c r="AI14" s="6"/>
      <c r="AJ14" s="36" t="n">
        <f aca="false">AB14/AG14</f>
        <v>-0.00879649302054145</v>
      </c>
      <c r="AK14" s="37" t="n">
        <f aca="false">AK13+1</f>
        <v>2025</v>
      </c>
      <c r="AL14" s="38" t="n">
        <f aca="false">SUM(AB54:AB57)/AVERAGE(AG54:AG57)</f>
        <v>-0.0222568111609047</v>
      </c>
      <c r="AM14" s="6" t="n">
        <f aca="false">'Central scenario'!AM14</f>
        <v>13946867.9480024</v>
      </c>
      <c r="AN14" s="38" t="n">
        <f aca="false">AM14/AVERAGE(AG54:AG57)</f>
        <v>0.00226109128370745</v>
      </c>
      <c r="AO14" s="38" t="n">
        <f aca="false">'GDP evolution by scenario'!M53</f>
        <v>0.0408211351709393</v>
      </c>
      <c r="AP14" s="38"/>
      <c r="AQ14" s="6" t="n">
        <f aca="false">AQ13*(1+AO14)</f>
        <v>514611584.739292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402995840.211057</v>
      </c>
      <c r="AS14" s="39" t="n">
        <f aca="false">AQ14/AG57</f>
        <v>0.0820344536620186</v>
      </c>
      <c r="AT14" s="39" t="n">
        <f aca="false">AR14/AG57</f>
        <v>0.0642417399066687</v>
      </c>
      <c r="AU14" s="5"/>
      <c r="AV14" s="5"/>
      <c r="AW14" s="5" t="n">
        <f aca="false">workers_and_wage_high!C2</f>
        <v>10914398</v>
      </c>
      <c r="AX14" s="5"/>
      <c r="AY14" s="36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36" t="n">
        <f aca="false">T21/AG21</f>
        <v>0.0169850745786389</v>
      </c>
      <c r="BJ14" s="5" t="n">
        <f aca="false">BJ13+1</f>
        <v>2025</v>
      </c>
      <c r="BK14" s="36" t="n">
        <f aca="false">SUM(T54:T57)/AVERAGE(AG54:AG57)</f>
        <v>0.067694945214784</v>
      </c>
      <c r="BL14" s="36" t="n">
        <f aca="false">SUM(P54:P57)/AVERAGE(AG54:AG57)</f>
        <v>0.0127124770483526</v>
      </c>
      <c r="BM14" s="36" t="n">
        <f aca="false">SUM(D54:D57)/AVERAGE(AG54:AG57)</f>
        <v>0.0772392793273361</v>
      </c>
      <c r="BN14" s="36" t="n">
        <f aca="false">(SUM(H54:H57)+SUM(J54:J57))/AVERAGE(AG54:AG57)</f>
        <v>0.00339390917954638</v>
      </c>
      <c r="BO14" s="38" t="n">
        <f aca="false">AL14-BN14</f>
        <v>-0.0256507203404511</v>
      </c>
      <c r="BP14" s="27" t="n">
        <f aca="false">BN14+BM14</f>
        <v>0.0806331885068824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57" t="n">
        <f aca="false">'High pensions'!Q15</f>
        <v>107958694.759278</v>
      </c>
      <c r="E15" s="9"/>
      <c r="F15" s="57" t="n">
        <f aca="false">'High pensions'!I15</f>
        <v>19622770.7038608</v>
      </c>
      <c r="G15" s="42" t="n">
        <f aca="false">'High pensions'!K15</f>
        <v>0</v>
      </c>
      <c r="H15" s="42" t="n">
        <f aca="false">'High pensions'!V15</f>
        <v>0</v>
      </c>
      <c r="I15" s="42" t="n">
        <f aca="false">'High pensions'!M15</f>
        <v>0</v>
      </c>
      <c r="J15" s="9" t="n">
        <f aca="false">'High pensions'!W15</f>
        <v>0</v>
      </c>
      <c r="K15" s="9"/>
      <c r="L15" s="57" t="n">
        <f aca="false">'High pensions'!N15</f>
        <v>2478245.90902603</v>
      </c>
      <c r="M15" s="42"/>
      <c r="N15" s="57" t="n">
        <f aca="false">'High pensions'!L15</f>
        <v>799976.431236576</v>
      </c>
      <c r="O15" s="9"/>
      <c r="P15" s="57" t="n">
        <f aca="false">'High pensions'!X15</f>
        <v>17260864.096479</v>
      </c>
      <c r="Q15" s="42"/>
      <c r="R15" s="57" t="n">
        <f aca="false">'High SIPA income'!G10</f>
        <v>22054908.2307236</v>
      </c>
      <c r="S15" s="42"/>
      <c r="T15" s="57" t="n">
        <f aca="false">'High SIPA income'!J10</f>
        <v>84328853.1565614</v>
      </c>
      <c r="U15" s="9"/>
      <c r="V15" s="57" t="n">
        <f aca="false">'High SIPA income'!F10</f>
        <v>151084.142402353</v>
      </c>
      <c r="W15" s="42"/>
      <c r="X15" s="57" t="n">
        <f aca="false">'High SIPA income'!M10</f>
        <v>379479.806947782</v>
      </c>
      <c r="Y15" s="9"/>
      <c r="Z15" s="9" t="n">
        <f aca="false">R15+V15-N15-L15-F15</f>
        <v>-695000.670997463</v>
      </c>
      <c r="AA15" s="9"/>
      <c r="AB15" s="9" t="n">
        <f aca="false">T15-P15-D15</f>
        <v>-40890705.699196</v>
      </c>
      <c r="AC15" s="24"/>
      <c r="AD15" s="9" t="n">
        <f aca="false">'Central scenario'!AD15</f>
        <v>5951478855.3666</v>
      </c>
      <c r="AE15" s="9" t="n">
        <f aca="false">'Central scenario'!AE15</f>
        <v>791235.96554167</v>
      </c>
      <c r="AF15" s="9" t="n">
        <f aca="false">'Central scenario'!AF15</f>
        <v>106.73436665</v>
      </c>
      <c r="AG15" s="9" t="n">
        <f aca="false">'Central scenario'!AG15</f>
        <v>5773307281.03367</v>
      </c>
      <c r="AH15" s="9"/>
      <c r="AI15" s="9"/>
      <c r="AJ15" s="43" t="n">
        <f aca="false">AB15/AG15</f>
        <v>-0.00708271770559124</v>
      </c>
      <c r="AK15" s="44" t="n">
        <f aca="false">AK14+1</f>
        <v>2026</v>
      </c>
      <c r="AL15" s="45" t="n">
        <f aca="false">SUM(AB58:AB61)/AVERAGE(AG58:AG61)</f>
        <v>-0.0200501226921209</v>
      </c>
      <c r="AM15" s="9" t="n">
        <f aca="false">'Central scenario'!AM15</f>
        <v>13032040.9288315</v>
      </c>
      <c r="AN15" s="45" t="n">
        <f aca="false">AM15/AVERAGE(AG58:AG61)</f>
        <v>0.00203280621681778</v>
      </c>
      <c r="AO15" s="45" t="n">
        <f aca="false">'GDP evolution by scenario'!M57</f>
        <v>0.0393405267199394</v>
      </c>
      <c r="AP15" s="45"/>
      <c r="AQ15" s="9" t="n">
        <f aca="false">AQ14*(1+AO15)</f>
        <v>534856675.539119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405584523.272132</v>
      </c>
      <c r="AS15" s="46" t="n">
        <f aca="false">AQ15/AG61</f>
        <v>0.0822615460316321</v>
      </c>
      <c r="AT15" s="46" t="n">
        <f aca="false">AR15/AG61</f>
        <v>0.0623793465739922</v>
      </c>
      <c r="AU15" s="7"/>
      <c r="AV15" s="7"/>
      <c r="AW15" s="7" t="n">
        <f aca="false">workers_and_wage_high!C3</f>
        <v>11021763</v>
      </c>
      <c r="AX15" s="7"/>
      <c r="AY15" s="43" t="n">
        <f aca="false">(AW15-AW14)/AW14</f>
        <v>0.00983700612713592</v>
      </c>
      <c r="AZ15" s="12" t="n">
        <f aca="false">workers_and_wage_high!B3</f>
        <v>6778.90225184158</v>
      </c>
      <c r="BA15" s="43" t="n">
        <f aca="false">(AZ15-AZ14)/AZ14</f>
        <v>0.0567615243741825</v>
      </c>
      <c r="BB15" s="43"/>
      <c r="BC15" s="43"/>
      <c r="BD15" s="43"/>
      <c r="BE15" s="43"/>
      <c r="BF15" s="7"/>
      <c r="BG15" s="7"/>
      <c r="BH15" s="7"/>
      <c r="BI15" s="43" t="n">
        <f aca="false">T22/AG22</f>
        <v>0.0149821120321204</v>
      </c>
      <c r="BJ15" s="7" t="n">
        <f aca="false">BJ14+1</f>
        <v>2026</v>
      </c>
      <c r="BK15" s="43" t="n">
        <f aca="false">SUM(T58:T61)/AVERAGE(AG58:AG61)</f>
        <v>0.0678363958688528</v>
      </c>
      <c r="BL15" s="43" t="n">
        <f aca="false">SUM(P58:P61)/AVERAGE(AG58:AG61)</f>
        <v>0.0121215592619579</v>
      </c>
      <c r="BM15" s="43" t="n">
        <f aca="false">SUM(D58:D61)/AVERAGE(AG58:AG61)</f>
        <v>0.0757649592990158</v>
      </c>
      <c r="BN15" s="43" t="n">
        <f aca="false">(SUM(H58:H61)+SUM(J58:J61))/AVERAGE(AG58:AG61)</f>
        <v>0.00432232338731665</v>
      </c>
      <c r="BO15" s="45" t="n">
        <f aca="false">AL15-BN15</f>
        <v>-0.0243724460794375</v>
      </c>
      <c r="BP15" s="27" t="n">
        <f aca="false">BN15+BM15</f>
        <v>0.0800872826863325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57" t="n">
        <f aca="false">'High pensions'!Q16</f>
        <v>104676876.044301</v>
      </c>
      <c r="E16" s="9"/>
      <c r="F16" s="57" t="n">
        <f aca="false">'High pensions'!I16</f>
        <v>19026261.3047871</v>
      </c>
      <c r="G16" s="42" t="n">
        <f aca="false">'High pensions'!K16</f>
        <v>0</v>
      </c>
      <c r="H16" s="42" t="n">
        <f aca="false">'High pensions'!V16</f>
        <v>0</v>
      </c>
      <c r="I16" s="42" t="n">
        <f aca="false">'High pensions'!M16</f>
        <v>0</v>
      </c>
      <c r="J16" s="9" t="n">
        <f aca="false">'High pensions'!W16</f>
        <v>0</v>
      </c>
      <c r="K16" s="9"/>
      <c r="L16" s="57" t="n">
        <f aca="false">'High pensions'!N16</f>
        <v>2919136.76234831</v>
      </c>
      <c r="M16" s="42"/>
      <c r="N16" s="57" t="n">
        <f aca="false">'High pensions'!L16</f>
        <v>777485.531692129</v>
      </c>
      <c r="O16" s="9"/>
      <c r="P16" s="57" t="n">
        <f aca="false">'High pensions'!X16</f>
        <v>19424910.5368699</v>
      </c>
      <c r="Q16" s="42"/>
      <c r="R16" s="57" t="n">
        <f aca="false">'High SIPA income'!G11</f>
        <v>20136934.5413833</v>
      </c>
      <c r="S16" s="42"/>
      <c r="T16" s="57" t="n">
        <f aca="false">'High SIPA income'!J11</f>
        <v>76995314.5213285</v>
      </c>
      <c r="U16" s="9"/>
      <c r="V16" s="57" t="n">
        <f aca="false">'High SIPA income'!F11</f>
        <v>149343.027816335</v>
      </c>
      <c r="W16" s="42"/>
      <c r="X16" s="57" t="n">
        <f aca="false">'High SIPA income'!M11</f>
        <v>375106.629084969</v>
      </c>
      <c r="Y16" s="9"/>
      <c r="Z16" s="9" t="n">
        <f aca="false">R16+V16-N16-L16-F16</f>
        <v>-2436606.02962793</v>
      </c>
      <c r="AA16" s="9"/>
      <c r="AB16" s="9" t="n">
        <f aca="false">T16-P16-D16</f>
        <v>-47106472.0598426</v>
      </c>
      <c r="AC16" s="24"/>
      <c r="AD16" s="9" t="n">
        <f aca="false">'Central scenario'!AD16</f>
        <v>6221730755.7716</v>
      </c>
      <c r="AE16" s="9" t="n">
        <f aca="false">'Central scenario'!AE16</f>
        <v>718281.265449782</v>
      </c>
      <c r="AF16" s="9" t="n">
        <f aca="false">'Central scenario'!AF16</f>
        <v>110.48458935</v>
      </c>
      <c r="AG16" s="9" t="n">
        <f aca="false">'Central scenario'!AG16</f>
        <v>5240988327.43582</v>
      </c>
      <c r="AH16" s="9"/>
      <c r="AI16" s="9"/>
      <c r="AJ16" s="43" t="n">
        <f aca="false">AB16/AG16</f>
        <v>-0.00898808948175804</v>
      </c>
      <c r="AK16" s="44" t="n">
        <f aca="false">AK15+1</f>
        <v>2027</v>
      </c>
      <c r="AL16" s="45" t="n">
        <f aca="false">SUM(AB62:AB65)/AVERAGE(AG62:AG65)</f>
        <v>-0.0181833641689707</v>
      </c>
      <c r="AM16" s="9" t="n">
        <f aca="false">'Central scenario'!AM16</f>
        <v>12139889.4651339</v>
      </c>
      <c r="AN16" s="45" t="n">
        <f aca="false">AM16/AVERAGE(AG62:AG65)</f>
        <v>0.00182368574956276</v>
      </c>
      <c r="AO16" s="45" t="n">
        <f aca="false">'GDP evolution by scenario'!M61</f>
        <v>0.0383607726476143</v>
      </c>
      <c r="AP16" s="45"/>
      <c r="AQ16" s="9" t="n">
        <f aca="false">AQ15*(1+AO16)</f>
        <v>555374190.868534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408791176.384565</v>
      </c>
      <c r="AS16" s="46" t="n">
        <f aca="false">AQ16/AG65</f>
        <v>0.0821573991260974</v>
      </c>
      <c r="AT16" s="46" t="n">
        <f aca="false">AR16/AG65</f>
        <v>0.0604731375524142</v>
      </c>
      <c r="AU16" s="7"/>
      <c r="AV16" s="7"/>
      <c r="AW16" s="7" t="n">
        <f aca="false">workers_and_wage_high!C4</f>
        <v>11059493</v>
      </c>
      <c r="AX16" s="7"/>
      <c r="AY16" s="43" t="n">
        <f aca="false">(AW16-AW15)/AW15</f>
        <v>0.00342322730038742</v>
      </c>
      <c r="AZ16" s="12" t="n">
        <f aca="false">workers_and_wage_high!B4</f>
        <v>7092.02100217064</v>
      </c>
      <c r="BA16" s="43" t="n">
        <f aca="false">(AZ16-AZ15)/AZ15</f>
        <v>0.0461901851799086</v>
      </c>
      <c r="BB16" s="43"/>
      <c r="BC16" s="43"/>
      <c r="BD16" s="43"/>
      <c r="BE16" s="43"/>
      <c r="BF16" s="7"/>
      <c r="BG16" s="7"/>
      <c r="BH16" s="7"/>
      <c r="BI16" s="43" t="n">
        <f aca="false">T23/AG23</f>
        <v>0.0156927835717685</v>
      </c>
      <c r="BJ16" s="7" t="n">
        <f aca="false">BJ15+1</f>
        <v>2027</v>
      </c>
      <c r="BK16" s="43" t="n">
        <f aca="false">SUM(T62:T65)/AVERAGE(AG62:AG65)</f>
        <v>0.0683864145948375</v>
      </c>
      <c r="BL16" s="43" t="n">
        <f aca="false">SUM(P62:P65)/AVERAGE(AG62:AG65)</f>
        <v>0.0117858196191852</v>
      </c>
      <c r="BM16" s="43" t="n">
        <f aca="false">SUM(D62:D65)/AVERAGE(AG62:AG65)</f>
        <v>0.0747839591446229</v>
      </c>
      <c r="BN16" s="43" t="n">
        <f aca="false">(SUM(H62:H65)+SUM(J62:J65))/AVERAGE(AG62:AG65)</f>
        <v>0.00496999333259201</v>
      </c>
      <c r="BO16" s="45" t="n">
        <f aca="false">AL16-BN16</f>
        <v>-0.0231533575015627</v>
      </c>
      <c r="BP16" s="27" t="n">
        <f aca="false">BN16+BM16</f>
        <v>0.0797539524772149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57" t="n">
        <f aca="false">'High pensions'!Q17</f>
        <v>113223147.986281</v>
      </c>
      <c r="E17" s="9"/>
      <c r="F17" s="57" t="n">
        <f aca="false">'High pensions'!I17</f>
        <v>20579647.3943859</v>
      </c>
      <c r="G17" s="42" t="n">
        <f aca="false">'High pensions'!K17</f>
        <v>0</v>
      </c>
      <c r="H17" s="42" t="n">
        <f aca="false">'High pensions'!V17</f>
        <v>0</v>
      </c>
      <c r="I17" s="42" t="n">
        <f aca="false">'High pensions'!M17</f>
        <v>0</v>
      </c>
      <c r="J17" s="9" t="n">
        <f aca="false">'High pensions'!W17</f>
        <v>0</v>
      </c>
      <c r="K17" s="9"/>
      <c r="L17" s="57" t="n">
        <f aca="false">'High pensions'!N17</f>
        <v>2757062.56989139</v>
      </c>
      <c r="M17" s="42"/>
      <c r="N17" s="57" t="n">
        <f aca="false">'High pensions'!L17</f>
        <v>842157.000662804</v>
      </c>
      <c r="O17" s="9"/>
      <c r="P17" s="57" t="n">
        <f aca="false">'High pensions'!X17</f>
        <v>18939710.1228511</v>
      </c>
      <c r="Q17" s="42"/>
      <c r="R17" s="57" t="n">
        <f aca="false">'High SIPA income'!G12</f>
        <v>23620050.0418994</v>
      </c>
      <c r="S17" s="42"/>
      <c r="T17" s="57" t="n">
        <f aca="false">'High SIPA income'!J12</f>
        <v>90313308.5250934</v>
      </c>
      <c r="U17" s="9"/>
      <c r="V17" s="57" t="n">
        <f aca="false">'High SIPA income'!F12</f>
        <v>146563.952510206</v>
      </c>
      <c r="W17" s="42"/>
      <c r="X17" s="57" t="n">
        <f aca="false">'High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24"/>
      <c r="AD17" s="9" t="n">
        <f aca="false">'Central scenario'!AD17</f>
        <v>6552140231.30253</v>
      </c>
      <c r="AE17" s="9" t="n">
        <f aca="false">'Central scenario'!AE17</f>
        <v>703681.544169008</v>
      </c>
      <c r="AF17" s="9" t="n">
        <f aca="false">'Central scenario'!AF17</f>
        <v>115.79241048</v>
      </c>
      <c r="AG17" s="9" t="n">
        <f aca="false">'Central scenario'!AG17</f>
        <v>5134460463.63523</v>
      </c>
      <c r="AH17" s="9"/>
      <c r="AI17" s="9"/>
      <c r="AJ17" s="43" t="n">
        <f aca="false">AB17/AG17</f>
        <v>-0.00815071999880753</v>
      </c>
      <c r="AK17" s="44" t="n">
        <f aca="false">AK16+1</f>
        <v>2028</v>
      </c>
      <c r="AL17" s="45" t="n">
        <f aca="false">SUM(AB66:AB69)/AVERAGE(AG66:AG69)</f>
        <v>-0.0143202495552857</v>
      </c>
      <c r="AM17" s="9" t="n">
        <f aca="false">'Central scenario'!AM17</f>
        <v>11273018.6820578</v>
      </c>
      <c r="AN17" s="45" t="n">
        <f aca="false">AM17/AVERAGE(AG66:AG69)</f>
        <v>0.00162399352200872</v>
      </c>
      <c r="AO17" s="45" t="n">
        <f aca="false">'GDP evolution by scenario'!M65</f>
        <v>0.042776430078401</v>
      </c>
      <c r="AP17" s="45"/>
      <c r="AQ17" s="9" t="n">
        <f aca="false">AQ16*(1+AO17)</f>
        <v>579131116.11157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414785439.088122</v>
      </c>
      <c r="AS17" s="46" t="n">
        <f aca="false">AQ17/AG69</f>
        <v>0.0822276110587231</v>
      </c>
      <c r="AT17" s="46" t="n">
        <f aca="false">AR17/AG69</f>
        <v>0.0588930810472789</v>
      </c>
      <c r="AU17" s="7"/>
      <c r="AV17" s="7"/>
      <c r="AW17" s="7" t="n">
        <f aca="false">workers_and_wage_high!C5</f>
        <v>11048388</v>
      </c>
      <c r="AX17" s="7"/>
      <c r="AY17" s="43" t="n">
        <f aca="false">(AW17-AW16)/AW16</f>
        <v>-0.00100411474558553</v>
      </c>
      <c r="AZ17" s="12" t="n">
        <f aca="false">workers_and_wage_high!B5</f>
        <v>7113.98164433727</v>
      </c>
      <c r="BA17" s="43" t="n">
        <f aca="false">(AZ17-AZ16)/AZ16</f>
        <v>0.00309652807851384</v>
      </c>
      <c r="BB17" s="43"/>
      <c r="BC17" s="43"/>
      <c r="BD17" s="43"/>
      <c r="BE17" s="43"/>
      <c r="BF17" s="7"/>
      <c r="BG17" s="7"/>
      <c r="BH17" s="7"/>
      <c r="BI17" s="43" t="n">
        <f aca="false">T24/AG24</f>
        <v>0.0149667559524775</v>
      </c>
      <c r="BJ17" s="7" t="n">
        <f aca="false">BJ16+1</f>
        <v>2028</v>
      </c>
      <c r="BK17" s="43" t="n">
        <f aca="false">SUM(T66:T69)/AVERAGE(AG66:AG69)</f>
        <v>0.0690275628881349</v>
      </c>
      <c r="BL17" s="43" t="n">
        <f aca="false">SUM(P66:P69)/AVERAGE(AG66:AG69)</f>
        <v>0.011002201520051</v>
      </c>
      <c r="BM17" s="43" t="n">
        <f aca="false">SUM(D66:D69)/AVERAGE(AG66:AG69)</f>
        <v>0.0723456109233695</v>
      </c>
      <c r="BN17" s="43" t="n">
        <f aca="false">(SUM(H66:H69)+SUM(J66:J69))/AVERAGE(AG66:AG69)</f>
        <v>0.00571236175247662</v>
      </c>
      <c r="BO17" s="45" t="n">
        <f aca="false">AL17-BN17</f>
        <v>-0.0200326113077623</v>
      </c>
      <c r="BP17" s="27" t="n">
        <f aca="false">BN17+BM17</f>
        <v>0.0780579726758462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56" t="n">
        <f aca="false">'High pensions'!Q18</f>
        <v>99367076.7664315</v>
      </c>
      <c r="E18" s="6"/>
      <c r="F18" s="56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56" t="n">
        <f aca="false">'High pensions'!N18</f>
        <v>2795658.97722293</v>
      </c>
      <c r="M18" s="8"/>
      <c r="N18" s="56" t="n">
        <f aca="false">'High pensions'!L18</f>
        <v>737510.400040284</v>
      </c>
      <c r="O18" s="6"/>
      <c r="P18" s="56" t="n">
        <f aca="false">'High pensions'!X18</f>
        <v>18564252.3430878</v>
      </c>
      <c r="Q18" s="8"/>
      <c r="R18" s="56" t="n">
        <f aca="false">'High SIPA income'!G13</f>
        <v>19233054.6593063</v>
      </c>
      <c r="S18" s="8"/>
      <c r="T18" s="56" t="n">
        <f aca="false">'High SIPA income'!J13</f>
        <v>73539251.4514011</v>
      </c>
      <c r="U18" s="6"/>
      <c r="V18" s="56" t="n">
        <f aca="false">'High SIPA income'!F13</f>
        <v>140377.525227439</v>
      </c>
      <c r="W18" s="8"/>
      <c r="X18" s="56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24"/>
      <c r="AD18" s="6" t="n">
        <f aca="false">'Central scenario'!AD18</f>
        <v>7006645045.10604</v>
      </c>
      <c r="AE18" s="6" t="n">
        <f aca="false">'Central scenario'!AE18</f>
        <v>677652.089115703</v>
      </c>
      <c r="AF18" s="6" t="n">
        <f aca="false">'Central scenario'!AF18</f>
        <v>131.11898839</v>
      </c>
      <c r="AG18" s="6" t="n">
        <f aca="false">'Central scenario'!AG18</f>
        <v>4944534766.46636</v>
      </c>
      <c r="AH18" s="6"/>
      <c r="AI18" s="6"/>
      <c r="AJ18" s="36" t="n">
        <f aca="false">AB18/AG18</f>
        <v>-0.00897800900484783</v>
      </c>
      <c r="AK18" s="37" t="n">
        <f aca="false">AK17+1</f>
        <v>2029</v>
      </c>
      <c r="AL18" s="38" t="n">
        <f aca="false">SUM(AB70:AB73)/AVERAGE(AG70:AG73)</f>
        <v>-0.0116624885964884</v>
      </c>
      <c r="AM18" s="6" t="n">
        <f aca="false">'Central scenario'!AM18</f>
        <v>10452476.7322336</v>
      </c>
      <c r="AN18" s="38" t="n">
        <f aca="false">AM18/AVERAGE(AG70:AG73)</f>
        <v>0.00144932520558062</v>
      </c>
      <c r="AO18" s="38" t="n">
        <f aca="false">'GDP evolution by scenario'!M69</f>
        <v>0.0389566568905519</v>
      </c>
      <c r="AP18" s="38"/>
      <c r="AQ18" s="6" t="n">
        <f aca="false">AQ17*(1+AO18)</f>
        <v>601692128.296571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420306273.784993</v>
      </c>
      <c r="AS18" s="39" t="n">
        <f aca="false">AQ18/AG73</f>
        <v>0.0822761134922488</v>
      </c>
      <c r="AT18" s="39" t="n">
        <f aca="false">AR18/AG73</f>
        <v>0.0574731911174237</v>
      </c>
      <c r="AU18" s="5"/>
      <c r="AV18" s="5"/>
      <c r="AW18" s="5" t="n">
        <f aca="false">workers_and_wage_high!C6</f>
        <v>11064497</v>
      </c>
      <c r="AX18" s="5"/>
      <c r="AY18" s="36" t="n">
        <f aca="false">(AW18-AW17)/AW17</f>
        <v>0.00145804075671492</v>
      </c>
      <c r="AZ18" s="11" t="n">
        <f aca="false">workers_and_wage_high!B6</f>
        <v>6705.54599729676</v>
      </c>
      <c r="BA18" s="36" t="n">
        <f aca="false">(AZ18-AZ17)/AZ17</f>
        <v>-0.0574130869968755</v>
      </c>
      <c r="BB18" s="11" t="n">
        <v>54.2365152508808</v>
      </c>
      <c r="BC18" s="41" t="n">
        <f aca="false">'Central scenario'!BC18</f>
        <v>12.4538228816634</v>
      </c>
      <c r="BD18" s="11" t="n">
        <f aca="false">BB18+BC18/2</f>
        <v>60.4634266917125</v>
      </c>
      <c r="BE18" s="41"/>
      <c r="BF18" s="5"/>
      <c r="BG18" s="5"/>
      <c r="BH18" s="5"/>
      <c r="BI18" s="36" t="n">
        <f aca="false">T25/AG25</f>
        <v>0.0176157396222175</v>
      </c>
      <c r="BJ18" s="5" t="n">
        <f aca="false">BJ17+1</f>
        <v>2029</v>
      </c>
      <c r="BK18" s="36" t="n">
        <f aca="false">SUM(T70:T73)/AVERAGE(AG70:AG73)</f>
        <v>0.0693524410014799</v>
      </c>
      <c r="BL18" s="36" t="n">
        <f aca="false">SUM(P70:P73)/AVERAGE(AG70:AG73)</f>
        <v>0.0105208449530294</v>
      </c>
      <c r="BM18" s="36" t="n">
        <f aca="false">SUM(D70:D73)/AVERAGE(AG70:AG73)</f>
        <v>0.0704940846449389</v>
      </c>
      <c r="BN18" s="36" t="n">
        <f aca="false">(SUM(H70:H73)+SUM(J70:J73))/AVERAGE(AG70:AG73)</f>
        <v>0.00642945635723921</v>
      </c>
      <c r="BO18" s="38" t="n">
        <f aca="false">AL18-BN18</f>
        <v>-0.0180919449537276</v>
      </c>
      <c r="BP18" s="27" t="n">
        <f aca="false">BN18+BM18</f>
        <v>0.0769235410021781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57" t="n">
        <f aca="false">'High pensions'!Q19</f>
        <v>102439962.15979</v>
      </c>
      <c r="E19" s="9"/>
      <c r="F19" s="57" t="n">
        <f aca="false">'High pensions'!I19</f>
        <v>18619675.7274242</v>
      </c>
      <c r="G19" s="42" t="n">
        <f aca="false">'High pensions'!K19</f>
        <v>0</v>
      </c>
      <c r="H19" s="42" t="n">
        <f aca="false">'High pensions'!V19</f>
        <v>0</v>
      </c>
      <c r="I19" s="42" t="n">
        <f aca="false">'High pensions'!M19</f>
        <v>0</v>
      </c>
      <c r="J19" s="9" t="n">
        <f aca="false">'High pensions'!W19</f>
        <v>0</v>
      </c>
      <c r="K19" s="9"/>
      <c r="L19" s="57" t="n">
        <f aca="false">'High pensions'!N19</f>
        <v>2828183.68633319</v>
      </c>
      <c r="M19" s="42"/>
      <c r="N19" s="57" t="n">
        <f aca="false">'High pensions'!L19</f>
        <v>762298.459394895</v>
      </c>
      <c r="O19" s="9"/>
      <c r="P19" s="57" t="n">
        <f aca="false">'High pensions'!X19</f>
        <v>18869399.8021861</v>
      </c>
      <c r="Q19" s="42"/>
      <c r="R19" s="57" t="n">
        <f aca="false">'High SIPA income'!G14</f>
        <v>21943117.5095875</v>
      </c>
      <c r="S19" s="42"/>
      <c r="T19" s="57" t="n">
        <f aca="false">'High SIPA income'!J14</f>
        <v>83901411.6452056</v>
      </c>
      <c r="U19" s="9"/>
      <c r="V19" s="57" t="n">
        <f aca="false">'High SIPA income'!F14</f>
        <v>141764.810127232</v>
      </c>
      <c r="W19" s="42"/>
      <c r="X19" s="57" t="n">
        <f aca="false">'High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24"/>
      <c r="AD19" s="9" t="n">
        <f aca="false">'Central scenario'!AD19</f>
        <v>8414556482.17921</v>
      </c>
      <c r="AE19" s="9" t="n">
        <f aca="false">'Central scenario'!AE19</f>
        <v>760703.280151656</v>
      </c>
      <c r="AF19" s="9" t="n">
        <f aca="false">'Central scenario'!AF19</f>
        <v>147.89635652</v>
      </c>
      <c r="AG19" s="9" t="n">
        <f aca="false">'Central scenario'!AG19</f>
        <v>5550523456.04538</v>
      </c>
      <c r="AH19" s="9"/>
      <c r="AI19" s="9"/>
      <c r="AJ19" s="43" t="n">
        <f aca="false">AB19/AG19</f>
        <v>-0.00673953557948261</v>
      </c>
      <c r="AK19" s="44" t="n">
        <f aca="false">AK18+1</f>
        <v>2030</v>
      </c>
      <c r="AL19" s="45" t="n">
        <f aca="false">SUM(AB74:AB77)/AVERAGE(AG74:AG77)</f>
        <v>-0.00969177694615467</v>
      </c>
      <c r="AM19" s="9" t="n">
        <f aca="false">'Central scenario'!AM19</f>
        <v>9649081.86791266</v>
      </c>
      <c r="AN19" s="45" t="n">
        <f aca="false">AM19/AVERAGE(AG74:AG77)</f>
        <v>0.00128985313623486</v>
      </c>
      <c r="AO19" s="45" t="n">
        <f aca="false">'GDP evolution by scenario'!M73</f>
        <v>0.0372713030638772</v>
      </c>
      <c r="AP19" s="45"/>
      <c r="AQ19" s="9" t="n">
        <f aca="false">AQ18*(1+AO19)</f>
        <v>624117977.961462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426158811.292242</v>
      </c>
      <c r="AS19" s="46" t="n">
        <f aca="false">AQ19/AG77</f>
        <v>0.0824167040741187</v>
      </c>
      <c r="AT19" s="46" t="n">
        <f aca="false">AR19/AG77</f>
        <v>0.0562755855128078</v>
      </c>
      <c r="AU19" s="7"/>
      <c r="AV19" s="7"/>
      <c r="AW19" s="7" t="n">
        <f aca="false">workers_and_wage_high!C7</f>
        <v>11128156</v>
      </c>
      <c r="AX19" s="7"/>
      <c r="AY19" s="43" t="n">
        <f aca="false">(AW19-AW18)/AW18</f>
        <v>0.0057534472647062</v>
      </c>
      <c r="AZ19" s="12" t="n">
        <f aca="false">workers_and_wage_high!B7</f>
        <v>6521.17321865806</v>
      </c>
      <c r="BA19" s="43" t="n">
        <f aca="false">(AZ19-AZ18)/AZ18</f>
        <v>-0.0274955654189868</v>
      </c>
      <c r="BB19" s="12" t="n">
        <v>48.3571970243014</v>
      </c>
      <c r="BC19" s="48" t="n">
        <f aca="false">'Central scenario'!BC19</f>
        <v>10.7565894926318</v>
      </c>
      <c r="BD19" s="12" t="n">
        <f aca="false">BB19+BC19/2</f>
        <v>53.7354917706173</v>
      </c>
      <c r="BE19" s="43" t="n">
        <f aca="false">BD19/BD18-1</f>
        <v>-0.111272802241249</v>
      </c>
      <c r="BF19" s="7"/>
      <c r="BG19" s="7"/>
      <c r="BH19" s="7"/>
      <c r="BI19" s="43" t="n">
        <f aca="false">T26/AG26</f>
        <v>0.0144315611365092</v>
      </c>
      <c r="BJ19" s="7" t="n">
        <f aca="false">BJ18+1</f>
        <v>2030</v>
      </c>
      <c r="BK19" s="43" t="n">
        <f aca="false">SUM(T74:T77)/AVERAGE(AG74:AG77)</f>
        <v>0.0696731878739003</v>
      </c>
      <c r="BL19" s="43" t="n">
        <f aca="false">SUM(P74:P77)/AVERAGE(AG74:AG77)</f>
        <v>0.0100751687464711</v>
      </c>
      <c r="BM19" s="43" t="n">
        <f aca="false">SUM(D74:D77)/AVERAGE(AG74:AG77)</f>
        <v>0.0692897960735838</v>
      </c>
      <c r="BN19" s="43" t="n">
        <f aca="false">(SUM(H74:H77)+SUM(J74:J77))/AVERAGE(AG74:AG77)</f>
        <v>0.00697682865875846</v>
      </c>
      <c r="BO19" s="45" t="n">
        <f aca="false">AL19-BN19</f>
        <v>-0.0166686056049131</v>
      </c>
      <c r="BP19" s="27" t="n">
        <f aca="false">BN19+BM19</f>
        <v>0.0762666247323423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57" t="n">
        <f aca="false">'High pensions'!Q20</f>
        <v>97784354.1565611</v>
      </c>
      <c r="E20" s="9"/>
      <c r="F20" s="57" t="n">
        <f aca="false">'High pensions'!I20</f>
        <v>17773463.8633579</v>
      </c>
      <c r="G20" s="42" t="n">
        <f aca="false">'High pensions'!K20</f>
        <v>0</v>
      </c>
      <c r="H20" s="42" t="n">
        <f aca="false">'High pensions'!V20</f>
        <v>0</v>
      </c>
      <c r="I20" s="42" t="n">
        <f aca="false">'High pensions'!M20</f>
        <v>0</v>
      </c>
      <c r="J20" s="9" t="n">
        <f aca="false">'High pensions'!W20</f>
        <v>0</v>
      </c>
      <c r="K20" s="9"/>
      <c r="L20" s="57" t="n">
        <f aca="false">'High pensions'!N20</f>
        <v>2477813.00409058</v>
      </c>
      <c r="M20" s="42"/>
      <c r="N20" s="57" t="n">
        <f aca="false">'High pensions'!L20</f>
        <v>730249.346840963</v>
      </c>
      <c r="O20" s="9"/>
      <c r="P20" s="57" t="n">
        <f aca="false">'High pensions'!X20</f>
        <v>16874999.9051822</v>
      </c>
      <c r="Q20" s="42"/>
      <c r="R20" s="57" t="n">
        <f aca="false">'High SIPA income'!G15</f>
        <v>19133197.314989</v>
      </c>
      <c r="S20" s="42"/>
      <c r="T20" s="57" t="n">
        <f aca="false">'High SIPA income'!J15</f>
        <v>73157438.240598</v>
      </c>
      <c r="U20" s="9"/>
      <c r="V20" s="57" t="n">
        <f aca="false">'High SIPA income'!F15</f>
        <v>144189.0349691</v>
      </c>
      <c r="W20" s="42"/>
      <c r="X20" s="57" t="n">
        <f aca="false">'High SIPA income'!M15</f>
        <v>362161.284990086</v>
      </c>
      <c r="Y20" s="9"/>
      <c r="Z20" s="9" t="n">
        <f aca="false">R20+V20-N20-L20-F20</f>
        <v>-1704139.86433136</v>
      </c>
      <c r="AA20" s="9"/>
      <c r="AB20" s="9" t="n">
        <f aca="false">T20-P20-D20</f>
        <v>-41501915.8211454</v>
      </c>
      <c r="AC20" s="24"/>
      <c r="AD20" s="9" t="n">
        <f aca="false">'Central scenario'!AD20</f>
        <v>8527628825.27803</v>
      </c>
      <c r="AE20" s="9" t="n">
        <f aca="false">'Central scenario'!AE20</f>
        <v>694382.475776231</v>
      </c>
      <c r="AF20" s="9" t="n">
        <f aca="false">'Central scenario'!AF20</f>
        <v>155.88165151</v>
      </c>
      <c r="AG20" s="9" t="n">
        <f aca="false">'Central scenario'!AG20</f>
        <v>5066609175.78067</v>
      </c>
      <c r="AH20" s="9"/>
      <c r="AI20" s="9"/>
      <c r="AJ20" s="43" t="n">
        <f aca="false">AB20/AG20</f>
        <v>-0.00819126054157329</v>
      </c>
      <c r="AK20" s="44" t="n">
        <f aca="false">AK19+1</f>
        <v>2031</v>
      </c>
      <c r="AL20" s="45" t="n">
        <f aca="false">SUM(AB78:AB81)/AVERAGE(AG78:AG81)</f>
        <v>-0.00736797706025285</v>
      </c>
      <c r="AM20" s="9" t="n">
        <f aca="false">'Central scenario'!AM20</f>
        <v>8873587.4679367</v>
      </c>
      <c r="AN20" s="45" t="n">
        <f aca="false">AM20/AVERAGE(AG78:AG81)</f>
        <v>0.00114084468652263</v>
      </c>
      <c r="AO20" s="45" t="n">
        <f aca="false">'GDP evolution by scenario'!M77</f>
        <v>0.0397453417166997</v>
      </c>
      <c r="AP20" s="45"/>
      <c r="AQ20" s="9" t="n">
        <f aca="false">AQ19*(1+AO20)</f>
        <v>648923760.267076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434062542.206163</v>
      </c>
      <c r="AS20" s="46" t="n">
        <f aca="false">AQ20/AG81</f>
        <v>0.0822958469744563</v>
      </c>
      <c r="AT20" s="46" t="n">
        <f aca="false">AR20/AG81</f>
        <v>0.0550473672531886</v>
      </c>
      <c r="AU20" s="7"/>
      <c r="AV20" s="7"/>
      <c r="AW20" s="7" t="n">
        <f aca="false">workers_and_wage_high!C8</f>
        <v>11235296</v>
      </c>
      <c r="AX20" s="7"/>
      <c r="AY20" s="43" t="n">
        <f aca="false">(AW20-AW19)/AW19</f>
        <v>0.00962783052286471</v>
      </c>
      <c r="AZ20" s="12" t="n">
        <f aca="false">workers_and_wage_high!B8</f>
        <v>6554.01964535573</v>
      </c>
      <c r="BA20" s="43" t="n">
        <f aca="false">(AZ20-AZ19)/AZ19</f>
        <v>0.00503688916032643</v>
      </c>
      <c r="BB20" s="12" t="n">
        <v>51.1559235498969</v>
      </c>
      <c r="BC20" s="48" t="n">
        <f aca="false">'Central scenario'!BC20</f>
        <v>11.0036892295276</v>
      </c>
      <c r="BD20" s="12" t="n">
        <f aca="false">BB20+BC20/2</f>
        <v>56.6577681646607</v>
      </c>
      <c r="BE20" s="43" t="n">
        <f aca="false">BD20/BD19-1</f>
        <v>0.054382611896767</v>
      </c>
      <c r="BF20" s="7"/>
      <c r="BG20" s="7"/>
      <c r="BH20" s="7"/>
      <c r="BI20" s="43" t="n">
        <f aca="false">T27/AG27</f>
        <v>0.0155275560321387</v>
      </c>
      <c r="BJ20" s="7" t="n">
        <f aca="false">BJ19+1</f>
        <v>2031</v>
      </c>
      <c r="BK20" s="43" t="n">
        <f aca="false">SUM(T78:T81)/AVERAGE(AG78:AG81)</f>
        <v>0.070139036178515</v>
      </c>
      <c r="BL20" s="43" t="n">
        <f aca="false">SUM(P78:P81)/AVERAGE(AG78:AG81)</f>
        <v>0.00949989376940946</v>
      </c>
      <c r="BM20" s="43" t="n">
        <f aca="false">SUM(D78:D81)/AVERAGE(AG78:AG81)</f>
        <v>0.0680071194693584</v>
      </c>
      <c r="BN20" s="43" t="n">
        <f aca="false">(SUM(H78:H81)+SUM(J78:J81))/AVERAGE(AG78:AG81)</f>
        <v>0.00738937754489473</v>
      </c>
      <c r="BO20" s="45" t="n">
        <f aca="false">AL20-BN20</f>
        <v>-0.0147573546051476</v>
      </c>
      <c r="BP20" s="27" t="n">
        <f aca="false">BN20+BM20</f>
        <v>0.0753964970142531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57" t="n">
        <f aca="false">'High pensions'!Q21</f>
        <v>106824539.398651</v>
      </c>
      <c r="E21" s="9"/>
      <c r="F21" s="57" t="n">
        <f aca="false">'High pensions'!I21</f>
        <v>19416624.5418146</v>
      </c>
      <c r="G21" s="57" t="n">
        <f aca="false">'High pensions'!K21</f>
        <v>36324.8440125154</v>
      </c>
      <c r="H21" s="57" t="n">
        <f aca="false">'High pensions'!V21</f>
        <v>199848.574195181</v>
      </c>
      <c r="I21" s="58" t="n">
        <f aca="false">'High pensions'!M21</f>
        <v>1123.44878389224</v>
      </c>
      <c r="J21" s="57" t="n">
        <f aca="false">'High pensions'!W21</f>
        <v>6180.88373799533</v>
      </c>
      <c r="K21" s="9"/>
      <c r="L21" s="57" t="n">
        <f aca="false">'High pensions'!N21</f>
        <v>3910348.4398605</v>
      </c>
      <c r="M21" s="42"/>
      <c r="N21" s="57" t="n">
        <f aca="false">'High pensions'!L21</f>
        <v>800543.016671553</v>
      </c>
      <c r="O21" s="9"/>
      <c r="P21" s="57" t="n">
        <f aca="false">'High pensions'!X21</f>
        <v>24695168.1228016</v>
      </c>
      <c r="Q21" s="42"/>
      <c r="R21" s="57" t="n">
        <f aca="false">'High SIPA income'!G16</f>
        <v>22467624.3804735</v>
      </c>
      <c r="S21" s="42"/>
      <c r="T21" s="57" t="n">
        <f aca="false">'High SIPA income'!J16</f>
        <v>85906909.1259406</v>
      </c>
      <c r="U21" s="9"/>
      <c r="V21" s="57" t="n">
        <f aca="false">'High SIPA income'!F16</f>
        <v>151268.17202623</v>
      </c>
      <c r="W21" s="42"/>
      <c r="X21" s="57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24"/>
      <c r="AD21" s="9" t="n">
        <f aca="false">'Central scenario'!AD21</f>
        <v>8963807873.58243</v>
      </c>
      <c r="AE21" s="9" t="n">
        <f aca="false">'Central scenario'!AE21</f>
        <v>693173.549347058</v>
      </c>
      <c r="AF21" s="9" t="n">
        <f aca="false">'Central scenario'!AF21</f>
        <v>164.01000929</v>
      </c>
      <c r="AG21" s="9" t="n">
        <f aca="false">'Central scenario'!AG21</f>
        <v>5057788161.49449</v>
      </c>
      <c r="AH21" s="9"/>
      <c r="AI21" s="9"/>
      <c r="AJ21" s="43" t="n">
        <f aca="false">AB21/AG21</f>
        <v>-0.00901832914687247</v>
      </c>
      <c r="AK21" s="44" t="n">
        <f aca="false">AK20+1</f>
        <v>2032</v>
      </c>
      <c r="AL21" s="45" t="n">
        <f aca="false">SUM(AB82:AB85)/AVERAGE(AG82:AG85)</f>
        <v>-0.00514500822624571</v>
      </c>
      <c r="AM21" s="9" t="n">
        <f aca="false">'Central scenario'!AM21</f>
        <v>8126011.66426731</v>
      </c>
      <c r="AN21" s="45" t="n">
        <f aca="false">AM21/AVERAGE(AG82:AG85)</f>
        <v>0.0010093307280632</v>
      </c>
      <c r="AO21" s="45" t="n">
        <f aca="false">'GDP evolution by scenario'!M81</f>
        <v>0.0350736092528439</v>
      </c>
      <c r="AP21" s="45"/>
      <c r="AQ21" s="9" t="n">
        <f aca="false">AQ20*(1+AO21)</f>
        <v>671683858.669569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441030854.66171</v>
      </c>
      <c r="AS21" s="46" t="n">
        <f aca="false">AQ21/AG85</f>
        <v>0.0823820150609807</v>
      </c>
      <c r="AT21" s="46" t="n">
        <f aca="false">AR21/AG85</f>
        <v>0.0540924276237103</v>
      </c>
      <c r="AW21" s="7" t="n">
        <f aca="false">workers_and_wage_high!C9</f>
        <v>11156745</v>
      </c>
      <c r="AY21" s="43" t="n">
        <f aca="false">(AW21-AW20)/AW20</f>
        <v>-0.00699144909043785</v>
      </c>
      <c r="AZ21" s="12" t="n">
        <f aca="false">workers_and_wage_high!B9</f>
        <v>6660.1842529205</v>
      </c>
      <c r="BA21" s="43" t="n">
        <f aca="false">(AZ21-AZ20)/AZ20</f>
        <v>0.0161983962986734</v>
      </c>
      <c r="BB21" s="12" t="n">
        <v>53.9018151544903</v>
      </c>
      <c r="BC21" s="48" t="n">
        <f aca="false">'Central scenario'!BC21</f>
        <v>11.5144882480255</v>
      </c>
      <c r="BD21" s="12" t="n">
        <f aca="false">BB21+BC21/2</f>
        <v>59.6590592785031</v>
      </c>
      <c r="BE21" s="43" t="n">
        <f aca="false">BD21/BD20-1</f>
        <v>0.0529722791960301</v>
      </c>
      <c r="BI21" s="43" t="n">
        <f aca="false">T28/AG28</f>
        <v>0.0137500251413985</v>
      </c>
      <c r="BJ21" s="7" t="n">
        <f aca="false">BJ20+1</f>
        <v>2032</v>
      </c>
      <c r="BK21" s="43" t="n">
        <f aca="false">SUM(T82:T85)/AVERAGE(AG82:AG85)</f>
        <v>0.0707007427039368</v>
      </c>
      <c r="BL21" s="43" t="n">
        <f aca="false">SUM(P82:P85)/AVERAGE(AG82:AG85)</f>
        <v>0.00905979007556455</v>
      </c>
      <c r="BM21" s="43" t="n">
        <f aca="false">SUM(D82:D85)/AVERAGE(AG82:AG85)</f>
        <v>0.066785960854618</v>
      </c>
      <c r="BN21" s="43" t="n">
        <f aca="false">(SUM(H82:H85)+SUM(J82:J85))/AVERAGE(AG82:AG85)</f>
        <v>0.00790398686190866</v>
      </c>
      <c r="BO21" s="45" t="n">
        <f aca="false">AL21-BN21</f>
        <v>-0.0130489950881544</v>
      </c>
      <c r="BP21" s="27" t="n">
        <f aca="false">BN21+BM21</f>
        <v>0.0746899477165266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56" t="n">
        <f aca="false">'High pensions'!Q22</f>
        <v>102020428.177735</v>
      </c>
      <c r="E22" s="6"/>
      <c r="F22" s="56" t="n">
        <f aca="false">'High pensions'!I22</f>
        <v>18543420.4600676</v>
      </c>
      <c r="G22" s="56" t="n">
        <f aca="false">'High pensions'!K22</f>
        <v>66682.1496075563</v>
      </c>
      <c r="H22" s="56" t="n">
        <f aca="false">'High pensions'!V22</f>
        <v>366865.512725902</v>
      </c>
      <c r="I22" s="56" t="n">
        <f aca="false">'High pensions'!M22</f>
        <v>2062.33452394504</v>
      </c>
      <c r="J22" s="56" t="n">
        <f aca="false">'High pensions'!W22</f>
        <v>11346.3560636877</v>
      </c>
      <c r="K22" s="6"/>
      <c r="L22" s="56" t="n">
        <f aca="false">'High pensions'!N22</f>
        <v>4299591.36744104</v>
      </c>
      <c r="M22" s="8"/>
      <c r="N22" s="56" t="n">
        <f aca="false">'High pensions'!L22</f>
        <v>765007.806871563</v>
      </c>
      <c r="O22" s="6"/>
      <c r="P22" s="56" t="n">
        <f aca="false">'High pensions'!X22</f>
        <v>26519447.2846624</v>
      </c>
      <c r="Q22" s="8"/>
      <c r="R22" s="56" t="n">
        <f aca="false">'High SIPA income'!G17</f>
        <v>19431210.5031188</v>
      </c>
      <c r="S22" s="8"/>
      <c r="T22" s="56" t="n">
        <f aca="false">'High SIPA income'!J17</f>
        <v>74296917.4947223</v>
      </c>
      <c r="U22" s="6"/>
      <c r="V22" s="56" t="n">
        <f aca="false">'High SIPA income'!F17</f>
        <v>123378.287154311</v>
      </c>
      <c r="W22" s="8"/>
      <c r="X22" s="56" t="n">
        <f aca="false">'High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24"/>
      <c r="AD22" s="6" t="n">
        <f aca="false">'Central scenario'!AD22</f>
        <v>9207047993.46307</v>
      </c>
      <c r="AE22" s="6" t="n">
        <f aca="false">'Central scenario'!AE22</f>
        <v>679640.267355061</v>
      </c>
      <c r="AF22" s="6" t="n">
        <f aca="false">'Central scenario'!AF22</f>
        <v>172.09591728</v>
      </c>
      <c r="AG22" s="6" t="n">
        <f aca="false">'Central scenario'!AG22</f>
        <v>4959041644.82523</v>
      </c>
      <c r="AH22" s="6"/>
      <c r="AI22" s="6"/>
      <c r="AJ22" s="36" t="n">
        <f aca="false">AB22/AG22</f>
        <v>-0.0109381936778607</v>
      </c>
      <c r="AK22" s="37" t="n">
        <f aca="false">AK21+1</f>
        <v>2033</v>
      </c>
      <c r="AL22" s="38" t="n">
        <f aca="false">SUM(AB86:AB89)/AVERAGE(AG86:AG89)</f>
        <v>-0.00267355423703528</v>
      </c>
      <c r="AM22" s="6" t="n">
        <f aca="false">'Central scenario'!AM22</f>
        <v>7406781.38079157</v>
      </c>
      <c r="AN22" s="38" t="n">
        <f aca="false">AM22/AVERAGE(AG86:AG89)</f>
        <v>0.000885874336133337</v>
      </c>
      <c r="AO22" s="38" t="n">
        <f aca="false">'GDP evolution by scenario'!M85</f>
        <v>0.0385166400423078</v>
      </c>
      <c r="AP22" s="38"/>
      <c r="AQ22" s="6" t="n">
        <f aca="false">AQ21*(1+AO22)</f>
        <v>697554864.076173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450481236.866045</v>
      </c>
      <c r="AS22" s="39" t="n">
        <f aca="false">AQ22/AG89</f>
        <v>0.0819020433256472</v>
      </c>
      <c r="AT22" s="39" t="n">
        <f aca="false">AR22/AG89</f>
        <v>0.0528923754664909</v>
      </c>
      <c r="AU22" s="5"/>
      <c r="AV22" s="5"/>
      <c r="AW22" s="5" t="n">
        <f aca="false">workers_and_wage_high!C10</f>
        <v>11057148</v>
      </c>
      <c r="AX22" s="5"/>
      <c r="AY22" s="36" t="n">
        <f aca="false">(AW22-AW21)/AW21</f>
        <v>-0.00892706609320192</v>
      </c>
      <c r="AZ22" s="11" t="n">
        <f aca="false">workers_and_wage_high!B10</f>
        <v>6744.03429129675</v>
      </c>
      <c r="BA22" s="36" t="n">
        <f aca="false">(AZ22-AZ21)/AZ21</f>
        <v>0.0125897475493247</v>
      </c>
      <c r="BB22" s="11" t="n">
        <v>54.5536421818645</v>
      </c>
      <c r="BC22" s="41" t="n">
        <f aca="false">'Central scenario'!BC22</f>
        <v>12.4947600115723</v>
      </c>
      <c r="BD22" s="11" t="n">
        <f aca="false">BB22+BC22/2</f>
        <v>60.8010221876507</v>
      </c>
      <c r="BE22" s="36" t="n">
        <f aca="false">BD22/BD21-1</f>
        <v>0.0191414836733619</v>
      </c>
      <c r="BF22" s="5"/>
      <c r="BG22" s="5"/>
      <c r="BH22" s="5"/>
      <c r="BI22" s="36" t="n">
        <f aca="false">T29/AG29</f>
        <v>0.0153311671628901</v>
      </c>
      <c r="BJ22" s="5" t="n">
        <f aca="false">BJ21+1</f>
        <v>2033</v>
      </c>
      <c r="BK22" s="36" t="n">
        <f aca="false">SUM(T86:T89)/AVERAGE(AG86:AG89)</f>
        <v>0.0711030846677924</v>
      </c>
      <c r="BL22" s="36" t="n">
        <f aca="false">SUM(P86:P89)/AVERAGE(AG86:AG89)</f>
        <v>0.00868582869417596</v>
      </c>
      <c r="BM22" s="36" t="n">
        <f aca="false">SUM(D86:D89)/AVERAGE(AG86:AG89)</f>
        <v>0.0650908102106517</v>
      </c>
      <c r="BN22" s="36" t="n">
        <f aca="false">(SUM(H86:H89)+SUM(J86:J89))/AVERAGE(AG86:AG89)</f>
        <v>0.00838841764147303</v>
      </c>
      <c r="BO22" s="38" t="n">
        <f aca="false">AL22-BN22</f>
        <v>-0.0110619718785083</v>
      </c>
      <c r="BP22" s="27" t="n">
        <f aca="false">BN22+BM22</f>
        <v>0.0734792278521247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57" t="n">
        <f aca="false">'High pensions'!Q23</f>
        <v>108855914.208479</v>
      </c>
      <c r="E23" s="9"/>
      <c r="F23" s="57" t="n">
        <f aca="false">'High pensions'!I23</f>
        <v>19785850.9593415</v>
      </c>
      <c r="G23" s="57" t="n">
        <f aca="false">'High pensions'!K23</f>
        <v>102244.218065323</v>
      </c>
      <c r="H23" s="57" t="n">
        <f aca="false">'High pensions'!V23</f>
        <v>562517.520874031</v>
      </c>
      <c r="I23" s="57" t="n">
        <f aca="false">'High pensions'!M23</f>
        <v>3162.19231129867</v>
      </c>
      <c r="J23" s="57" t="n">
        <f aca="false">'High pensions'!W23</f>
        <v>17397.4490991969</v>
      </c>
      <c r="K23" s="9"/>
      <c r="L23" s="57" t="n">
        <f aca="false">'High pensions'!N23</f>
        <v>3939404.98436416</v>
      </c>
      <c r="M23" s="42"/>
      <c r="N23" s="57" t="n">
        <f aca="false">'High pensions'!L23</f>
        <v>818497.026508227</v>
      </c>
      <c r="O23" s="9"/>
      <c r="P23" s="57" t="n">
        <f aca="false">'High pensions'!X23</f>
        <v>24944720.3351922</v>
      </c>
      <c r="Q23" s="42"/>
      <c r="R23" s="57" t="n">
        <f aca="false">'High SIPA income'!G18</f>
        <v>23254020.5835422</v>
      </c>
      <c r="S23" s="42"/>
      <c r="T23" s="57" t="n">
        <f aca="false">'High SIPA income'!J18</f>
        <v>88913763.1666696</v>
      </c>
      <c r="U23" s="9"/>
      <c r="V23" s="57" t="n">
        <f aca="false">'High SIPA income'!F18</f>
        <v>131002.673091904</v>
      </c>
      <c r="W23" s="42"/>
      <c r="X23" s="57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24"/>
      <c r="AD23" s="9" t="n">
        <f aca="false">'Central scenario'!AD23</f>
        <v>10602469309.9181</v>
      </c>
      <c r="AE23" s="9" t="n">
        <f aca="false">'Central scenario'!AE23</f>
        <v>776515.900508657</v>
      </c>
      <c r="AF23" s="9" t="n">
        <f aca="false">'Central scenario'!AF23</f>
        <v>183.45579241</v>
      </c>
      <c r="AG23" s="9" t="n">
        <f aca="false">'Central scenario'!AG23</f>
        <v>5665901320.8228</v>
      </c>
      <c r="AH23" s="9"/>
      <c r="AI23" s="9"/>
      <c r="AJ23" s="43" t="n">
        <f aca="false">AB23/AG23</f>
        <v>-0.00792228258759778</v>
      </c>
      <c r="AK23" s="44" t="n">
        <f aca="false">AK22+1</f>
        <v>2034</v>
      </c>
      <c r="AL23" s="45" t="n">
        <f aca="false">SUM(AB90:AB93)/AVERAGE(AG90:AG93)</f>
        <v>-0.000666767082294103</v>
      </c>
      <c r="AM23" s="9" t="n">
        <f aca="false">'Central scenario'!AM23</f>
        <v>6738583.40306814</v>
      </c>
      <c r="AN23" s="45" t="n">
        <f aca="false">AM23/AVERAGE(AG90:AG93)</f>
        <v>0.00077732000148626</v>
      </c>
      <c r="AO23" s="45" t="n">
        <f aca="false">'GDP evolution by scenario'!M89</f>
        <v>0.0368390829988978</v>
      </c>
      <c r="AP23" s="45"/>
      <c r="AQ23" s="9" t="n">
        <f aca="false">AQ22*(1+AO23)</f>
        <v>723252145.61016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460224934.161242</v>
      </c>
      <c r="AS23" s="46" t="n">
        <f aca="false">AQ23/AG93</f>
        <v>0.0823989066069102</v>
      </c>
      <c r="AT23" s="46" t="n">
        <f aca="false">AR23/AG93</f>
        <v>0.0524326565752961</v>
      </c>
      <c r="AU23" s="7"/>
      <c r="AV23" s="7"/>
      <c r="AW23" s="7" t="n">
        <f aca="false">workers_and_wage_high!C11</f>
        <v>11247506</v>
      </c>
      <c r="AX23" s="7"/>
      <c r="AY23" s="43" t="n">
        <f aca="false">(AW23-AW22)/AW22</f>
        <v>0.017215831785918</v>
      </c>
      <c r="AZ23" s="12" t="n">
        <f aca="false">workers_and_wage_high!B11</f>
        <v>6741.66175252587</v>
      </c>
      <c r="BA23" s="43" t="n">
        <f aca="false">(AZ23-AZ22)/AZ22</f>
        <v>-0.000351798147578038</v>
      </c>
      <c r="BB23" s="12" t="n">
        <v>49.9198466641054</v>
      </c>
      <c r="BC23" s="48" t="n">
        <f aca="false">'Central scenario'!BC23</f>
        <v>10.7610894199697</v>
      </c>
      <c r="BD23" s="12" t="n">
        <f aca="false">BB23+BC23/2</f>
        <v>55.3003913740903</v>
      </c>
      <c r="BE23" s="43" t="n">
        <f aca="false">BD23/BD22-1</f>
        <v>-0.0904693805407375</v>
      </c>
      <c r="BF23" s="7"/>
      <c r="BG23" s="7"/>
      <c r="BH23" s="7"/>
      <c r="BI23" s="43" t="n">
        <f aca="false">T30/AG30</f>
        <v>0.0123300316257805</v>
      </c>
      <c r="BJ23" s="7" t="n">
        <f aca="false">BJ22+1</f>
        <v>2034</v>
      </c>
      <c r="BK23" s="43" t="n">
        <f aca="false">SUM(T90:T93)/AVERAGE(AG90:AG93)</f>
        <v>0.0716303272562557</v>
      </c>
      <c r="BL23" s="43" t="n">
        <f aca="false">SUM(P90:P93)/AVERAGE(AG90:AG93)</f>
        <v>0.00828485745382079</v>
      </c>
      <c r="BM23" s="43" t="n">
        <f aca="false">SUM(D90:D93)/AVERAGE(AG90:AG93)</f>
        <v>0.064012236884729</v>
      </c>
      <c r="BN23" s="43" t="n">
        <f aca="false">(SUM(H90:H93)+SUM(J90:J93))/AVERAGE(AG90:AG93)</f>
        <v>0.00882997655229592</v>
      </c>
      <c r="BO23" s="45" t="n">
        <f aca="false">AL23-BN23</f>
        <v>-0.00949674363459002</v>
      </c>
      <c r="BP23" s="27" t="n">
        <f aca="false">BN23+BM23</f>
        <v>0.072842213437025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57" t="n">
        <f aca="false">'High pensions'!Q24</f>
        <v>104302964.881111</v>
      </c>
      <c r="E24" s="9"/>
      <c r="F24" s="57" t="n">
        <f aca="false">'High pensions'!I24</f>
        <v>18958298.5248067</v>
      </c>
      <c r="G24" s="57" t="n">
        <f aca="false">'High pensions'!K24</f>
        <v>148476.22300635</v>
      </c>
      <c r="H24" s="57" t="n">
        <f aca="false">'High pensions'!V24</f>
        <v>816872.371412834</v>
      </c>
      <c r="I24" s="57" t="n">
        <f aca="false">'High pensions'!M24</f>
        <v>4592.04813421701</v>
      </c>
      <c r="J24" s="57" t="n">
        <f aca="false">'High pensions'!W24</f>
        <v>25264.0939612217</v>
      </c>
      <c r="K24" s="9"/>
      <c r="L24" s="57" t="n">
        <f aca="false">'High pensions'!N24</f>
        <v>3599614.55233288</v>
      </c>
      <c r="M24" s="42"/>
      <c r="N24" s="57" t="n">
        <f aca="false">'High pensions'!L24</f>
        <v>785462.557474632</v>
      </c>
      <c r="O24" s="9"/>
      <c r="P24" s="57" t="n">
        <f aca="false">'High pensions'!X24</f>
        <v>22999800.2662074</v>
      </c>
      <c r="Q24" s="42"/>
      <c r="R24" s="57" t="n">
        <f aca="false">'High SIPA income'!G19</f>
        <v>20589537.4390246</v>
      </c>
      <c r="S24" s="42"/>
      <c r="T24" s="57" t="n">
        <f aca="false">'High SIPA income'!J19</f>
        <v>78725880.9283224</v>
      </c>
      <c r="U24" s="9"/>
      <c r="V24" s="57" t="n">
        <f aca="false">'High SIPA income'!F19</f>
        <v>137459.026655012</v>
      </c>
      <c r="W24" s="42"/>
      <c r="X24" s="57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24"/>
      <c r="AD24" s="9" t="n">
        <f aca="false">'Central scenario'!AD24</f>
        <v>11070090101.6518</v>
      </c>
      <c r="AE24" s="9" t="n">
        <f aca="false">'Central scenario'!AE24</f>
        <v>720893.647491077</v>
      </c>
      <c r="AF24" s="9" t="n">
        <f aca="false">'Central scenario'!AF24</f>
        <v>191.50871929</v>
      </c>
      <c r="AG24" s="9" t="n">
        <f aca="false">'Central scenario'!AG24</f>
        <v>5260049751.4821</v>
      </c>
      <c r="AH24" s="9"/>
      <c r="AI24" s="9"/>
      <c r="AJ24" s="43" t="n">
        <f aca="false">AB24/AG24</f>
        <v>-0.00923506174163243</v>
      </c>
      <c r="AK24" s="44" t="n">
        <f aca="false">AK23+1</f>
        <v>2035</v>
      </c>
      <c r="AL24" s="45" t="n">
        <f aca="false">SUM(AB94:AB97)/AVERAGE(AG94:AG97)</f>
        <v>9.20019529666986E-005</v>
      </c>
      <c r="AM24" s="9" t="n">
        <f aca="false">'Central scenario'!AM24</f>
        <v>6098422.29766839</v>
      </c>
      <c r="AN24" s="45" t="n">
        <f aca="false">AM24/AVERAGE(AG94:AG97)</f>
        <v>0.000685847982076255</v>
      </c>
      <c r="AO24" s="45" t="n">
        <f aca="false">'GDP evolution by scenario'!M93</f>
        <v>0.0257012017442939</v>
      </c>
      <c r="AP24" s="45"/>
      <c r="AQ24" s="9" t="n">
        <f aca="false">AQ23*(1+AO24)</f>
        <v>741840594.91648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465883337.199532</v>
      </c>
      <c r="AS24" s="46" t="n">
        <f aca="false">AQ24/AG97</f>
        <v>0.082371001014859</v>
      </c>
      <c r="AT24" s="46" t="n">
        <f aca="false">AR24/AG97</f>
        <v>0.0517298151438976</v>
      </c>
      <c r="AU24" s="7"/>
      <c r="AV24" s="7"/>
      <c r="AW24" s="7" t="n">
        <f aca="false">workers_and_wage_high!C12</f>
        <v>11410134</v>
      </c>
      <c r="AX24" s="7"/>
      <c r="AY24" s="43" t="n">
        <f aca="false">(AW24-AW23)/AW23</f>
        <v>0.0144590276279915</v>
      </c>
      <c r="AZ24" s="12" t="n">
        <f aca="false">workers_and_wage_high!B12</f>
        <v>6886.42921069284</v>
      </c>
      <c r="BA24" s="43" t="n">
        <f aca="false">(AZ24-AZ23)/AZ23</f>
        <v>0.0214735570369921</v>
      </c>
      <c r="BB24" s="12" t="n">
        <v>50.6467141402216</v>
      </c>
      <c r="BC24" s="48" t="n">
        <f aca="false">'Central scenario'!BC24</f>
        <v>11.1261459164056</v>
      </c>
      <c r="BD24" s="12" t="n">
        <f aca="false">BB24+BC24/2</f>
        <v>56.2097870984244</v>
      </c>
      <c r="BE24" s="43" t="n">
        <f aca="false">BD24/BD23-1</f>
        <v>0.0164446525917397</v>
      </c>
      <c r="BF24" s="7"/>
      <c r="BG24" s="7"/>
      <c r="BH24" s="7"/>
      <c r="BI24" s="43" t="n">
        <f aca="false">T31/AG31</f>
        <v>0.0129428597923808</v>
      </c>
      <c r="BJ24" s="7" t="n">
        <f aca="false">BJ23+1</f>
        <v>2035</v>
      </c>
      <c r="BK24" s="43" t="n">
        <f aca="false">SUM(T94:T97)/AVERAGE(AG94:AG97)</f>
        <v>0.0716342397533907</v>
      </c>
      <c r="BL24" s="43" t="n">
        <f aca="false">SUM(P94:P97)/AVERAGE(AG94:AG97)</f>
        <v>0.00796452648624425</v>
      </c>
      <c r="BM24" s="43" t="n">
        <f aca="false">SUM(D94:D97)/AVERAGE(AG94:AG97)</f>
        <v>0.0635777113141798</v>
      </c>
      <c r="BN24" s="43" t="n">
        <f aca="false">(SUM(H94:H97)+SUM(J94:J97))/AVERAGE(AG94:AG97)</f>
        <v>0.00934068452070619</v>
      </c>
      <c r="BO24" s="45" t="n">
        <f aca="false">AL24-BN24</f>
        <v>-0.00924868256773949</v>
      </c>
      <c r="BP24" s="27" t="n">
        <f aca="false">BN24+BM24</f>
        <v>0.0729183958348859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57" t="n">
        <f aca="false">'High pensions'!Q25</f>
        <v>113342542.856426</v>
      </c>
      <c r="E25" s="9"/>
      <c r="F25" s="57" t="n">
        <f aca="false">'High pensions'!I25</f>
        <v>20601348.8253387</v>
      </c>
      <c r="G25" s="57" t="n">
        <f aca="false">'High pensions'!K25</f>
        <v>189845.474762486</v>
      </c>
      <c r="H25" s="57" t="n">
        <f aca="false">'High pensions'!V25</f>
        <v>1044473.78867251</v>
      </c>
      <c r="I25" s="57" t="n">
        <f aca="false">'High pensions'!M25</f>
        <v>5871.50952873667</v>
      </c>
      <c r="J25" s="57" t="n">
        <f aca="false">'High pensions'!W25</f>
        <v>32303.3130517272</v>
      </c>
      <c r="K25" s="9"/>
      <c r="L25" s="57" t="n">
        <f aca="false">'High pensions'!N25</f>
        <v>4012507.36812272</v>
      </c>
      <c r="M25" s="42"/>
      <c r="N25" s="57" t="n">
        <f aca="false">'High pensions'!L25</f>
        <v>856204.006193865</v>
      </c>
      <c r="O25" s="9"/>
      <c r="P25" s="57" t="n">
        <f aca="false">'High pensions'!X25</f>
        <v>25531501.6289022</v>
      </c>
      <c r="Q25" s="42"/>
      <c r="R25" s="57" t="n">
        <f aca="false">'High SIPA income'!G20</f>
        <v>24347324.2300166</v>
      </c>
      <c r="S25" s="42"/>
      <c r="T25" s="57" t="n">
        <f aca="false">'High SIPA income'!J20</f>
        <v>93094104.4174501</v>
      </c>
      <c r="U25" s="9"/>
      <c r="V25" s="57" t="n">
        <f aca="false">'High SIPA income'!F20</f>
        <v>143698.094559182</v>
      </c>
      <c r="W25" s="42"/>
      <c r="X25" s="57" t="n">
        <f aca="false">'High SIPA income'!M20</f>
        <v>360928.184222419</v>
      </c>
      <c r="Y25" s="9"/>
      <c r="Z25" s="9" t="n">
        <f aca="false">R25+V25-N25-L25-F25</f>
        <v>-979037.875079479</v>
      </c>
      <c r="AA25" s="9"/>
      <c r="AB25" s="9" t="n">
        <f aca="false">T25-P25-D25</f>
        <v>-45779940.0678779</v>
      </c>
      <c r="AC25" s="24"/>
      <c r="AD25" s="9" t="n">
        <f aca="false">'Central scenario'!AD25</f>
        <v>11699507791.7232</v>
      </c>
      <c r="AE25" s="9" t="n">
        <f aca="false">'Central scenario'!AE25</f>
        <v>724273.578733216</v>
      </c>
      <c r="AF25" s="9" t="n">
        <f aca="false">'Central scenario'!AF25</f>
        <v>200.87293846</v>
      </c>
      <c r="AG25" s="9" t="n">
        <f aca="false">'Central scenario'!AG25</f>
        <v>5284711650.71247</v>
      </c>
      <c r="AH25" s="9"/>
      <c r="AI25" s="9"/>
      <c r="AJ25" s="43" t="n">
        <f aca="false">AB25/AG25</f>
        <v>-0.00866271295269364</v>
      </c>
      <c r="AK25" s="44" t="n">
        <f aca="false">AK24+1</f>
        <v>2036</v>
      </c>
      <c r="AL25" s="45" t="n">
        <f aca="false">SUM(AB98:AB101)/AVERAGE(AG98:AG101)</f>
        <v>0.000965585354970393</v>
      </c>
      <c r="AM25" s="9" t="n">
        <f aca="false">'Central scenario'!AM25</f>
        <v>5493111.4769607</v>
      </c>
      <c r="AN25" s="45" t="n">
        <f aca="false">AM25/AVERAGE(AG98:AG101)</f>
        <v>0.000600960464159295</v>
      </c>
      <c r="AO25" s="45" t="n">
        <f aca="false">'GDP evolution by scenario'!M97</f>
        <v>0.0279757777718841</v>
      </c>
      <c r="AP25" s="45"/>
      <c r="AQ25" s="9" t="n">
        <f aca="false">AQ24*(1+AO25)</f>
        <v>762594162.542026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473353591.369375</v>
      </c>
      <c r="AS25" s="46" t="n">
        <f aca="false">AQ25/AG101</f>
        <v>0.0821760812643037</v>
      </c>
      <c r="AT25" s="46" t="n">
        <f aca="false">AR25/AG101</f>
        <v>0.0510079215154969</v>
      </c>
      <c r="AU25" s="7"/>
      <c r="AV25" s="7"/>
      <c r="AW25" s="7" t="n">
        <f aca="false">workers_and_wage_high!C13</f>
        <v>11521898</v>
      </c>
      <c r="AX25" s="7"/>
      <c r="AY25" s="43" t="n">
        <f aca="false">(AW25-AW24)/AW24</f>
        <v>0.0097951522742853</v>
      </c>
      <c r="AZ25" s="12" t="n">
        <f aca="false">workers_and_wage_high!B13</f>
        <v>6890.54533395775</v>
      </c>
      <c r="BA25" s="43" t="n">
        <f aca="false">(AZ25-AZ24)/AZ24</f>
        <v>0.000597715178501923</v>
      </c>
      <c r="BB25" s="12" t="n">
        <v>52.5759107757715</v>
      </c>
      <c r="BC25" s="48" t="n">
        <f aca="false">'Central scenario'!BC25</f>
        <v>11.7344517173055</v>
      </c>
      <c r="BD25" s="12" t="n">
        <f aca="false">BB25+BC25/2</f>
        <v>58.4431366344243</v>
      </c>
      <c r="BE25" s="43" t="n">
        <f aca="false">BD25/BD24-1</f>
        <v>0.0397323962833949</v>
      </c>
      <c r="BI25" s="43" t="n">
        <f aca="false">T32/AG32</f>
        <v>0.0120054282015737</v>
      </c>
      <c r="BJ25" s="7" t="n">
        <f aca="false">BJ24+1</f>
        <v>2036</v>
      </c>
      <c r="BK25" s="43" t="n">
        <f aca="false">SUM(T98:T101)/AVERAGE(AG98:AG101)</f>
        <v>0.0719915142747007</v>
      </c>
      <c r="BL25" s="43" t="n">
        <f aca="false">SUM(P98:P101)/AVERAGE(AG98:AG101)</f>
        <v>0.00787935377044171</v>
      </c>
      <c r="BM25" s="43" t="n">
        <f aca="false">SUM(D98:D101)/AVERAGE(AG98:AG101)</f>
        <v>0.0631465751492886</v>
      </c>
      <c r="BN25" s="43" t="n">
        <f aca="false">(SUM(H98:H101)+SUM(J98:J101))/AVERAGE(AG98:AG101)</f>
        <v>0.00966913188478081</v>
      </c>
      <c r="BO25" s="45" t="n">
        <f aca="false">AL25-BN25</f>
        <v>-0.00870354652981042</v>
      </c>
      <c r="BP25" s="27" t="n">
        <f aca="false">BN25+BM25</f>
        <v>0.0728157070340694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56" t="n">
        <f aca="false">'High pensions'!Q26</f>
        <v>106694692.20664</v>
      </c>
      <c r="E26" s="6"/>
      <c r="F26" s="56" t="n">
        <f aca="false">'High pensions'!I26</f>
        <v>19393023.2776361</v>
      </c>
      <c r="G26" s="56" t="n">
        <f aca="false">'High pensions'!K26</f>
        <v>193632.468036018</v>
      </c>
      <c r="H26" s="56" t="n">
        <f aca="false">'High pensions'!V26</f>
        <v>1065308.70831983</v>
      </c>
      <c r="I26" s="56" t="n">
        <f aca="false">'High pensions'!M26</f>
        <v>5988.63303204181</v>
      </c>
      <c r="J26" s="56" t="n">
        <f aca="false">'High pensions'!W26</f>
        <v>32947.6920098918</v>
      </c>
      <c r="K26" s="6"/>
      <c r="L26" s="56" t="n">
        <f aca="false">'High pensions'!N26</f>
        <v>4266105.69710447</v>
      </c>
      <c r="M26" s="8"/>
      <c r="N26" s="56" t="n">
        <f aca="false">'High pensions'!L26</f>
        <v>808953.540091537</v>
      </c>
      <c r="O26" s="6"/>
      <c r="P26" s="56" t="n">
        <f aca="false">'High pensions'!X26</f>
        <v>26587466.4401906</v>
      </c>
      <c r="Q26" s="8"/>
      <c r="R26" s="56" t="n">
        <f aca="false">'High SIPA income'!G21</f>
        <v>19486260.1586378</v>
      </c>
      <c r="S26" s="8"/>
      <c r="T26" s="56" t="n">
        <f aca="false">'High SIPA income'!J21</f>
        <v>74507404.6238464</v>
      </c>
      <c r="U26" s="6"/>
      <c r="V26" s="56" t="n">
        <f aca="false">'High SIPA income'!F21</f>
        <v>129450.461885458</v>
      </c>
      <c r="W26" s="8"/>
      <c r="X26" s="56" t="n">
        <f aca="false">'High SIPA income'!M21</f>
        <v>325142.238652504</v>
      </c>
      <c r="Y26" s="6"/>
      <c r="Z26" s="6" t="n">
        <f aca="false">R26+V26-N26-L26-F26</f>
        <v>-4852371.89430884</v>
      </c>
      <c r="AA26" s="6"/>
      <c r="AB26" s="6" t="n">
        <f aca="false">T26-P26-D26</f>
        <v>-58774754.0229841</v>
      </c>
      <c r="AC26" s="24"/>
      <c r="AD26" s="6" t="n">
        <f aca="false">'Central scenario'!AD26</f>
        <v>12295597168.7493</v>
      </c>
      <c r="AE26" s="6" t="n">
        <f aca="false">'Central scenario'!AE26</f>
        <v>707566.835267154</v>
      </c>
      <c r="AF26" s="6" t="n">
        <f aca="false">'Central scenario'!AF26</f>
        <v>215.827559350606</v>
      </c>
      <c r="AG26" s="6" t="n">
        <f aca="false">'Central scenario'!AG26</f>
        <v>5162809755.58192</v>
      </c>
      <c r="AH26" s="36" t="n">
        <f aca="false">(AG26-AG25)/AG25</f>
        <v>-0.0230668962069316</v>
      </c>
      <c r="AI26" s="36"/>
      <c r="AJ26" s="36" t="n">
        <f aca="false">AB26/AG26</f>
        <v>-0.011384257178843</v>
      </c>
      <c r="AK26" s="37" t="n">
        <f aca="false">AK25+1</f>
        <v>2037</v>
      </c>
      <c r="AL26" s="38" t="n">
        <f aca="false">SUM(AB102:AB105)/AVERAGE(AG102:AG105)</f>
        <v>0.00241383577842418</v>
      </c>
      <c r="AM26" s="6" t="n">
        <f aca="false">'Central scenario'!AM26</f>
        <v>4920541.96276278</v>
      </c>
      <c r="AN26" s="38" t="n">
        <f aca="false">AM26/AVERAGE(AG102:AG105)</f>
        <v>0.000523184930552452</v>
      </c>
      <c r="AO26" s="38" t="n">
        <f aca="false">'GDP evolution by scenario'!M101</f>
        <v>0.0289285135026698</v>
      </c>
      <c r="AP26" s="38"/>
      <c r="AQ26" s="6" t="n">
        <f aca="false">AQ25*(1+AO26)</f>
        <v>784654878.07018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482061560.108772</v>
      </c>
      <c r="AS26" s="39" t="n">
        <f aca="false">AQ26/AG105</f>
        <v>0.0824326606490548</v>
      </c>
      <c r="AT26" s="39" t="n">
        <f aca="false">AR26/AG105</f>
        <v>0.0506434333195417</v>
      </c>
      <c r="AU26" s="36" t="n">
        <f aca="false">AVERAGE(AH26:AH29)</f>
        <v>-0.0145498200871361</v>
      </c>
      <c r="AV26" s="5"/>
      <c r="AW26" s="5" t="n">
        <f aca="false">workers_and_wage_high!C14</f>
        <v>11482379</v>
      </c>
      <c r="AX26" s="5"/>
      <c r="AY26" s="36" t="n">
        <f aca="false">(AW26-AW25)/AW25</f>
        <v>-0.00342990364955496</v>
      </c>
      <c r="AZ26" s="11" t="n">
        <f aca="false">workers_and_wage_high!B14</f>
        <v>6808.84926639221</v>
      </c>
      <c r="BA26" s="36" t="n">
        <f aca="false">(AZ26-AZ25)/AZ25</f>
        <v>-0.0118562557252089</v>
      </c>
      <c r="BB26" s="11" t="n">
        <v>51.3153715443761</v>
      </c>
      <c r="BC26" s="41" t="n">
        <f aca="false">'Central scenario'!BC26</f>
        <v>12.3076277148944</v>
      </c>
      <c r="BD26" s="11" t="n">
        <f aca="false">BB26+BC26/2</f>
        <v>57.4691854018233</v>
      </c>
      <c r="BE26" s="36" t="n">
        <f aca="false">BD26/BD25-1</f>
        <v>-0.0166649377273033</v>
      </c>
      <c r="BF26" s="5"/>
      <c r="BG26" s="5"/>
      <c r="BH26" s="5"/>
      <c r="BI26" s="36" t="n">
        <f aca="false">T33/AG33</f>
        <v>0.0155126416843374</v>
      </c>
      <c r="BJ26" s="5" t="n">
        <f aca="false">BJ25+1</f>
        <v>2037</v>
      </c>
      <c r="BK26" s="36" t="n">
        <f aca="false">SUM(T102:T105)/AVERAGE(AG102:AG105)</f>
        <v>0.0722937431682266</v>
      </c>
      <c r="BL26" s="36" t="n">
        <f aca="false">SUM(P102:P105)/AVERAGE(AG102:AG105)</f>
        <v>0.00757071675050672</v>
      </c>
      <c r="BM26" s="36" t="n">
        <f aca="false">SUM(D102:D105)/AVERAGE(AG102:AG105)</f>
        <v>0.0623091906392957</v>
      </c>
      <c r="BN26" s="36" t="n">
        <f aca="false">(SUM(H102:H105)+SUM(J102:J105))/AVERAGE(AG102:AG105)</f>
        <v>0.0102245916339694</v>
      </c>
      <c r="BO26" s="38" t="n">
        <f aca="false">AL26-BN26</f>
        <v>-0.00781075585554526</v>
      </c>
      <c r="BP26" s="27" t="n">
        <f aca="false">BN26+BM26</f>
        <v>0.0725337822732652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8563147.80134707</v>
      </c>
      <c r="D27" s="57" t="n">
        <f aca="false">'High pensions'!Q27</f>
        <v>105717874.090705</v>
      </c>
      <c r="E27" s="9"/>
      <c r="F27" s="57" t="n">
        <f aca="false">'High pensions'!I27</f>
        <v>19215475.022249</v>
      </c>
      <c r="G27" s="57" t="n">
        <f aca="false">'High pensions'!K27</f>
        <v>211229.041623464</v>
      </c>
      <c r="H27" s="57" t="n">
        <f aca="false">'High pensions'!V27</f>
        <v>1162119.8643694</v>
      </c>
      <c r="I27" s="57" t="n">
        <f aca="false">'High pensions'!M27</f>
        <v>6532.85695742682</v>
      </c>
      <c r="J27" s="57" t="n">
        <f aca="false">'High pensions'!W27</f>
        <v>35941.8514753426</v>
      </c>
      <c r="K27" s="9"/>
      <c r="L27" s="57" t="n">
        <f aca="false">'High pensions'!N27</f>
        <v>3380805.35094116</v>
      </c>
      <c r="M27" s="42"/>
      <c r="N27" s="57" t="n">
        <f aca="false">'High pensions'!L27</f>
        <v>802325.932344422</v>
      </c>
      <c r="O27" s="9"/>
      <c r="P27" s="57" t="n">
        <f aca="false">'High pensions'!X27</f>
        <v>21957175.5930442</v>
      </c>
      <c r="Q27" s="42"/>
      <c r="R27" s="57" t="n">
        <f aca="false">'High SIPA income'!G22</f>
        <v>22133362.5864041</v>
      </c>
      <c r="S27" s="42"/>
      <c r="T27" s="57" t="n">
        <f aca="false">'High SIPA income'!J22</f>
        <v>84628830.1852782</v>
      </c>
      <c r="U27" s="9"/>
      <c r="V27" s="57" t="n">
        <f aca="false">'High SIPA income'!F22</f>
        <v>124241.716375217</v>
      </c>
      <c r="W27" s="42"/>
      <c r="X27" s="57" t="n">
        <f aca="false">'High SIPA income'!M22</f>
        <v>312059.371653781</v>
      </c>
      <c r="Y27" s="9"/>
      <c r="Z27" s="9" t="n">
        <f aca="false">R27+V27-N27-L27-F27</f>
        <v>-1141002.00275531</v>
      </c>
      <c r="AA27" s="9"/>
      <c r="AB27" s="9" t="n">
        <f aca="false">T27-P27-D27</f>
        <v>-43046219.4984706</v>
      </c>
      <c r="AC27" s="24"/>
      <c r="AD27" s="9" t="n">
        <f aca="false">'Central scenario'!AD27</f>
        <v>14242781391.0506</v>
      </c>
      <c r="AE27" s="9" t="n">
        <f aca="false">'Central scenario'!AE27</f>
        <v>746958.681610849</v>
      </c>
      <c r="AF27" s="9" t="n">
        <f aca="false">'Central scenario'!AF27</f>
        <v>231.639850427105</v>
      </c>
      <c r="AG27" s="9" t="n">
        <f aca="false">'Central scenario'!AG27</f>
        <v>5450235053.74026</v>
      </c>
      <c r="AH27" s="43" t="n">
        <f aca="false">(AG27-AG26)/AG26</f>
        <v>0.0556722621529059</v>
      </c>
      <c r="AI27" s="43"/>
      <c r="AJ27" s="43" t="n">
        <f aca="false">AB27/AG27</f>
        <v>-0.00789804826287809</v>
      </c>
      <c r="AK27" s="44" t="n">
        <f aca="false">AK26+1</f>
        <v>2038</v>
      </c>
      <c r="AL27" s="45" t="n">
        <f aca="false">SUM(AB106:AB109)/AVERAGE(AG106:AG109)</f>
        <v>0.0042325040842506</v>
      </c>
      <c r="AM27" s="9" t="n">
        <f aca="false">'Central scenario'!AM27</f>
        <v>4379286.21321994</v>
      </c>
      <c r="AN27" s="45" t="n">
        <f aca="false">AM27/AVERAGE(AG106:AG109)</f>
        <v>0.000450998766241762</v>
      </c>
      <c r="AO27" s="45" t="n">
        <f aca="false">'GDP evolution by scenario'!M105</f>
        <v>0.0324529336726427</v>
      </c>
      <c r="AP27" s="45"/>
      <c r="AQ27" s="9" t="n">
        <f aca="false">AQ26*(1+AO27)</f>
        <v>810119230.784107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493261822.699254</v>
      </c>
      <c r="AS27" s="46" t="n">
        <f aca="false">AQ27/AG109</f>
        <v>0.0827201296557236</v>
      </c>
      <c r="AT27" s="46" t="n">
        <f aca="false">AR27/AG109</f>
        <v>0.0503662675534911</v>
      </c>
      <c r="AU27" s="7"/>
      <c r="AV27" s="7"/>
      <c r="AW27" s="7" t="n">
        <f aca="false">workers_and_wage_high!C15</f>
        <v>11422089</v>
      </c>
      <c r="AX27" s="7"/>
      <c r="AY27" s="43" t="n">
        <f aca="false">(AW27-AW26)/AW26</f>
        <v>-0.0052506540674193</v>
      </c>
      <c r="AZ27" s="12" t="n">
        <f aca="false">workers_and_wage_high!B15</f>
        <v>6722.87988857401</v>
      </c>
      <c r="BA27" s="43" t="n">
        <f aca="false">(AZ27-AZ26)/AZ26</f>
        <v>-0.0126261243941079</v>
      </c>
      <c r="BB27" s="12" t="n">
        <v>46.4292581733586</v>
      </c>
      <c r="BC27" s="48" t="n">
        <f aca="false">'Central scenario'!BC27</f>
        <v>10.7584829174465</v>
      </c>
      <c r="BD27" s="12" t="n">
        <f aca="false">BB27+BC27/2</f>
        <v>51.8084996320818</v>
      </c>
      <c r="BE27" s="43" t="n">
        <f aca="false">BD27/BD26-1</f>
        <v>-0.098499495515067</v>
      </c>
      <c r="BF27" s="7"/>
      <c r="BG27" s="7"/>
      <c r="BH27" s="7"/>
      <c r="BI27" s="43" t="n">
        <f aca="false">T34/AG34</f>
        <v>0.0134112013678877</v>
      </c>
      <c r="BJ27" s="7" t="n">
        <f aca="false">BJ26+1</f>
        <v>2038</v>
      </c>
      <c r="BK27" s="43" t="n">
        <f aca="false">SUM(T106:T109)/AVERAGE(AG106:AG109)</f>
        <v>0.0724733060744431</v>
      </c>
      <c r="BL27" s="43" t="n">
        <f aca="false">SUM(P106:P109)/AVERAGE(AG106:AG109)</f>
        <v>0.00708100461546641</v>
      </c>
      <c r="BM27" s="43" t="n">
        <f aca="false">SUM(D106:D109)/AVERAGE(AG106:AG109)</f>
        <v>0.0611597973747261</v>
      </c>
      <c r="BN27" s="43" t="n">
        <f aca="false">(SUM(H106:H109)+SUM(J106:J109))/AVERAGE(AG106:AG109)</f>
        <v>0.0105994139817768</v>
      </c>
      <c r="BO27" s="45" t="n">
        <f aca="false">AL27-BN27</f>
        <v>-0.00636690989752623</v>
      </c>
      <c r="BP27" s="27" t="n">
        <f aca="false">BN27+BM27</f>
        <v>0.0717592113565029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57" t="n">
        <f aca="false">'High pensions'!Q28</f>
        <v>100402133.539979</v>
      </c>
      <c r="E28" s="9"/>
      <c r="F28" s="57" t="n">
        <f aca="false">'High pensions'!I28</f>
        <v>18249276.2535377</v>
      </c>
      <c r="G28" s="57" t="n">
        <f aca="false">'High pensions'!K28</f>
        <v>227995.709527446</v>
      </c>
      <c r="H28" s="57" t="n">
        <f aca="false">'High pensions'!V28</f>
        <v>1254365.1242103</v>
      </c>
      <c r="I28" s="57" t="n">
        <f aca="false">'High pensions'!M28</f>
        <v>7051.41369672515</v>
      </c>
      <c r="J28" s="57" t="n">
        <f aca="false">'High pensions'!W28</f>
        <v>38794.7976559888</v>
      </c>
      <c r="K28" s="9"/>
      <c r="L28" s="57" t="n">
        <f aca="false">'High pensions'!N28</f>
        <v>3200447.91818955</v>
      </c>
      <c r="M28" s="42"/>
      <c r="N28" s="57" t="n">
        <f aca="false">'High pensions'!L28</f>
        <v>761230.521454193</v>
      </c>
      <c r="O28" s="9"/>
      <c r="P28" s="57" t="n">
        <f aca="false">'High pensions'!X28</f>
        <v>20795205.1915013</v>
      </c>
      <c r="Q28" s="42"/>
      <c r="R28" s="57" t="n">
        <f aca="false">'High SIPA income'!G23</f>
        <v>18225209.1906438</v>
      </c>
      <c r="S28" s="42"/>
      <c r="T28" s="57" t="n">
        <f aca="false">'High SIPA income'!J23</f>
        <v>69685666.9502901</v>
      </c>
      <c r="U28" s="9"/>
      <c r="V28" s="57" t="n">
        <f aca="false">'High SIPA income'!F23</f>
        <v>112609.408176984</v>
      </c>
      <c r="W28" s="42"/>
      <c r="X28" s="57" t="n">
        <f aca="false">'High SIPA income'!M23</f>
        <v>282842.367147332</v>
      </c>
      <c r="Y28" s="9"/>
      <c r="Z28" s="9" t="n">
        <f aca="false">R28+V28-N28-L28-F28</f>
        <v>-3873136.09436066</v>
      </c>
      <c r="AA28" s="9"/>
      <c r="AB28" s="9" t="n">
        <f aca="false">T28-P28-D28</f>
        <v>-51511671.7811906</v>
      </c>
      <c r="AC28" s="24"/>
      <c r="AD28" s="9" t="n">
        <f aca="false">'Central scenario'!AD28</f>
        <v>14960937951.1837</v>
      </c>
      <c r="AE28" s="9" t="n">
        <f aca="false">'Central scenario'!AE28</f>
        <v>694578.466946028</v>
      </c>
      <c r="AF28" s="9" t="n">
        <f aca="false">'Central scenario'!AF28</f>
        <v>257.384544350716</v>
      </c>
      <c r="AG28" s="9" t="n">
        <f aca="false">'Central scenario'!AG28</f>
        <v>5068039238.74151</v>
      </c>
      <c r="AH28" s="43" t="n">
        <f aca="false">(AG28-AG27)/AG27</f>
        <v>-0.0701246480620062</v>
      </c>
      <c r="AI28" s="43"/>
      <c r="AJ28" s="43" t="n">
        <f aca="false">AB28/AG28</f>
        <v>-0.0101640238669466</v>
      </c>
      <c r="AK28" s="44" t="n">
        <f aca="false">AK27+1</f>
        <v>2039</v>
      </c>
      <c r="AL28" s="45" t="n">
        <f aca="false">SUM(AB110:AB113)/AVERAGE(AG110:AG113)</f>
        <v>0.00530907581837198</v>
      </c>
      <c r="AM28" s="9" t="n">
        <f aca="false">'Central scenario'!AM28</f>
        <v>3887732.69163583</v>
      </c>
      <c r="AN28" s="45" t="n">
        <f aca="false">AM28/AVERAGE(AG110:AG113)</f>
        <v>0.000389775671280976</v>
      </c>
      <c r="AO28" s="45" t="n">
        <f aca="false">'GDP evolution by scenario'!M109</f>
        <v>0.0271968815745536</v>
      </c>
      <c r="AP28" s="45"/>
      <c r="AQ28" s="9" t="n">
        <f aca="false">AQ27*(1+AO28)</f>
        <v>832151947.565011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502741046.665102</v>
      </c>
      <c r="AS28" s="46" t="n">
        <f aca="false">AQ28/AG113</f>
        <v>0.0823305385074091</v>
      </c>
      <c r="AT28" s="46" t="n">
        <f aca="false">AR28/AG113</f>
        <v>0.0497396433702184</v>
      </c>
      <c r="AU28" s="9"/>
      <c r="AV28" s="7"/>
      <c r="AW28" s="7" t="n">
        <f aca="false">workers_and_wage_high!C16</f>
        <v>11521794</v>
      </c>
      <c r="AX28" s="7"/>
      <c r="AY28" s="43" t="n">
        <f aca="false">(AW28-AW27)/AW27</f>
        <v>0.00872913877662834</v>
      </c>
      <c r="AZ28" s="12" t="n">
        <f aca="false">workers_and_wage_high!B16</f>
        <v>6343.42583946065</v>
      </c>
      <c r="BA28" s="43" t="n">
        <f aca="false">(AZ28-AZ27)/AZ27</f>
        <v>-0.0564421877829858</v>
      </c>
      <c r="BB28" s="12" t="n">
        <v>45.5379530641625</v>
      </c>
      <c r="BC28" s="48" t="n">
        <f aca="false">'Central scenario'!BC28</f>
        <v>11.4316580981135</v>
      </c>
      <c r="BD28" s="12" t="n">
        <f aca="false">BB28+BC28/2</f>
        <v>51.2537821132193</v>
      </c>
      <c r="BE28" s="43" t="n">
        <f aca="false">BD28/BD27-1</f>
        <v>-0.0107070755339747</v>
      </c>
      <c r="BF28" s="7"/>
      <c r="BG28" s="7"/>
      <c r="BH28" s="7"/>
      <c r="BI28" s="43" t="n">
        <f aca="false">T35/AG35</f>
        <v>0.0157755094103496</v>
      </c>
      <c r="BJ28" s="7" t="n">
        <f aca="false">BJ27+1</f>
        <v>2039</v>
      </c>
      <c r="BK28" s="43" t="n">
        <f aca="false">SUM(T110:T113)/AVERAGE(AG110:AG113)</f>
        <v>0.0729991333225953</v>
      </c>
      <c r="BL28" s="43" t="n">
        <f aca="false">SUM(P110:P113)/AVERAGE(AG110:AG113)</f>
        <v>0.00690085921173405</v>
      </c>
      <c r="BM28" s="43" t="n">
        <f aca="false">SUM(D110:D113)/AVERAGE(AG110:AG113)</f>
        <v>0.0607891982924893</v>
      </c>
      <c r="BN28" s="43" t="n">
        <f aca="false">(SUM(H110:H113)+SUM(J110:J113))/AVERAGE(AG110:AG113)</f>
        <v>0.0111508899551611</v>
      </c>
      <c r="BO28" s="45" t="n">
        <f aca="false">AL28-BN28</f>
        <v>-0.00584181413678908</v>
      </c>
      <c r="BP28" s="27" t="n">
        <f aca="false">BN28+BM28</f>
        <v>0.0719400882476503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57" t="n">
        <f aca="false">'High pensions'!Q29</f>
        <v>91863242.9489309</v>
      </c>
      <c r="E29" s="9"/>
      <c r="F29" s="57" t="n">
        <f aca="false">'High pensions'!I29</f>
        <v>16697231.8118454</v>
      </c>
      <c r="G29" s="57" t="n">
        <f aca="false">'High pensions'!K29</f>
        <v>233179.582375956</v>
      </c>
      <c r="H29" s="57" t="n">
        <f aca="false">'High pensions'!V29</f>
        <v>1282885.26313305</v>
      </c>
      <c r="I29" s="57" t="n">
        <f aca="false">'High pensions'!M29</f>
        <v>7211.73966111208</v>
      </c>
      <c r="J29" s="57" t="n">
        <f aca="false">'High pensions'!W29</f>
        <v>39676.8638082386</v>
      </c>
      <c r="K29" s="9"/>
      <c r="L29" s="57" t="n">
        <f aca="false">'High pensions'!N29</f>
        <v>3094285.80531444</v>
      </c>
      <c r="M29" s="42"/>
      <c r="N29" s="57" t="n">
        <f aca="false">'High pensions'!L29</f>
        <v>694867.234505067</v>
      </c>
      <c r="O29" s="9"/>
      <c r="P29" s="57" t="n">
        <f aca="false">'High pensions'!X29</f>
        <v>19879218.25866</v>
      </c>
      <c r="Q29" s="42"/>
      <c r="R29" s="57" t="n">
        <f aca="false">'High SIPA income'!G24</f>
        <v>19900723.8496816</v>
      </c>
      <c r="S29" s="42"/>
      <c r="T29" s="57" t="n">
        <f aca="false">'High SIPA income'!J24</f>
        <v>76092142.4688247</v>
      </c>
      <c r="U29" s="9"/>
      <c r="V29" s="57" t="n">
        <f aca="false">'High SIPA income'!F24</f>
        <v>111380.981934753</v>
      </c>
      <c r="W29" s="42"/>
      <c r="X29" s="57" t="n">
        <f aca="false">'High SIPA income'!M24</f>
        <v>279756.914591961</v>
      </c>
      <c r="Y29" s="9"/>
      <c r="Z29" s="9" t="n">
        <f aca="false">R29+V29-N29-L29-F29</f>
        <v>-474280.0200486</v>
      </c>
      <c r="AA29" s="9"/>
      <c r="AB29" s="9" t="n">
        <f aca="false">T29-P29-D29</f>
        <v>-35650318.7387662</v>
      </c>
      <c r="AC29" s="24"/>
      <c r="AD29" s="9" t="n">
        <f aca="false">'Central scenario'!AD29</f>
        <v>16923844884.968</v>
      </c>
      <c r="AE29" s="9" t="n">
        <f aca="false">'Central scenario'!AE29</f>
        <v>680214.585477243</v>
      </c>
      <c r="AF29" s="9" t="n">
        <f aca="false">'Central scenario'!AF29</f>
        <v>298.099530285664</v>
      </c>
      <c r="AG29" s="9" t="n">
        <f aca="false">'Central scenario'!AG29</f>
        <v>4963232196.24203</v>
      </c>
      <c r="AH29" s="43" t="n">
        <f aca="false">(AG29-AG28)/AG28</f>
        <v>-0.0206799982325125</v>
      </c>
      <c r="AI29" s="43"/>
      <c r="AJ29" s="43" t="n">
        <f aca="false">AB29/AG29</f>
        <v>-0.00718288351807503</v>
      </c>
      <c r="AK29" s="44" t="n">
        <f aca="false">AK28+1</f>
        <v>2040</v>
      </c>
      <c r="AL29" s="45" t="n">
        <f aca="false">SUM(AB114:AB117)/AVERAGE(AG114:AG117)</f>
        <v>0.0063063647155086</v>
      </c>
      <c r="AM29" s="9" t="n">
        <f aca="false">'Central scenario'!AM29</f>
        <v>3427469.19706586</v>
      </c>
      <c r="AN29" s="45" t="n">
        <f aca="false">AM29/AVERAGE(AG114:AG117)</f>
        <v>0.00033412486909647</v>
      </c>
      <c r="AO29" s="45" t="n">
        <f aca="false">'GDP evolution by scenario'!M113</f>
        <v>0.0284497819687035</v>
      </c>
      <c r="AP29" s="45"/>
      <c r="AQ29" s="9" t="n">
        <f aca="false">AQ28*(1+AO29)</f>
        <v>855826489.038068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513571984.571204</v>
      </c>
      <c r="AS29" s="46" t="n">
        <f aca="false">AQ29/AG117</f>
        <v>0.0826754813084995</v>
      </c>
      <c r="AT29" s="46" t="n">
        <f aca="false">AR29/AG117</f>
        <v>0.0496126394249722</v>
      </c>
      <c r="AV29" s="7"/>
      <c r="AW29" s="7" t="n">
        <f aca="false">workers_and_wage_high!C17</f>
        <v>11541231</v>
      </c>
      <c r="AX29" s="7"/>
      <c r="AY29" s="43" t="n">
        <f aca="false">(AW29-AW28)/AW28</f>
        <v>0.0016869768718309</v>
      </c>
      <c r="AZ29" s="12" t="n">
        <f aca="false">workers_and_wage_high!B17</f>
        <v>6007.47172090445</v>
      </c>
      <c r="BA29" s="43" t="n">
        <f aca="false">(AZ29-AZ28)/AZ28</f>
        <v>-0.0529609909626959</v>
      </c>
      <c r="BB29" s="12" t="n">
        <v>47.1428829501671</v>
      </c>
      <c r="BC29" s="48" t="n">
        <f aca="false">'Central scenario'!BC29</f>
        <v>12.2792900390599</v>
      </c>
      <c r="BD29" s="12" t="n">
        <f aca="false">BB29+BC29/2</f>
        <v>53.2825279696971</v>
      </c>
      <c r="BE29" s="43" t="n">
        <f aca="false">BD29/BD28-1</f>
        <v>0.0395823639316277</v>
      </c>
      <c r="BF29" s="7"/>
      <c r="BG29" s="50" t="n">
        <f aca="false">(BB29-BB25)/BB25</f>
        <v>-0.103336827559212</v>
      </c>
      <c r="BH29" s="7"/>
      <c r="BI29" s="43" t="n">
        <f aca="false">T36/AG36</f>
        <v>0.0133062698135789</v>
      </c>
      <c r="BJ29" s="7" t="n">
        <f aca="false">BJ28+1</f>
        <v>2040</v>
      </c>
      <c r="BK29" s="43" t="n">
        <f aca="false">SUM(T114:T117)/AVERAGE(AG114:AG117)</f>
        <v>0.0734342029038191</v>
      </c>
      <c r="BL29" s="43" t="n">
        <f aca="false">SUM(P114:P117)/AVERAGE(AG114:AG117)</f>
        <v>0.00669005717584131</v>
      </c>
      <c r="BM29" s="43" t="n">
        <f aca="false">SUM(D114:D117)/AVERAGE(AG114:AG117)</f>
        <v>0.0604377810124692</v>
      </c>
      <c r="BN29" s="43" t="n">
        <f aca="false">(SUM(H114:H117)+SUM(J114:J117))/AVERAGE(AG114:AG117)</f>
        <v>0.0114621387740253</v>
      </c>
      <c r="BO29" s="45" t="n">
        <f aca="false">AL29-BN29</f>
        <v>-0.00515577405851674</v>
      </c>
      <c r="BP29" s="27" t="n">
        <f aca="false">BN29+BM29</f>
        <v>0.0718999197864946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56" t="n">
        <f aca="false">'High pensions'!Q30</f>
        <v>91332937.2576985</v>
      </c>
      <c r="E30" s="6"/>
      <c r="F30" s="56" t="n">
        <f aca="false">'High pensions'!I30</f>
        <v>16600842.4751161</v>
      </c>
      <c r="G30" s="56" t="n">
        <f aca="false">'High pensions'!K30</f>
        <v>188388.565652481</v>
      </c>
      <c r="H30" s="56" t="n">
        <f aca="false">'High pensions'!V30</f>
        <v>1036458.30460695</v>
      </c>
      <c r="I30" s="56" t="n">
        <f aca="false">'High pensions'!M30</f>
        <v>5826.4504840973</v>
      </c>
      <c r="J30" s="56" t="n">
        <f aca="false">'High pensions'!W30</f>
        <v>32055.4114826888</v>
      </c>
      <c r="K30" s="6"/>
      <c r="L30" s="56" t="n">
        <f aca="false">'High pensions'!N30</f>
        <v>3260724.69886649</v>
      </c>
      <c r="M30" s="8"/>
      <c r="N30" s="56" t="n">
        <f aca="false">'High pensions'!L30</f>
        <v>691277.192997376</v>
      </c>
      <c r="O30" s="6"/>
      <c r="P30" s="56" t="n">
        <f aca="false">'High pensions'!X30</f>
        <v>20723119.119377</v>
      </c>
      <c r="Q30" s="8"/>
      <c r="R30" s="56" t="n">
        <f aca="false">'High SIPA income'!G25</f>
        <v>15677316.01631</v>
      </c>
      <c r="S30" s="8"/>
      <c r="T30" s="56" t="n">
        <f aca="false">'High SIPA income'!J25</f>
        <v>59943576.5679919</v>
      </c>
      <c r="U30" s="6"/>
      <c r="V30" s="56" t="n">
        <f aca="false">'High SIPA income'!F25</f>
        <v>112841.24617785</v>
      </c>
      <c r="W30" s="8"/>
      <c r="X30" s="56" t="n">
        <f aca="false">'High SIPA income'!M25</f>
        <v>283424.677364756</v>
      </c>
      <c r="Y30" s="6"/>
      <c r="Z30" s="6" t="n">
        <f aca="false">R30+V30-N30-L30-F30</f>
        <v>-4762687.10449211</v>
      </c>
      <c r="AA30" s="6"/>
      <c r="AB30" s="6" t="n">
        <f aca="false">T30-P30-D30</f>
        <v>-52112479.8090836</v>
      </c>
      <c r="AC30" s="24"/>
      <c r="AD30" s="6" t="n">
        <f aca="false">'Central scenario'!AD30</f>
        <v>17555535048.1123</v>
      </c>
      <c r="AE30" s="6" t="n">
        <f aca="false">'Central scenario'!AE30</f>
        <v>666284.649859393</v>
      </c>
      <c r="AF30" s="6" t="n">
        <f aca="false">'Central scenario'!AF30</f>
        <v>326.494679287868</v>
      </c>
      <c r="AG30" s="6" t="n">
        <f aca="false">'Central scenario'!AG30</f>
        <v>4861591469.29175</v>
      </c>
      <c r="AH30" s="36" t="n">
        <f aca="false">(AG30-AG29)/AG29</f>
        <v>-0.0204787370268994</v>
      </c>
      <c r="AI30" s="36"/>
      <c r="AJ30" s="36" t="n">
        <f aca="false">AB30/AG30</f>
        <v>-0.010719222324264</v>
      </c>
      <c r="AK30" s="5"/>
      <c r="AL30" s="5"/>
      <c r="AM30" s="6"/>
      <c r="AN30" s="5"/>
      <c r="AO30" s="5"/>
      <c r="AP30" s="5"/>
      <c r="AQ30" s="5"/>
      <c r="AR30" s="51" t="n">
        <f aca="false">(AR29-AR6)/AR6</f>
        <v>-0.115561157854211</v>
      </c>
      <c r="AS30" s="5"/>
      <c r="AT30" s="5"/>
      <c r="AU30" s="36" t="n">
        <f aca="false">AVERAGE(AH30:AH33)</f>
        <v>-0.0157812128378013</v>
      </c>
      <c r="AV30" s="5"/>
      <c r="AW30" s="5" t="n">
        <f aca="false">workers_and_wage_high!C18</f>
        <v>11452454</v>
      </c>
      <c r="AX30" s="5"/>
      <c r="AY30" s="36" t="n">
        <f aca="false">(AW30-AW29)/AW29</f>
        <v>-0.00769216039432882</v>
      </c>
      <c r="AZ30" s="11" t="n">
        <f aca="false">workers_and_wage_high!B18</f>
        <v>5985.30123610738</v>
      </c>
      <c r="BA30" s="36" t="n">
        <f aca="false">(AZ30-AZ29)/AZ29</f>
        <v>-0.00369048508708281</v>
      </c>
      <c r="BB30" s="11" t="n">
        <v>48.2222149172159</v>
      </c>
      <c r="BC30" s="41" t="n">
        <f aca="false">'Central scenario'!BC30</f>
        <v>13.7158643683573</v>
      </c>
      <c r="BD30" s="11" t="n">
        <f aca="false">BB30+BC30/2</f>
        <v>55.0801471013946</v>
      </c>
      <c r="BE30" s="36" t="n">
        <f aca="false">BD30/BD29-1</f>
        <v>0.0337374970782138</v>
      </c>
      <c r="BF30" s="5"/>
      <c r="BG30" s="5"/>
      <c r="BH30" s="5"/>
      <c r="BI30" s="36" t="n">
        <f aca="false">T37/AG37</f>
        <v>0.0154251418826962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57" t="n">
        <f aca="false">'High pensions'!Q31</f>
        <v>92228073.4288797</v>
      </c>
      <c r="E31" s="9"/>
      <c r="F31" s="57" t="n">
        <f aca="false">'High pensions'!I31</f>
        <v>16763544.0701566</v>
      </c>
      <c r="G31" s="57" t="n">
        <f aca="false">'High pensions'!K31</f>
        <v>191156.216226654</v>
      </c>
      <c r="H31" s="57" t="n">
        <f aca="false">'High pensions'!V31</f>
        <v>1051685.10147711</v>
      </c>
      <c r="I31" s="57" t="n">
        <f aca="false">'High pensions'!M31</f>
        <v>5912.0479245357</v>
      </c>
      <c r="J31" s="57" t="n">
        <f aca="false">'High pensions'!W31</f>
        <v>32526.343344653</v>
      </c>
      <c r="K31" s="9"/>
      <c r="L31" s="57" t="n">
        <f aca="false">'High pensions'!N31</f>
        <v>2980423.45885428</v>
      </c>
      <c r="M31" s="42"/>
      <c r="N31" s="57" t="n">
        <f aca="false">'High pensions'!L31</f>
        <v>699056.981607245</v>
      </c>
      <c r="O31" s="9"/>
      <c r="P31" s="57" t="n">
        <f aca="false">'High pensions'!X31</f>
        <v>19311436.7539803</v>
      </c>
      <c r="Q31" s="42"/>
      <c r="R31" s="57" t="n">
        <f aca="false">'High SIPA income'!G26</f>
        <v>18568874.9207298</v>
      </c>
      <c r="S31" s="42"/>
      <c r="T31" s="57" t="n">
        <f aca="false">'High SIPA income'!J26</f>
        <v>70999702.6553669</v>
      </c>
      <c r="U31" s="9"/>
      <c r="V31" s="57" t="n">
        <f aca="false">'High SIPA income'!F26</f>
        <v>111367.371902844</v>
      </c>
      <c r="W31" s="42"/>
      <c r="X31" s="57" t="n">
        <f aca="false">'High SIPA income'!M26</f>
        <v>279722.730115685</v>
      </c>
      <c r="Y31" s="9"/>
      <c r="Z31" s="9" t="n">
        <f aca="false">R31+V31-N31-L31-F31</f>
        <v>-1762782.21798543</v>
      </c>
      <c r="AA31" s="9"/>
      <c r="AB31" s="9" t="n">
        <f aca="false">T31-P31-D31</f>
        <v>-40539807.5274931</v>
      </c>
      <c r="AC31" s="24"/>
      <c r="AD31" s="9" t="n">
        <f aca="false">'Central scenario'!AD31</f>
        <v>21502303713.3428</v>
      </c>
      <c r="AE31" s="9" t="n">
        <f aca="false">'Central scenario'!AE31</f>
        <v>751809.189715747</v>
      </c>
      <c r="AF31" s="9" t="n">
        <f aca="false">'Central scenario'!AF31</f>
        <v>364.361405082009</v>
      </c>
      <c r="AG31" s="9" t="n">
        <f aca="false">'Central scenario'!AG31</f>
        <v>5485627117.52182</v>
      </c>
      <c r="AH31" s="43" t="n">
        <f aca="false">(AG31-AG30)/AG30</f>
        <v>0.128360363508903</v>
      </c>
      <c r="AI31" s="43"/>
      <c r="AJ31" s="43" t="n">
        <f aca="false">AB31/AG31</f>
        <v>-0.00739018651085554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3" t="n">
        <f aca="false">(AW31-AW30)/AW30</f>
        <v>0.00287475505249792</v>
      </c>
      <c r="AZ31" s="12" t="n">
        <f aca="false">workers_and_wage_high!B19</f>
        <v>5958.11635701907</v>
      </c>
      <c r="BA31" s="43" t="n">
        <f aca="false">(AZ31-AZ30)/AZ30</f>
        <v>-0.00454193999866072</v>
      </c>
      <c r="BB31" s="12" t="n">
        <v>42.4620464501394</v>
      </c>
      <c r="BC31" s="48" t="n">
        <f aca="false">'Central scenario'!BC31</f>
        <v>11.5395869453758</v>
      </c>
      <c r="BD31" s="12" t="n">
        <f aca="false">BB31+BC31/2</f>
        <v>48.2318399228273</v>
      </c>
      <c r="BE31" s="43" t="n">
        <f aca="false">BD31/BD30-1</f>
        <v>-0.124333494715628</v>
      </c>
      <c r="BF31" s="7"/>
      <c r="BG31" s="7"/>
      <c r="BH31" s="7"/>
      <c r="BI31" s="43" t="n">
        <f aca="false">T38/AG38</f>
        <v>0.0137820187120075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32778913.3656866</v>
      </c>
      <c r="D32" s="57" t="n">
        <f aca="false">'High pensions'!Q32</f>
        <v>94296877.8916681</v>
      </c>
      <c r="E32" s="9"/>
      <c r="F32" s="57" t="n">
        <f aca="false">'High pensions'!I32</f>
        <v>17139573.7701723</v>
      </c>
      <c r="G32" s="57" t="n">
        <f aca="false">'High pensions'!K32</f>
        <v>182370.88942965</v>
      </c>
      <c r="H32" s="57" t="n">
        <f aca="false">'High pensions'!V32</f>
        <v>1003350.82553046</v>
      </c>
      <c r="I32" s="57" t="n">
        <f aca="false">'High pensions'!M32</f>
        <v>5640.336786484</v>
      </c>
      <c r="J32" s="57" t="n">
        <f aca="false">'High pensions'!W32</f>
        <v>31031.4688308389</v>
      </c>
      <c r="K32" s="9"/>
      <c r="L32" s="57" t="n">
        <f aca="false">'High pensions'!N32</f>
        <v>2896025.92911585</v>
      </c>
      <c r="M32" s="42"/>
      <c r="N32" s="57" t="n">
        <f aca="false">'High pensions'!L32</f>
        <v>716197.405407231</v>
      </c>
      <c r="O32" s="9"/>
      <c r="P32" s="57" t="n">
        <f aca="false">'High pensions'!X32</f>
        <v>18967799.1254636</v>
      </c>
      <c r="Q32" s="42"/>
      <c r="R32" s="57" t="n">
        <f aca="false">'High SIPA income'!G27</f>
        <v>15918928.0729573</v>
      </c>
      <c r="S32" s="42"/>
      <c r="T32" s="57" t="n">
        <f aca="false">'High SIPA income'!J27</f>
        <v>60867401.2075107</v>
      </c>
      <c r="U32" s="9"/>
      <c r="V32" s="57" t="n">
        <f aca="false">'High SIPA income'!F27</f>
        <v>110090.445964971</v>
      </c>
      <c r="W32" s="42"/>
      <c r="X32" s="57" t="n">
        <f aca="false">'High SIPA income'!M27</f>
        <v>276515.460307712</v>
      </c>
      <c r="Y32" s="9"/>
      <c r="Z32" s="9" t="n">
        <f aca="false">R32+V32-N32-L32-F32</f>
        <v>-4722778.58577306</v>
      </c>
      <c r="AA32" s="9"/>
      <c r="AB32" s="9" t="n">
        <f aca="false">T32-P32-D32</f>
        <v>-52397275.809621</v>
      </c>
      <c r="AC32" s="24"/>
      <c r="AD32" s="9"/>
      <c r="AE32" s="9"/>
      <c r="AF32" s="9"/>
      <c r="AG32" s="9" t="n">
        <f aca="false">'Central scenario'!AG32</f>
        <v>5069990023.3073</v>
      </c>
      <c r="AH32" s="43" t="n">
        <f aca="false">(AG32-AG31)/AG31</f>
        <v>-0.0757683825951134</v>
      </c>
      <c r="AI32" s="43"/>
      <c r="AJ32" s="43" t="n">
        <f aca="false">AB32/AG32</f>
        <v>-0.0103347887409531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11448803</v>
      </c>
      <c r="AX32" s="7"/>
      <c r="AY32" s="43" t="n">
        <f aca="false">(AW32-AW31)/AW31</f>
        <v>-0.00318439699454358</v>
      </c>
      <c r="AZ32" s="12" t="n">
        <f aca="false">workers_and_wage_high!B20</f>
        <v>5902.87223350446</v>
      </c>
      <c r="BA32" s="43" t="n">
        <f aca="false">(AZ32-AZ31)/AZ31</f>
        <v>-0.0092720786578004</v>
      </c>
      <c r="BB32" s="12" t="n">
        <f aca="false">(4*45-(BB30+BB31))/2</f>
        <v>44.6578693163224</v>
      </c>
      <c r="BC32" s="48" t="n">
        <f aca="false">'Central scenario'!BC32</f>
        <v>11.3722743431335</v>
      </c>
      <c r="BD32" s="12" t="n">
        <f aca="false">BB32+BC32/2</f>
        <v>50.3440064878891</v>
      </c>
      <c r="BE32" s="43" t="n">
        <f aca="false">BD32/BD31-1</f>
        <v>0.0437919550330512</v>
      </c>
      <c r="BF32" s="7"/>
      <c r="BG32" s="7"/>
      <c r="BH32" s="7"/>
      <c r="BI32" s="43" t="n">
        <f aca="false">T39/AG39</f>
        <v>0.0163420632235756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57" t="n">
        <f aca="false">'High pensions'!Q33</f>
        <v>93094319.80375</v>
      </c>
      <c r="E33" s="9"/>
      <c r="F33" s="57" t="n">
        <f aca="false">'High pensions'!I33</f>
        <v>16920994.6027425</v>
      </c>
      <c r="G33" s="57" t="n">
        <f aca="false">'High pensions'!K33</f>
        <v>188855.823048279</v>
      </c>
      <c r="H33" s="57" t="n">
        <f aca="false">'High pensions'!V33</f>
        <v>1039029.01693541</v>
      </c>
      <c r="I33" s="57" t="n">
        <f aca="false">'High pensions'!M33</f>
        <v>5840.90174376123</v>
      </c>
      <c r="J33" s="57" t="n">
        <f aca="false">'High pensions'!W33</f>
        <v>32134.9180495489</v>
      </c>
      <c r="K33" s="9"/>
      <c r="L33" s="57" t="n">
        <f aca="false">'High pensions'!N33</f>
        <v>2799397.08004245</v>
      </c>
      <c r="M33" s="42"/>
      <c r="N33" s="57" t="n">
        <f aca="false">'High pensions'!L33</f>
        <v>708147.948251788</v>
      </c>
      <c r="O33" s="9"/>
      <c r="P33" s="57" t="n">
        <f aca="false">'High pensions'!X33</f>
        <v>18422105.8299721</v>
      </c>
      <c r="Q33" s="42"/>
      <c r="R33" s="57" t="n">
        <f aca="false">'High SIPA income'!G28</f>
        <v>18610422.5122059</v>
      </c>
      <c r="S33" s="42"/>
      <c r="T33" s="57" t="n">
        <f aca="false">'High SIPA income'!J28</f>
        <v>71158563.4723761</v>
      </c>
      <c r="U33" s="9"/>
      <c r="V33" s="57" t="n">
        <f aca="false">'High SIPA income'!F28</f>
        <v>111440.881301515</v>
      </c>
      <c r="W33" s="42"/>
      <c r="X33" s="57" t="n">
        <f aca="false">'High SIPA income'!M28</f>
        <v>279907.3645318</v>
      </c>
      <c r="Y33" s="9"/>
      <c r="Z33" s="9" t="n">
        <f aca="false">R33+V33-N33-L33-F33</f>
        <v>-1706676.23752934</v>
      </c>
      <c r="AA33" s="9"/>
      <c r="AB33" s="9" t="n">
        <f aca="false">T33-P33-D33</f>
        <v>-40357862.161346</v>
      </c>
      <c r="AC33" s="24"/>
      <c r="AD33" s="9"/>
      <c r="AE33" s="9"/>
      <c r="AF33" s="9"/>
      <c r="AG33" s="9" t="n">
        <f aca="false">'Central scenario'!AG33</f>
        <v>4587133830.61137</v>
      </c>
      <c r="AH33" s="43" t="n">
        <f aca="false">(AG33-AG32)/AG32</f>
        <v>-0.0952380952380952</v>
      </c>
      <c r="AI33" s="43" t="n">
        <f aca="false">(AG33-AG29)/AG29</f>
        <v>-0.0757769031872885</v>
      </c>
      <c r="AJ33" s="43" t="n">
        <f aca="false">AB33/AG33</f>
        <v>-0.00879805640115086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11547846</v>
      </c>
      <c r="AX33" s="7"/>
      <c r="AY33" s="43" t="n">
        <f aca="false">(AW33-AW32)/AW32</f>
        <v>0.00865094805107573</v>
      </c>
      <c r="AZ33" s="12" t="n">
        <f aca="false">workers_and_wage_high!B21</f>
        <v>5859.55797690472</v>
      </c>
      <c r="BA33" s="43" t="n">
        <f aca="false">(AZ33-AZ32)/AZ32</f>
        <v>-0.00733782722822499</v>
      </c>
      <c r="BB33" s="12" t="n">
        <f aca="false">BB32</f>
        <v>44.6578693163224</v>
      </c>
      <c r="BC33" s="48" t="n">
        <f aca="false">'Central scenario'!BC33</f>
        <v>11.3722743431335</v>
      </c>
      <c r="BD33" s="12" t="n">
        <f aca="false">BB33+BC33/2</f>
        <v>50.3440064878891</v>
      </c>
      <c r="BE33" s="43" t="n">
        <f aca="false">BD33/BD32-1</f>
        <v>0</v>
      </c>
      <c r="BF33" s="7"/>
      <c r="BG33" s="50" t="n">
        <f aca="false">(BB33-BB29)/BB29</f>
        <v>-0.0527123815586663</v>
      </c>
      <c r="BH33" s="7"/>
      <c r="BI33" s="43" t="n">
        <f aca="false">T40/AG40</f>
        <v>0.014592833807595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56" t="n">
        <f aca="false">'High pensions'!Q34</f>
        <v>91465925.4178266</v>
      </c>
      <c r="E34" s="6"/>
      <c r="F34" s="56" t="n">
        <f aca="false">'High pensions'!I34</f>
        <v>16625014.6474302</v>
      </c>
      <c r="G34" s="56" t="n">
        <f aca="false">'High pensions'!K34</f>
        <v>206338.553995009</v>
      </c>
      <c r="H34" s="56" t="n">
        <f aca="false">'High pensions'!V34</f>
        <v>1135213.84436476</v>
      </c>
      <c r="I34" s="56" t="n">
        <f aca="false">'High pensions'!M34</f>
        <v>6381.60476273228</v>
      </c>
      <c r="J34" s="56" t="n">
        <f aca="false">'High pensions'!W34</f>
        <v>35109.7065267455</v>
      </c>
      <c r="K34" s="6"/>
      <c r="L34" s="56" t="n">
        <f aca="false">'High pensions'!N34</f>
        <v>3134749.69871546</v>
      </c>
      <c r="M34" s="8"/>
      <c r="N34" s="56" t="n">
        <f aca="false">'High pensions'!L34</f>
        <v>696279.931003083</v>
      </c>
      <c r="O34" s="6"/>
      <c r="P34" s="56" t="n">
        <f aca="false">'High pensions'!X34</f>
        <v>20096957.8331944</v>
      </c>
      <c r="Q34" s="8"/>
      <c r="R34" s="56" t="n">
        <f aca="false">'High SIPA income'!G29</f>
        <v>16664206.4998807</v>
      </c>
      <c r="S34" s="8"/>
      <c r="T34" s="56" t="n">
        <f aca="false">'High SIPA income'!J29</f>
        <v>63717037.8674002</v>
      </c>
      <c r="U34" s="6"/>
      <c r="V34" s="56" t="n">
        <f aca="false">'High SIPA income'!F29</f>
        <v>112569.337053729</v>
      </c>
      <c r="W34" s="8"/>
      <c r="X34" s="56" t="n">
        <f aca="false">'High SIPA income'!M29</f>
        <v>282741.72003854</v>
      </c>
      <c r="Y34" s="6"/>
      <c r="Z34" s="6" t="n">
        <f aca="false">R34+V34-N34-L34-F34</f>
        <v>-3679268.44021431</v>
      </c>
      <c r="AA34" s="6"/>
      <c r="AB34" s="6" t="n">
        <f aca="false">T34-P34-D34</f>
        <v>-47845845.3836208</v>
      </c>
      <c r="AC34" s="24"/>
      <c r="AD34" s="6"/>
      <c r="AE34" s="6"/>
      <c r="AF34" s="6"/>
      <c r="AG34" s="6" t="n">
        <f aca="false">'Central scenario'!AG34</f>
        <v>4751031329.67391</v>
      </c>
      <c r="AH34" s="36" t="n">
        <f aca="false">(AG34-AG33)/AG33</f>
        <v>0.0357298271894319</v>
      </c>
      <c r="AI34" s="36"/>
      <c r="AJ34" s="36" t="n">
        <f aca="false">AB34/AG34</f>
        <v>-0.0100706230002707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36" t="n">
        <f aca="false">AVERAGE(AH34:AH37)</f>
        <v>0.0344294779619016</v>
      </c>
      <c r="AV34" s="5"/>
      <c r="AW34" s="5" t="n">
        <f aca="false">workers_and_wage_high!C22</f>
        <v>11550904</v>
      </c>
      <c r="AX34" s="5"/>
      <c r="AY34" s="36" t="n">
        <f aca="false">(AW34-AW33)/AW33</f>
        <v>0.000264811290348001</v>
      </c>
      <c r="AZ34" s="11" t="n">
        <f aca="false">workers_and_wage_high!B22</f>
        <v>5959.3095259097</v>
      </c>
      <c r="BA34" s="36" t="n">
        <f aca="false">(AZ34-AZ33)/AZ33</f>
        <v>0.0170237327453963</v>
      </c>
      <c r="BB34" s="11" t="n">
        <f aca="false">BB33*3/4+BB37*1/4</f>
        <v>45.4934019872418</v>
      </c>
      <c r="BC34" s="41" t="n">
        <f aca="false">'Central scenario'!BC34</f>
        <v>11.3722743431335</v>
      </c>
      <c r="BD34" s="11" t="n">
        <f aca="false">BB34+BC34/2</f>
        <v>51.1795391588085</v>
      </c>
      <c r="BE34" s="36" t="n">
        <f aca="false">BD34/BD33-1</f>
        <v>0.0165964675679997</v>
      </c>
      <c r="BF34" s="5"/>
      <c r="BG34" s="5"/>
      <c r="BH34" s="5"/>
      <c r="BI34" s="36" t="n">
        <f aca="false">T41/AG41</f>
        <v>0.017269662234044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57" t="n">
        <f aca="false">'High pensions'!Q35</f>
        <v>91500855.2912493</v>
      </c>
      <c r="E35" s="9"/>
      <c r="F35" s="57" t="n">
        <f aca="false">'High pensions'!I35</f>
        <v>16631363.5653975</v>
      </c>
      <c r="G35" s="57" t="n">
        <f aca="false">'High pensions'!K35</f>
        <v>229825.833706455</v>
      </c>
      <c r="H35" s="57" t="n">
        <f aca="false">'High pensions'!V35</f>
        <v>1264433.92746928</v>
      </c>
      <c r="I35" s="57" t="n">
        <f aca="false">'High pensions'!M35</f>
        <v>7108.01547545736</v>
      </c>
      <c r="J35" s="57" t="n">
        <f aca="false">'High pensions'!W35</f>
        <v>39106.2039423488</v>
      </c>
      <c r="K35" s="9"/>
      <c r="L35" s="57" t="n">
        <f aca="false">'High pensions'!N35</f>
        <v>2451405.18583389</v>
      </c>
      <c r="M35" s="42"/>
      <c r="N35" s="57" t="n">
        <f aca="false">'High pensions'!L35</f>
        <v>698216.094218517</v>
      </c>
      <c r="O35" s="9"/>
      <c r="P35" s="57" t="n">
        <f aca="false">'High pensions'!X35</f>
        <v>16561732.1061196</v>
      </c>
      <c r="Q35" s="42"/>
      <c r="R35" s="57" t="n">
        <f aca="false">'High SIPA income'!G30</f>
        <v>20117840.363632</v>
      </c>
      <c r="S35" s="42"/>
      <c r="T35" s="57" t="n">
        <f aca="false">'High SIPA income'!J30</f>
        <v>76922306.2777716</v>
      </c>
      <c r="U35" s="9"/>
      <c r="V35" s="57" t="n">
        <f aca="false">'High SIPA income'!F30</f>
        <v>112364.051234448</v>
      </c>
      <c r="W35" s="42"/>
      <c r="X35" s="57" t="n">
        <f aca="false">'High SIPA income'!M30</f>
        <v>282226.101246049</v>
      </c>
      <c r="Y35" s="9"/>
      <c r="Z35" s="9" t="n">
        <f aca="false">R35+V35-N35-L35-F35</f>
        <v>449219.569416529</v>
      </c>
      <c r="AA35" s="9"/>
      <c r="AB35" s="9" t="n">
        <f aca="false">T35-P35-D35</f>
        <v>-31140281.1195973</v>
      </c>
      <c r="AC35" s="24"/>
      <c r="AD35" s="9"/>
      <c r="AE35" s="9"/>
      <c r="AF35" s="9"/>
      <c r="AG35" s="9" t="n">
        <f aca="false">'Central scenario'!AG35</f>
        <v>4876058469.92848</v>
      </c>
      <c r="AH35" s="43" t="n">
        <f aca="false">(AG35-AG34)/AG34</f>
        <v>0.026315789473684</v>
      </c>
      <c r="AI35" s="43"/>
      <c r="AJ35" s="43" t="n">
        <f aca="false">AB35/AG35</f>
        <v>-0.00638636335303297</v>
      </c>
      <c r="AK35" s="7"/>
      <c r="AL35" s="7"/>
      <c r="AM35" s="59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11598921</v>
      </c>
      <c r="AX35" s="7"/>
      <c r="AY35" s="43" t="n">
        <f aca="false">(AW35-AW34)/AW34</f>
        <v>0.00415699065631573</v>
      </c>
      <c r="AZ35" s="12" t="n">
        <f aca="false">workers_and_wage_high!B23</f>
        <v>6078.96602713606</v>
      </c>
      <c r="BA35" s="43" t="n">
        <f aca="false">(AZ35-AZ34)/AZ34</f>
        <v>0.0200789203356741</v>
      </c>
      <c r="BB35" s="12" t="n">
        <f aca="false">BB33*2/4+BB37*2/4</f>
        <v>46.3289346581612</v>
      </c>
      <c r="BC35" s="48" t="n">
        <f aca="false">'Central scenario'!BC35</f>
        <v>11.3722743431335</v>
      </c>
      <c r="BD35" s="12" t="n">
        <f aca="false">BB35+BC35/2</f>
        <v>52.0150718297279</v>
      </c>
      <c r="BE35" s="43" t="n">
        <f aca="false">BD35/BD34-1</f>
        <v>0.0163255215785898</v>
      </c>
      <c r="BF35" s="7"/>
      <c r="BG35" s="7" t="n">
        <f aca="false">AVERAGE(BF34:BF37)</f>
        <v>100</v>
      </c>
      <c r="BH35" s="7"/>
      <c r="BI35" s="43" t="n">
        <f aca="false">T42/AG42</f>
        <v>0.0150244756413969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57" t="n">
        <f aca="false">'High pensions'!Q36</f>
        <v>91333028.4680567</v>
      </c>
      <c r="E36" s="9"/>
      <c r="F36" s="57" t="n">
        <f aca="false">'High pensions'!I36</f>
        <v>16600859.0536784</v>
      </c>
      <c r="G36" s="57" t="n">
        <f aca="false">'High pensions'!K36</f>
        <v>259685.98435601</v>
      </c>
      <c r="H36" s="57" t="n">
        <f aca="false">'High pensions'!V36</f>
        <v>1428715.66617436</v>
      </c>
      <c r="I36" s="57" t="n">
        <f aca="false">'High pensions'!M36</f>
        <v>8031.52528936116</v>
      </c>
      <c r="J36" s="57" t="n">
        <f aca="false">'High pensions'!W36</f>
        <v>44187.082459001</v>
      </c>
      <c r="K36" s="9"/>
      <c r="L36" s="57" t="n">
        <f aca="false">'High pensions'!N36</f>
        <v>2372365.84616261</v>
      </c>
      <c r="M36" s="42"/>
      <c r="N36" s="57" t="n">
        <f aca="false">'High pensions'!L36</f>
        <v>699542.318071803</v>
      </c>
      <c r="O36" s="9"/>
      <c r="P36" s="57" t="n">
        <f aca="false">'High pensions'!X36</f>
        <v>16158893.0891696</v>
      </c>
      <c r="Q36" s="42"/>
      <c r="R36" s="57" t="n">
        <f aca="false">'High SIPA income'!G31</f>
        <v>17839124.677622</v>
      </c>
      <c r="S36" s="42"/>
      <c r="T36" s="57" t="n">
        <f aca="false">'High SIPA income'!J31</f>
        <v>68209439.3521501</v>
      </c>
      <c r="U36" s="9"/>
      <c r="V36" s="57" t="n">
        <f aca="false">'High SIPA income'!F31</f>
        <v>119380.780005568</v>
      </c>
      <c r="W36" s="42"/>
      <c r="X36" s="57" t="n">
        <f aca="false">'High SIPA income'!M31</f>
        <v>299850.100940065</v>
      </c>
      <c r="Y36" s="9"/>
      <c r="Z36" s="9" t="n">
        <f aca="false">R36+V36-N36-L36-F36</f>
        <v>-1714261.76028524</v>
      </c>
      <c r="AA36" s="9"/>
      <c r="AB36" s="9" t="n">
        <f aca="false">T36-P36-D36</f>
        <v>-39282482.2050763</v>
      </c>
      <c r="AC36" s="24"/>
      <c r="AD36" s="9"/>
      <c r="AE36" s="9"/>
      <c r="AF36" s="9"/>
      <c r="AG36" s="9" t="n">
        <f aca="false">'Central scenario'!AG36</f>
        <v>5126112750.43764</v>
      </c>
      <c r="AH36" s="43" t="n">
        <f aca="false">(AG36-AG35)/AG35</f>
        <v>0.0512820512820512</v>
      </c>
      <c r="AI36" s="43"/>
      <c r="AJ36" s="43" t="n">
        <f aca="false">AB36/AG36</f>
        <v>-0.00766321072468071</v>
      </c>
      <c r="AK36" s="7"/>
      <c r="AL36" s="7"/>
      <c r="AU36" s="9"/>
      <c r="AW36" s="7" t="n">
        <f aca="false">workers_and_wage_high!C24</f>
        <v>11592267</v>
      </c>
      <c r="AY36" s="43" t="n">
        <f aca="false">(AW36-AW35)/AW35</f>
        <v>-0.000573674051232869</v>
      </c>
      <c r="AZ36" s="12" t="n">
        <f aca="false">workers_and_wage_high!B24</f>
        <v>6198.22496352159</v>
      </c>
      <c r="BA36" s="43" t="n">
        <f aca="false">(AZ36-AZ35)/AZ35</f>
        <v>0.0196182929552768</v>
      </c>
      <c r="BB36" s="12" t="n">
        <f aca="false">BB33*1/4+BB37*3/4</f>
        <v>47.1644673290806</v>
      </c>
      <c r="BC36" s="48" t="n">
        <f aca="false">'Central scenario'!BC36</f>
        <v>11.3722743431335</v>
      </c>
      <c r="BD36" s="12" t="n">
        <f aca="false">BB36+BC36/2</f>
        <v>52.8506045006473</v>
      </c>
      <c r="BE36" s="43" t="n">
        <f aca="false">BD36/BD35-1</f>
        <v>0.0160632801518479</v>
      </c>
      <c r="BF36" s="7"/>
      <c r="BG36" s="7"/>
      <c r="BI36" s="43" t="n">
        <f aca="false">T43/AG43</f>
        <v>0.0173674765879949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57" t="n">
        <f aca="false">'High pensions'!Q37</f>
        <v>93575797.4168432</v>
      </c>
      <c r="E37" s="9"/>
      <c r="F37" s="57" t="n">
        <f aca="false">'High pensions'!I37</f>
        <v>17008508.858281</v>
      </c>
      <c r="G37" s="57" t="n">
        <f aca="false">'High pensions'!K37</f>
        <v>285674.128656966</v>
      </c>
      <c r="H37" s="57" t="n">
        <f aca="false">'High pensions'!V37</f>
        <v>1571694.76837602</v>
      </c>
      <c r="I37" s="57" t="n">
        <f aca="false">'High pensions'!M37</f>
        <v>8835.28232959687</v>
      </c>
      <c r="J37" s="57" t="n">
        <f aca="false">'High pensions'!W37</f>
        <v>48609.1165477118</v>
      </c>
      <c r="K37" s="9"/>
      <c r="L37" s="57" t="n">
        <f aca="false">'High pensions'!N37</f>
        <v>2367552.00121013</v>
      </c>
      <c r="M37" s="42"/>
      <c r="N37" s="57" t="n">
        <f aca="false">'High pensions'!L37</f>
        <v>718182.628877081</v>
      </c>
      <c r="O37" s="9"/>
      <c r="P37" s="57" t="n">
        <f aca="false">'High pensions'!X37</f>
        <v>16236467.5150969</v>
      </c>
      <c r="Q37" s="42"/>
      <c r="R37" s="57" t="n">
        <f aca="false">'High SIPA income'!G32</f>
        <v>21184187.7312017</v>
      </c>
      <c r="S37" s="42"/>
      <c r="T37" s="57" t="n">
        <f aca="false">'High SIPA income'!J32</f>
        <v>80999577.8598133</v>
      </c>
      <c r="U37" s="9"/>
      <c r="V37" s="57" t="n">
        <f aca="false">'High SIPA income'!F32</f>
        <v>121138.152482425</v>
      </c>
      <c r="W37" s="42"/>
      <c r="X37" s="57" t="n">
        <f aca="false">'High SIPA income'!M32</f>
        <v>304264.113937385</v>
      </c>
      <c r="Y37" s="9"/>
      <c r="Z37" s="9" t="n">
        <f aca="false">R37+V37-N37-L37-F37</f>
        <v>1211082.39531583</v>
      </c>
      <c r="AA37" s="9"/>
      <c r="AB37" s="9" t="n">
        <f aca="false">T37-P37-D37</f>
        <v>-28812687.0721268</v>
      </c>
      <c r="AC37" s="24"/>
      <c r="AD37" s="9"/>
      <c r="AE37" s="9"/>
      <c r="AF37" s="9"/>
      <c r="AG37" s="9" t="n">
        <f aca="false">'Central scenario'!AG37</f>
        <v>5251139890.69221</v>
      </c>
      <c r="AH37" s="43" t="n">
        <f aca="false">(AG37-AG36)/AG36</f>
        <v>0.0243902439024392</v>
      </c>
      <c r="AI37" s="43" t="n">
        <f aca="false">(AG37-AG33)/AG33</f>
        <v>0.144754019525162</v>
      </c>
      <c r="AJ37" s="43" t="n">
        <f aca="false">AB37/AG37</f>
        <v>-0.00548693953539461</v>
      </c>
      <c r="AK37" s="7"/>
      <c r="AL37" s="7"/>
      <c r="AW37" s="7" t="n">
        <f aca="false">workers_and_wage_high!C25</f>
        <v>11617863</v>
      </c>
      <c r="AY37" s="43" t="n">
        <f aca="false">(AW37-AW36)/AW36</f>
        <v>0.00220802367647329</v>
      </c>
      <c r="AZ37" s="12" t="n">
        <f aca="false">workers_and_wage_high!B25</f>
        <v>6316.43204429647</v>
      </c>
      <c r="BA37" s="43" t="n">
        <f aca="false">(AZ37-AZ36)/AZ36</f>
        <v>0.0190711181782786</v>
      </c>
      <c r="BB37" s="53" t="n">
        <v>48</v>
      </c>
      <c r="BC37" s="48" t="n">
        <f aca="false">'Central scenario'!BC37</f>
        <v>11.3722743431335</v>
      </c>
      <c r="BD37" s="12" t="n">
        <f aca="false">BB37+BC37/2</f>
        <v>53.6861371715667</v>
      </c>
      <c r="BE37" s="43" t="n">
        <f aca="false">BD37/BD36-1</f>
        <v>0.015809330447851</v>
      </c>
      <c r="BF37" s="7" t="n">
        <v>100</v>
      </c>
      <c r="BG37" s="50" t="n">
        <f aca="false">(BB37-BB33)/BB33</f>
        <v>0.0748385611504334</v>
      </c>
      <c r="BI37" s="43" t="n">
        <f aca="false">T44/AG44</f>
        <v>0.0151336071380016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56" t="n">
        <f aca="false">'High pensions'!Q38</f>
        <v>99667505.6828142</v>
      </c>
      <c r="E38" s="6"/>
      <c r="F38" s="56" t="n">
        <f aca="false">'High pensions'!I38</f>
        <v>18115748.9445427</v>
      </c>
      <c r="G38" s="56" t="n">
        <f aca="false">'High pensions'!K38</f>
        <v>322939.959774339</v>
      </c>
      <c r="H38" s="56" t="n">
        <f aca="false">'High pensions'!V38</f>
        <v>1776720.37598604</v>
      </c>
      <c r="I38" s="56" t="n">
        <f aca="false">'High pensions'!M38</f>
        <v>9987.83380745375</v>
      </c>
      <c r="J38" s="56" t="n">
        <f aca="false">'High pensions'!W38</f>
        <v>54950.1147212176</v>
      </c>
      <c r="K38" s="6"/>
      <c r="L38" s="56" t="n">
        <f aca="false">'High pensions'!N38</f>
        <v>2874600.89991875</v>
      </c>
      <c r="M38" s="8"/>
      <c r="N38" s="56" t="n">
        <f aca="false">'High pensions'!L38</f>
        <v>767414.591532376</v>
      </c>
      <c r="O38" s="6"/>
      <c r="P38" s="56" t="n">
        <f aca="false">'High pensions'!X38</f>
        <v>19138406.3936571</v>
      </c>
      <c r="Q38" s="8"/>
      <c r="R38" s="56" t="n">
        <f aca="false">'High SIPA income'!G33</f>
        <v>18944751.3144273</v>
      </c>
      <c r="S38" s="8"/>
      <c r="T38" s="56" t="n">
        <f aca="false">'High SIPA income'!J33</f>
        <v>72436898.6245153</v>
      </c>
      <c r="U38" s="6"/>
      <c r="V38" s="56" t="n">
        <f aca="false">'High SIPA income'!F33</f>
        <v>126168.547789358</v>
      </c>
      <c r="W38" s="8"/>
      <c r="X38" s="56" t="n">
        <f aca="false">'High SIPA income'!M33</f>
        <v>316899.016645192</v>
      </c>
      <c r="Y38" s="6"/>
      <c r="Z38" s="6" t="n">
        <f aca="false">R38+V38-N38-L38-F38</f>
        <v>-2686844.57377718</v>
      </c>
      <c r="AA38" s="6"/>
      <c r="AB38" s="6" t="n">
        <f aca="false">T38-P38-D38</f>
        <v>-46369013.451956</v>
      </c>
      <c r="AC38" s="24"/>
      <c r="AD38" s="6"/>
      <c r="AE38" s="6"/>
      <c r="AF38" s="6"/>
      <c r="AG38" s="6" t="n">
        <f aca="false">BF38/100*$AG$37</f>
        <v>5255899018.72684</v>
      </c>
      <c r="AH38" s="36" t="n">
        <f aca="false">(AG38-AG37)/AG37</f>
        <v>0.000906303799497447</v>
      </c>
      <c r="AI38" s="36"/>
      <c r="AJ38" s="36" t="n">
        <f aca="false">AB38/AG38</f>
        <v>-0.0088222801250067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36" t="n">
        <f aca="false">AVERAGE(AH38:AH41)</f>
        <v>0.000667195655505051</v>
      </c>
      <c r="AV38" s="5"/>
      <c r="AW38" s="5" t="n">
        <f aca="false">workers_and_wage_high!C26</f>
        <v>11697314</v>
      </c>
      <c r="AX38" s="5"/>
      <c r="AY38" s="36" t="n">
        <f aca="false">(AW38-AW37)/AW37</f>
        <v>0.00683869314003789</v>
      </c>
      <c r="AZ38" s="11" t="n">
        <f aca="false">workers_and_wage_high!B26</f>
        <v>6428.90223032854</v>
      </c>
      <c r="BA38" s="36" t="n">
        <f aca="false">(AZ38-AZ37)/AZ37</f>
        <v>0.0178059678697288</v>
      </c>
      <c r="BB38" s="11" t="n">
        <f aca="false">BB37*3/4+BB41*1/4</f>
        <v>49.25</v>
      </c>
      <c r="BC38" s="41" t="n">
        <f aca="false">'Central scenario'!BC38</f>
        <v>11.3722743431335</v>
      </c>
      <c r="BD38" s="11" t="n">
        <f aca="false">BB38+BC38/2</f>
        <v>54.9361371715667</v>
      </c>
      <c r="BE38" s="36" t="n">
        <f aca="false">BD38/BD37-1</f>
        <v>0.0232834781166193</v>
      </c>
      <c r="BF38" s="5" t="n">
        <f aca="false">BF37*(1+AY38)*(1+BA38)*(1-BE38)</f>
        <v>100.09063037995</v>
      </c>
      <c r="BG38" s="5"/>
      <c r="BH38" s="5"/>
      <c r="BI38" s="36" t="n">
        <f aca="false">T45/AG45</f>
        <v>0.0174494163294599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57" t="n">
        <f aca="false">'High pensions'!Q39</f>
        <v>99149700.3121889</v>
      </c>
      <c r="E39" s="9"/>
      <c r="F39" s="57" t="n">
        <f aca="false">'High pensions'!I39</f>
        <v>18021631.6890529</v>
      </c>
      <c r="G39" s="57" t="n">
        <f aca="false">'High pensions'!K39</f>
        <v>341132.449261087</v>
      </c>
      <c r="H39" s="57" t="n">
        <f aca="false">'High pensions'!V39</f>
        <v>1876810.08548995</v>
      </c>
      <c r="I39" s="57" t="n">
        <f aca="false">'High pensions'!M39</f>
        <v>10550.4881214769</v>
      </c>
      <c r="J39" s="57" t="n">
        <f aca="false">'High pensions'!W39</f>
        <v>58045.6727471118</v>
      </c>
      <c r="K39" s="9"/>
      <c r="L39" s="57" t="n">
        <f aca="false">'High pensions'!N39</f>
        <v>2563680.99701411</v>
      </c>
      <c r="M39" s="42"/>
      <c r="N39" s="57" t="n">
        <f aca="false">'High pensions'!L39</f>
        <v>765481.999003671</v>
      </c>
      <c r="O39" s="9"/>
      <c r="P39" s="57" t="n">
        <f aca="false">'High pensions'!X39</f>
        <v>17514408.9855479</v>
      </c>
      <c r="Q39" s="42"/>
      <c r="R39" s="57" t="n">
        <f aca="false">'High SIPA income'!G34</f>
        <v>22469294.5686317</v>
      </c>
      <c r="S39" s="42"/>
      <c r="T39" s="57" t="n">
        <f aca="false">'High SIPA income'!J34</f>
        <v>85913295.2351215</v>
      </c>
      <c r="U39" s="9"/>
      <c r="V39" s="57" t="n">
        <f aca="false">'High SIPA income'!F34</f>
        <v>123024.266627143</v>
      </c>
      <c r="W39" s="42"/>
      <c r="X39" s="57" t="n">
        <f aca="false">'High SIPA income'!M34</f>
        <v>309001.48888712</v>
      </c>
      <c r="Y39" s="9"/>
      <c r="Z39" s="9" t="n">
        <f aca="false">R39+V39-N39-L39-F39</f>
        <v>1241524.15018822</v>
      </c>
      <c r="AA39" s="9"/>
      <c r="AB39" s="9" t="n">
        <f aca="false">T39-P39-D39</f>
        <v>-30750814.0626153</v>
      </c>
      <c r="AC39" s="24"/>
      <c r="AD39" s="9"/>
      <c r="AE39" s="9"/>
      <c r="AF39" s="9"/>
      <c r="AG39" s="9" t="n">
        <f aca="false">BF39/100*$AG$37</f>
        <v>5257187789.55523</v>
      </c>
      <c r="AH39" s="43" t="n">
        <f aca="false">(AG39-AG38)/AG38</f>
        <v>0.000245204640310436</v>
      </c>
      <c r="AI39" s="43"/>
      <c r="AJ39" s="43" t="n">
        <f aca="false">AB39/AG39</f>
        <v>-0.00584928963802849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11759702</v>
      </c>
      <c r="AX39" s="7"/>
      <c r="AY39" s="43" t="n">
        <f aca="false">(AW39-AW38)/AW38</f>
        <v>0.0053335321254093</v>
      </c>
      <c r="AZ39" s="12" t="n">
        <f aca="false">workers_and_wage_high!B27</f>
        <v>6545.29300486669</v>
      </c>
      <c r="BA39" s="43" t="n">
        <f aca="false">(AZ39-AZ38)/AZ38</f>
        <v>0.0181042999828306</v>
      </c>
      <c r="BB39" s="12" t="n">
        <f aca="false">BB37*2/4+BB41*2/4</f>
        <v>50.5</v>
      </c>
      <c r="BC39" s="48" t="n">
        <f aca="false">'Central scenario'!BC39</f>
        <v>11.3722743431335</v>
      </c>
      <c r="BD39" s="12" t="n">
        <f aca="false">BB39+BC39/2</f>
        <v>56.1861371715667</v>
      </c>
      <c r="BE39" s="43" t="n">
        <f aca="false">BD39/BD38-1</f>
        <v>0.0227536930035002</v>
      </c>
      <c r="BF39" s="7" t="n">
        <f aca="false">BF38*(1+AY39)*(1+BA39)*(1-BE39)</f>
        <v>100.115173066971</v>
      </c>
      <c r="BG39" s="7"/>
      <c r="BH39" s="7"/>
      <c r="BI39" s="43" t="n">
        <f aca="false">T46/AG46</f>
        <v>0.0152138531636597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57" t="n">
        <f aca="false">'High pensions'!Q40</f>
        <v>100242300.829836</v>
      </c>
      <c r="E40" s="9"/>
      <c r="F40" s="57" t="n">
        <f aca="false">'High pensions'!I40</f>
        <v>18220224.7664934</v>
      </c>
      <c r="G40" s="57" t="n">
        <f aca="false">'High pensions'!K40</f>
        <v>368935.538486504</v>
      </c>
      <c r="H40" s="57" t="n">
        <f aca="false">'High pensions'!V40</f>
        <v>2029774.47917067</v>
      </c>
      <c r="I40" s="57" t="n">
        <f aca="false">'High pensions'!M40</f>
        <v>11410.377478964</v>
      </c>
      <c r="J40" s="57" t="n">
        <f aca="false">'High pensions'!W40</f>
        <v>62776.5302836289</v>
      </c>
      <c r="K40" s="9"/>
      <c r="L40" s="57" t="n">
        <f aca="false">'High pensions'!N40</f>
        <v>2457481.94910126</v>
      </c>
      <c r="M40" s="42"/>
      <c r="N40" s="57" t="n">
        <f aca="false">'High pensions'!L40</f>
        <v>774881.207671911</v>
      </c>
      <c r="O40" s="9"/>
      <c r="P40" s="57" t="n">
        <f aca="false">'High pensions'!X40</f>
        <v>17015053.2939569</v>
      </c>
      <c r="Q40" s="42"/>
      <c r="R40" s="57" t="n">
        <f aca="false">'High SIPA income'!G35</f>
        <v>20061775.3701098</v>
      </c>
      <c r="S40" s="42"/>
      <c r="T40" s="57" t="n">
        <f aca="false">'High SIPA income'!J35</f>
        <v>76707936.9157912</v>
      </c>
      <c r="U40" s="9"/>
      <c r="V40" s="57" t="n">
        <f aca="false">'High SIPA income'!F35</f>
        <v>124211.20241946</v>
      </c>
      <c r="W40" s="42"/>
      <c r="X40" s="57" t="n">
        <f aca="false">'High SIPA income'!M35</f>
        <v>311982.729394336</v>
      </c>
      <c r="Y40" s="9"/>
      <c r="Z40" s="9" t="n">
        <f aca="false">R40+V40-N40-L40-F40</f>
        <v>-1266601.35073727</v>
      </c>
      <c r="AA40" s="9"/>
      <c r="AB40" s="9" t="n">
        <f aca="false">T40-P40-D40</f>
        <v>-40549417.2080013</v>
      </c>
      <c r="AC40" s="24"/>
      <c r="AD40" s="9"/>
      <c r="AE40" s="9"/>
      <c r="AF40" s="9"/>
      <c r="AG40" s="9" t="n">
        <f aca="false">BF40/100*$AG$37</f>
        <v>5256548380.33362</v>
      </c>
      <c r="AH40" s="43" t="n">
        <f aca="false">(AG40-AG39)/AG39</f>
        <v>-0.000121625714584233</v>
      </c>
      <c r="AI40" s="43"/>
      <c r="AJ40" s="43" t="n">
        <f aca="false">AB40/AG40</f>
        <v>-0.00771407666667908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11771132</v>
      </c>
      <c r="AX40" s="7"/>
      <c r="AY40" s="43" t="n">
        <f aca="false">(AW40-AW39)/AW39</f>
        <v>0.000971963405195132</v>
      </c>
      <c r="AZ40" s="12" t="n">
        <f aca="false">workers_and_wage_high!B28</f>
        <v>6686.90897209624</v>
      </c>
      <c r="BA40" s="43" t="n">
        <f aca="false">(AZ40-AZ39)/AZ39</f>
        <v>0.0216363067511641</v>
      </c>
      <c r="BB40" s="12" t="n">
        <f aca="false">BB37*1/4+BB41*3/4</f>
        <v>51.75</v>
      </c>
      <c r="BC40" s="48" t="n">
        <f aca="false">'Central scenario'!BC40</f>
        <v>11.3722743431335</v>
      </c>
      <c r="BD40" s="12" t="n">
        <f aca="false">BB40+BC40/2</f>
        <v>57.4361371715667</v>
      </c>
      <c r="BE40" s="43" t="n">
        <f aca="false">BD40/BD39-1</f>
        <v>0.0222474806584954</v>
      </c>
      <c r="BF40" s="7" t="n">
        <f aca="false">BF39*(1+AY40)*(1+BA40)*(1-BE40)</f>
        <v>100.102996487506</v>
      </c>
      <c r="BG40" s="7"/>
      <c r="BH40" s="7"/>
      <c r="BI40" s="43" t="n">
        <f aca="false">T47/AG47</f>
        <v>0.0174851855528289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57" t="n">
        <f aca="false">'High pensions'!Q41</f>
        <v>101859417.010394</v>
      </c>
      <c r="E41" s="9"/>
      <c r="F41" s="57" t="n">
        <f aca="false">'High pensions'!I41</f>
        <v>18514154.774478</v>
      </c>
      <c r="G41" s="57" t="n">
        <f aca="false">'High pensions'!K41</f>
        <v>400109.944337158</v>
      </c>
      <c r="H41" s="57" t="n">
        <f aca="false">'High pensions'!V41</f>
        <v>2201286.86222422</v>
      </c>
      <c r="I41" s="57" t="n">
        <f aca="false">'High pensions'!M41</f>
        <v>12374.5343609431</v>
      </c>
      <c r="J41" s="57" t="n">
        <f aca="false">'High pensions'!W41</f>
        <v>68081.036976007</v>
      </c>
      <c r="K41" s="9"/>
      <c r="L41" s="57" t="n">
        <f aca="false">'High pensions'!N41</f>
        <v>2511931.7889195</v>
      </c>
      <c r="M41" s="42"/>
      <c r="N41" s="57" t="n">
        <f aca="false">'High pensions'!L41</f>
        <v>789438.986138184</v>
      </c>
      <c r="O41" s="9"/>
      <c r="P41" s="57" t="n">
        <f aca="false">'High pensions'!X41</f>
        <v>17377686.3734998</v>
      </c>
      <c r="Q41" s="42"/>
      <c r="R41" s="57" t="n">
        <f aca="false">'High SIPA income'!G36</f>
        <v>23780706.5049357</v>
      </c>
      <c r="S41" s="42"/>
      <c r="T41" s="57" t="n">
        <f aca="false">'High SIPA income'!J36</f>
        <v>90927592.4358816</v>
      </c>
      <c r="U41" s="9"/>
      <c r="V41" s="57" t="n">
        <f aca="false">'High SIPA income'!F36</f>
        <v>129127.995346031</v>
      </c>
      <c r="W41" s="42"/>
      <c r="X41" s="57" t="n">
        <f aca="false">'High SIPA income'!M36</f>
        <v>324332.295675146</v>
      </c>
      <c r="Y41" s="9"/>
      <c r="Z41" s="9" t="n">
        <f aca="false">R41+V41-N41-L41-F41</f>
        <v>2094308.9507461</v>
      </c>
      <c r="AA41" s="9"/>
      <c r="AB41" s="9" t="n">
        <f aca="false">T41-P41-D41</f>
        <v>-28309510.9480121</v>
      </c>
      <c r="AC41" s="24"/>
      <c r="AD41" s="9"/>
      <c r="AE41" s="9"/>
      <c r="AF41" s="9"/>
      <c r="AG41" s="9" t="n">
        <f aca="false">BF41/100*$AG$37</f>
        <v>5265163336.93166</v>
      </c>
      <c r="AH41" s="43" t="n">
        <f aca="false">(AG41-AG40)/AG40</f>
        <v>0.00163889989679655</v>
      </c>
      <c r="AI41" s="43" t="n">
        <f aca="false">(AG41-AG37)/AG37</f>
        <v>0.00267055278117909</v>
      </c>
      <c r="AJ41" s="43" t="n">
        <f aca="false">AB41/AG41</f>
        <v>-0.00537675835228882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11814454</v>
      </c>
      <c r="AX41" s="7"/>
      <c r="AY41" s="43" t="n">
        <f aca="false">(AW41-AW40)/AW40</f>
        <v>0.00368035971391706</v>
      </c>
      <c r="AZ41" s="12" t="n">
        <f aca="false">workers_and_wage_high!B29</f>
        <v>6821.77226275002</v>
      </c>
      <c r="BA41" s="43" t="n">
        <f aca="false">(AZ41-AZ40)/AZ40</f>
        <v>0.0201682557989876</v>
      </c>
      <c r="BB41" s="53" t="n">
        <v>53</v>
      </c>
      <c r="BC41" s="48" t="n">
        <f aca="false">'Central scenario'!BC41</f>
        <v>11.3722743431335</v>
      </c>
      <c r="BD41" s="12" t="n">
        <f aca="false">BB41+BC41/2</f>
        <v>58.6861371715667</v>
      </c>
      <c r="BE41" s="43" t="n">
        <f aca="false">BD41/BD40-1</f>
        <v>0.0217633020177896</v>
      </c>
      <c r="BF41" s="7" t="n">
        <f aca="false">BF40*(1+AY41)*(1+BA41)*(1-BE41)</f>
        <v>100.267055278118</v>
      </c>
      <c r="BG41" s="50" t="n">
        <f aca="false">(BB41-BB37)/BB37</f>
        <v>0.104166666666667</v>
      </c>
      <c r="BH41" s="7"/>
      <c r="BI41" s="43" t="n">
        <f aca="false">T48/AG48</f>
        <v>0.0153280826102197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56" t="n">
        <f aca="false">'High pensions'!Q42</f>
        <v>103369649.32193</v>
      </c>
      <c r="E42" s="6"/>
      <c r="F42" s="56" t="n">
        <f aca="false">'High pensions'!I42</f>
        <v>18788657.3740593</v>
      </c>
      <c r="G42" s="56" t="n">
        <f aca="false">'High pensions'!K42</f>
        <v>414024.413828872</v>
      </c>
      <c r="H42" s="56" t="n">
        <f aca="false">'High pensions'!V42</f>
        <v>2277840.16793541</v>
      </c>
      <c r="I42" s="56" t="n">
        <f aca="false">'High pensions'!M42</f>
        <v>12804.8787782125</v>
      </c>
      <c r="J42" s="56" t="n">
        <f aca="false">'High pensions'!W42</f>
        <v>70448.6649876927</v>
      </c>
      <c r="K42" s="6"/>
      <c r="L42" s="56" t="n">
        <f aca="false">'High pensions'!N42</f>
        <v>3035932.30809797</v>
      </c>
      <c r="M42" s="8"/>
      <c r="N42" s="56" t="n">
        <f aca="false">'High pensions'!L42</f>
        <v>803306.594945747</v>
      </c>
      <c r="O42" s="6"/>
      <c r="P42" s="56" t="n">
        <f aca="false">'High pensions'!X42</f>
        <v>20173023.0505636</v>
      </c>
      <c r="Q42" s="8"/>
      <c r="R42" s="56" t="n">
        <f aca="false">'High SIPA income'!G37</f>
        <v>20878483.4071385</v>
      </c>
      <c r="S42" s="8"/>
      <c r="T42" s="56" t="n">
        <f aca="false">'High SIPA income'!J37</f>
        <v>79830690.8808443</v>
      </c>
      <c r="U42" s="6"/>
      <c r="V42" s="56" t="n">
        <f aca="false">'High SIPA income'!F37</f>
        <v>135259.245149168</v>
      </c>
      <c r="W42" s="8"/>
      <c r="X42" s="56" t="n">
        <f aca="false">'High SIPA income'!M37</f>
        <v>339732.227492258</v>
      </c>
      <c r="Y42" s="6"/>
      <c r="Z42" s="6" t="n">
        <f aca="false">R42+V42-N42-L42-F42</f>
        <v>-1614153.62481541</v>
      </c>
      <c r="AA42" s="6"/>
      <c r="AB42" s="6" t="n">
        <f aca="false">T42-P42-D42</f>
        <v>-43711981.4916495</v>
      </c>
      <c r="AC42" s="24"/>
      <c r="AD42" s="6"/>
      <c r="AE42" s="6"/>
      <c r="AF42" s="6"/>
      <c r="AG42" s="6" t="n">
        <f aca="false">BF42/100*$AG$37</f>
        <v>5313376172.73559</v>
      </c>
      <c r="AH42" s="36" t="n">
        <f aca="false">(AG42-AG41)/AG41</f>
        <v>0.00915694969342074</v>
      </c>
      <c r="AI42" s="36"/>
      <c r="AJ42" s="36" t="n">
        <f aca="false">AB42/AG42</f>
        <v>-0.00822678087727872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36" t="n">
        <f aca="false">AVERAGE(AH42:AH45)</f>
        <v>0.0128412295501424</v>
      </c>
      <c r="AV42" s="5"/>
      <c r="AW42" s="5" t="n">
        <f aca="false">workers_and_wage_high!C30</f>
        <v>11887867</v>
      </c>
      <c r="AX42" s="5"/>
      <c r="AY42" s="36" t="n">
        <f aca="false">(AW42-AW41)/AW41</f>
        <v>0.00621382926371375</v>
      </c>
      <c r="AZ42" s="11" t="n">
        <f aca="false">workers_and_wage_high!B30</f>
        <v>6841.72557359649</v>
      </c>
      <c r="BA42" s="36" t="n">
        <f aca="false">(AZ42-AZ41)/AZ41</f>
        <v>0.00292494531888993</v>
      </c>
      <c r="BB42" s="11" t="n">
        <f aca="false">BB41*3/4+BB45*1/4</f>
        <v>53</v>
      </c>
      <c r="BC42" s="41" t="n">
        <f aca="false">'Central scenario'!BC42</f>
        <v>11.3722743431335</v>
      </c>
      <c r="BD42" s="11" t="n">
        <f aca="false">BB42+BC42/2</f>
        <v>58.6861371715667</v>
      </c>
      <c r="BE42" s="36" t="n">
        <f aca="false">BD42/BD41-1</f>
        <v>0</v>
      </c>
      <c r="BF42" s="5" t="n">
        <f aca="false">BF41*(1+AY42)*(1+BA42)*(1-BE42)</f>
        <v>101.185195659207</v>
      </c>
      <c r="BG42" s="5"/>
      <c r="BH42" s="5"/>
      <c r="BI42" s="36" t="n">
        <f aca="false">T49/AG49</f>
        <v>0.0176888544726904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57" t="n">
        <f aca="false">'High pensions'!Q43</f>
        <v>104824433.200685</v>
      </c>
      <c r="E43" s="9"/>
      <c r="F43" s="57" t="n">
        <f aca="false">'High pensions'!I43</f>
        <v>19053081.5646271</v>
      </c>
      <c r="G43" s="57" t="n">
        <f aca="false">'High pensions'!K43</f>
        <v>443503.684912289</v>
      </c>
      <c r="H43" s="57" t="n">
        <f aca="false">'High pensions'!V43</f>
        <v>2440026.41964524</v>
      </c>
      <c r="I43" s="57" t="n">
        <f aca="false">'High pensions'!M43</f>
        <v>13716.6088117201</v>
      </c>
      <c r="J43" s="57" t="n">
        <f aca="false">'High pensions'!W43</f>
        <v>75464.7346282023</v>
      </c>
      <c r="K43" s="9"/>
      <c r="L43" s="57" t="n">
        <f aca="false">'High pensions'!N43</f>
        <v>2523170.36195078</v>
      </c>
      <c r="M43" s="42"/>
      <c r="N43" s="57" t="n">
        <f aca="false">'High pensions'!L43</f>
        <v>817226.534132484</v>
      </c>
      <c r="O43" s="9"/>
      <c r="P43" s="57" t="n">
        <f aca="false">'High pensions'!X43</f>
        <v>17588882.2727975</v>
      </c>
      <c r="Q43" s="42"/>
      <c r="R43" s="57" t="n">
        <f aca="false">'High SIPA income'!G38</f>
        <v>24510729.0996289</v>
      </c>
      <c r="S43" s="42"/>
      <c r="T43" s="57" t="n">
        <f aca="false">'High SIPA income'!J38</f>
        <v>93718897.0989906</v>
      </c>
      <c r="U43" s="9"/>
      <c r="V43" s="57" t="n">
        <f aca="false">'High SIPA income'!F38</f>
        <v>136304.954532738</v>
      </c>
      <c r="W43" s="42"/>
      <c r="X43" s="57" t="n">
        <f aca="false">'High SIPA income'!M38</f>
        <v>342358.747977407</v>
      </c>
      <c r="Y43" s="9"/>
      <c r="Z43" s="9" t="n">
        <f aca="false">R43+V43-N43-L43-F43</f>
        <v>2253555.59345131</v>
      </c>
      <c r="AA43" s="9"/>
      <c r="AB43" s="9" t="n">
        <f aca="false">T43-P43-D43</f>
        <v>-28694418.3744917</v>
      </c>
      <c r="AC43" s="24"/>
      <c r="AD43" s="9"/>
      <c r="AE43" s="9"/>
      <c r="AF43" s="9"/>
      <c r="AG43" s="9" t="n">
        <f aca="false">BF43/100*$AG$37</f>
        <v>5396229937.27095</v>
      </c>
      <c r="AH43" s="43" t="n">
        <f aca="false">(AG43-AG42)/AG42</f>
        <v>0.01559343096401</v>
      </c>
      <c r="AI43" s="43"/>
      <c r="AJ43" s="43" t="n">
        <f aca="false">AB43/AG43</f>
        <v>-0.00531749364057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11977183</v>
      </c>
      <c r="AX43" s="7"/>
      <c r="AY43" s="43" t="n">
        <f aca="false">(AW43-AW42)/AW42</f>
        <v>0.00751320653234092</v>
      </c>
      <c r="AZ43" s="12" t="n">
        <f aca="false">workers_and_wage_high!B31</f>
        <v>6896.59599889326</v>
      </c>
      <c r="BA43" s="43" t="n">
        <f aca="false">(AZ43-AZ42)/AZ42</f>
        <v>0.00801996875006689</v>
      </c>
      <c r="BB43" s="12" t="n">
        <f aca="false">BB41*2/4+BB45*2/4</f>
        <v>53</v>
      </c>
      <c r="BC43" s="48" t="n">
        <f aca="false">'Central scenario'!BC43</f>
        <v>11.3722743431335</v>
      </c>
      <c r="BD43" s="12" t="n">
        <f aca="false">BB43+BC43/2</f>
        <v>58.6861371715667</v>
      </c>
      <c r="BE43" s="43" t="n">
        <f aca="false">BD43/BD42-1</f>
        <v>0</v>
      </c>
      <c r="BF43" s="7" t="n">
        <f aca="false">BF42*(1+AY43)*(1+BA43)*(1-BE43)</f>
        <v>102.763020022299</v>
      </c>
      <c r="BG43" s="7"/>
      <c r="BH43" s="7"/>
      <c r="BI43" s="43" t="n">
        <f aca="false">T50/AG50</f>
        <v>0.0155090069653205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57" t="n">
        <f aca="false">'High pensions'!Q44</f>
        <v>106577007.278325</v>
      </c>
      <c r="E44" s="9"/>
      <c r="F44" s="57" t="n">
        <f aca="false">'High pensions'!I44</f>
        <v>19371632.6488519</v>
      </c>
      <c r="G44" s="57" t="n">
        <f aca="false">'High pensions'!K44</f>
        <v>480572.233295938</v>
      </c>
      <c r="H44" s="57" t="n">
        <f aca="false">'High pensions'!V44</f>
        <v>2643966.63586213</v>
      </c>
      <c r="I44" s="57" t="n">
        <f aca="false">'High pensions'!M44</f>
        <v>14863.05876173</v>
      </c>
      <c r="J44" s="57" t="n">
        <f aca="false">'High pensions'!W44</f>
        <v>81772.163995736</v>
      </c>
      <c r="K44" s="9"/>
      <c r="L44" s="57" t="n">
        <f aca="false">'High pensions'!N44</f>
        <v>2507294.1238149</v>
      </c>
      <c r="M44" s="42"/>
      <c r="N44" s="57" t="n">
        <f aca="false">'High pensions'!L44</f>
        <v>832750.608417101</v>
      </c>
      <c r="O44" s="9"/>
      <c r="P44" s="57" t="n">
        <f aca="false">'High pensions'!X44</f>
        <v>17591909.2740095</v>
      </c>
      <c r="Q44" s="42"/>
      <c r="R44" s="57" t="n">
        <f aca="false">'High SIPA income'!G39</f>
        <v>21601007.2405481</v>
      </c>
      <c r="S44" s="42"/>
      <c r="T44" s="57" t="n">
        <f aca="false">'High SIPA income'!J39</f>
        <v>82593323.3802548</v>
      </c>
      <c r="U44" s="9"/>
      <c r="V44" s="57" t="n">
        <f aca="false">'High SIPA income'!F39</f>
        <v>139879.779910792</v>
      </c>
      <c r="W44" s="42"/>
      <c r="X44" s="57" t="n">
        <f aca="false">'High SIPA income'!M39</f>
        <v>351337.678676324</v>
      </c>
      <c r="Y44" s="9"/>
      <c r="Z44" s="9" t="n">
        <f aca="false">R44+V44-N44-L44-F44</f>
        <v>-970790.360625003</v>
      </c>
      <c r="AA44" s="9"/>
      <c r="AB44" s="9" t="n">
        <f aca="false">T44-P44-D44</f>
        <v>-41575593.1720794</v>
      </c>
      <c r="AC44" s="24"/>
      <c r="AD44" s="9"/>
      <c r="AE44" s="9"/>
      <c r="AF44" s="9"/>
      <c r="AG44" s="9" t="n">
        <f aca="false">BF44/100*$AG$37</f>
        <v>5457609849.85903</v>
      </c>
      <c r="AH44" s="43" t="n">
        <f aca="false">(AG44-AG43)/AG43</f>
        <v>0.0113745917615811</v>
      </c>
      <c r="AI44" s="43"/>
      <c r="AJ44" s="43" t="n">
        <f aca="false">AB44/AG44</f>
        <v>-0.00761791229418007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12003953</v>
      </c>
      <c r="AX44" s="7"/>
      <c r="AY44" s="43" t="n">
        <f aca="false">(AW44-AW43)/AW43</f>
        <v>0.00223508315770077</v>
      </c>
      <c r="AZ44" s="12" t="n">
        <f aca="false">workers_and_wage_high!B32</f>
        <v>6959.48693089973</v>
      </c>
      <c r="BA44" s="43" t="n">
        <f aca="false">(AZ44-AZ43)/AZ43</f>
        <v>0.00911912659760899</v>
      </c>
      <c r="BB44" s="12" t="n">
        <f aca="false">BB41*1/4+BB45*3/4</f>
        <v>53</v>
      </c>
      <c r="BC44" s="48" t="n">
        <f aca="false">'Central scenario'!BC44</f>
        <v>11.3722743431335</v>
      </c>
      <c r="BD44" s="12" t="n">
        <f aca="false">BB44+BC44/2</f>
        <v>58.6861371715667</v>
      </c>
      <c r="BE44" s="43" t="n">
        <f aca="false">BD44/BD43-1</f>
        <v>0</v>
      </c>
      <c r="BF44" s="7" t="n">
        <f aca="false">BF43*(1+AY44)*(1+BA44)*(1-BE44)</f>
        <v>103.93190742324</v>
      </c>
      <c r="BG44" s="7"/>
      <c r="BH44" s="7"/>
      <c r="BI44" s="43" t="n">
        <f aca="false">T51/AG51</f>
        <v>0.0178726316354935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57" t="n">
        <f aca="false">'High pensions'!Q45</f>
        <v>108157027.395448</v>
      </c>
      <c r="E45" s="9"/>
      <c r="F45" s="57" t="n">
        <f aca="false">'High pensions'!I45</f>
        <v>19658820.0081928</v>
      </c>
      <c r="G45" s="57" t="n">
        <f aca="false">'High pensions'!K45</f>
        <v>513331.10714862</v>
      </c>
      <c r="H45" s="57" t="n">
        <f aca="false">'High pensions'!V45</f>
        <v>2824196.2943692</v>
      </c>
      <c r="I45" s="57" t="n">
        <f aca="false">'High pensions'!M45</f>
        <v>15876.2198087202</v>
      </c>
      <c r="J45" s="57" t="n">
        <f aca="false">'High pensions'!W45</f>
        <v>87346.2771454391</v>
      </c>
      <c r="K45" s="9"/>
      <c r="L45" s="57" t="n">
        <f aca="false">'High pensions'!N45</f>
        <v>2542543.12510888</v>
      </c>
      <c r="M45" s="42"/>
      <c r="N45" s="57" t="n">
        <f aca="false">'High pensions'!L45</f>
        <v>847238.681949466</v>
      </c>
      <c r="O45" s="9"/>
      <c r="P45" s="57" t="n">
        <f aca="false">'High pensions'!X45</f>
        <v>17854525.615193</v>
      </c>
      <c r="Q45" s="42"/>
      <c r="R45" s="57" t="n">
        <f aca="false">'High SIPA income'!G40</f>
        <v>25286059.1047312</v>
      </c>
      <c r="S45" s="42" t="n">
        <f aca="false">SUM(T42:T45)/AVERAGE(AG42:AG45)</f>
        <v>0.0650131487480237</v>
      </c>
      <c r="T45" s="57" t="n">
        <f aca="false">'High SIPA income'!J40</f>
        <v>96683438.5726686</v>
      </c>
      <c r="U45" s="9"/>
      <c r="V45" s="57" t="n">
        <f aca="false">'High SIPA income'!F40</f>
        <v>143694.187371222</v>
      </c>
      <c r="W45" s="42"/>
      <c r="X45" s="57" t="n">
        <f aca="false">'High SIPA income'!M40</f>
        <v>360918.370492736</v>
      </c>
      <c r="Y45" s="9"/>
      <c r="Z45" s="9" t="n">
        <f aca="false">R45+V45-N45-L45-F45</f>
        <v>2381151.47685131</v>
      </c>
      <c r="AA45" s="9"/>
      <c r="AB45" s="9" t="n">
        <f aca="false">T45-P45-D45</f>
        <v>-29328114.4379728</v>
      </c>
      <c r="AC45" s="24"/>
      <c r="AD45" s="9"/>
      <c r="AE45" s="9"/>
      <c r="AF45" s="9"/>
      <c r="AG45" s="9" t="n">
        <f aca="false">BF45/100*$AG$37</f>
        <v>5540783528.06778</v>
      </c>
      <c r="AH45" s="43" t="n">
        <f aca="false">(AG45-AG44)/AG44</f>
        <v>0.0152399457815579</v>
      </c>
      <c r="AI45" s="43" t="n">
        <f aca="false">(AG45-AG41)/AG41</f>
        <v>0.0523478899890583</v>
      </c>
      <c r="AJ45" s="43" t="n">
        <f aca="false">AB45/AG45</f>
        <v>-0.00529313485888886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12074069</v>
      </c>
      <c r="AX45" s="7"/>
      <c r="AY45" s="43" t="n">
        <f aca="false">(AW45-AW44)/AW44</f>
        <v>0.005841075852263</v>
      </c>
      <c r="AZ45" s="12" t="n">
        <f aca="false">workers_and_wage_high!B33</f>
        <v>7024.51838965452</v>
      </c>
      <c r="BA45" s="43" t="n">
        <f aca="false">(AZ45-AZ44)/AZ44</f>
        <v>0.00934428922713402</v>
      </c>
      <c r="BB45" s="12" t="n">
        <v>53</v>
      </c>
      <c r="BC45" s="48" t="n">
        <f aca="false">'Central scenario'!BC45</f>
        <v>11.3722743431335</v>
      </c>
      <c r="BD45" s="12" t="n">
        <f aca="false">BB45+BC45/2</f>
        <v>58.6861371715667</v>
      </c>
      <c r="BE45" s="43" t="n">
        <f aca="false">BD45/BD44-1</f>
        <v>0</v>
      </c>
      <c r="BF45" s="7" t="n">
        <f aca="false">BF44*(1+AY45)*(1+BA45)*(1-BE45)</f>
        <v>105.515824057344</v>
      </c>
      <c r="BG45" s="50" t="n">
        <f aca="false">(BB45-BB41)/BB41</f>
        <v>0</v>
      </c>
      <c r="BH45" s="7"/>
      <c r="BI45" s="43" t="n">
        <f aca="false">T52/AG52</f>
        <v>0.0156062263237518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56" t="n">
        <f aca="false">'High pensions'!Q46</f>
        <v>109219825.509911</v>
      </c>
      <c r="E46" s="6"/>
      <c r="F46" s="56" t="n">
        <f aca="false">'High pensions'!I46</f>
        <v>19851996.1460767</v>
      </c>
      <c r="G46" s="56" t="n">
        <f aca="false">'High pensions'!K46</f>
        <v>535334.300335677</v>
      </c>
      <c r="H46" s="56" t="n">
        <f aca="false">'High pensions'!V46</f>
        <v>2945251.37129285</v>
      </c>
      <c r="I46" s="56" t="n">
        <f aca="false">'High pensions'!M46</f>
        <v>16556.7309382167</v>
      </c>
      <c r="J46" s="56" t="n">
        <f aca="false">'High pensions'!W46</f>
        <v>91090.2485966853</v>
      </c>
      <c r="K46" s="6"/>
      <c r="L46" s="56" t="n">
        <f aca="false">'High pensions'!N46</f>
        <v>3136039.91499149</v>
      </c>
      <c r="M46" s="8"/>
      <c r="N46" s="56" t="n">
        <f aca="false">'High pensions'!L46</f>
        <v>857515.020230863</v>
      </c>
      <c r="O46" s="6"/>
      <c r="P46" s="56" t="n">
        <f aca="false">'High pensions'!X46</f>
        <v>20990720.6604732</v>
      </c>
      <c r="Q46" s="8"/>
      <c r="R46" s="56" t="n">
        <f aca="false">'High SIPA income'!G41</f>
        <v>22331634.0310172</v>
      </c>
      <c r="S46" s="8"/>
      <c r="T46" s="56" t="n">
        <f aca="false">'High SIPA income'!J41</f>
        <v>85386938.2382793</v>
      </c>
      <c r="U46" s="6"/>
      <c r="V46" s="56" t="n">
        <f aca="false">'High SIPA income'!F41</f>
        <v>140578.145033408</v>
      </c>
      <c r="W46" s="8"/>
      <c r="X46" s="56" t="n">
        <f aca="false">'High SIPA income'!M41</f>
        <v>353091.770520083</v>
      </c>
      <c r="Y46" s="6"/>
      <c r="Z46" s="6" t="n">
        <f aca="false">R46+V46-N46-L46-F46</f>
        <v>-1373338.90524847</v>
      </c>
      <c r="AA46" s="6"/>
      <c r="AB46" s="6" t="n">
        <f aca="false">T46-P46-D46</f>
        <v>-44823607.9321044</v>
      </c>
      <c r="AC46" s="24"/>
      <c r="AD46" s="6"/>
      <c r="AE46" s="6"/>
      <c r="AF46" s="6"/>
      <c r="AG46" s="6" t="n">
        <f aca="false">BF46/100*$AG$37</f>
        <v>5612446585.34219</v>
      </c>
      <c r="AH46" s="36" t="n">
        <f aca="false">(AG46-AG45)/AG45</f>
        <v>0.0129337406724849</v>
      </c>
      <c r="AI46" s="36"/>
      <c r="AJ46" s="36" t="n">
        <f aca="false">AB46/AG46</f>
        <v>-0.00798646494902393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36" t="n">
        <f aca="false">AVERAGE(AH46:AH49)</f>
        <v>0.0117545934886026</v>
      </c>
      <c r="AV46" s="5"/>
      <c r="AW46" s="5" t="n">
        <f aca="false">workers_and_wage_high!C34</f>
        <v>12165959</v>
      </c>
      <c r="AX46" s="5"/>
      <c r="AY46" s="36" t="n">
        <f aca="false">(AW46-AW45)/AW45</f>
        <v>0.00761052467068061</v>
      </c>
      <c r="AZ46" s="11" t="n">
        <f aca="false">workers_and_wage_high!B34</f>
        <v>7061.62898723288</v>
      </c>
      <c r="BA46" s="36" t="n">
        <f aca="false">(AZ46-AZ45)/AZ45</f>
        <v>0.00528300952746003</v>
      </c>
      <c r="BB46" s="11" t="n">
        <f aca="false">BB45*3/4+BB49*1/4</f>
        <v>53</v>
      </c>
      <c r="BC46" s="41" t="n">
        <f aca="false">'Central scenario'!BC46</f>
        <v>11.3722743431335</v>
      </c>
      <c r="BD46" s="11" t="n">
        <f aca="false">BB46+BC46/2</f>
        <v>58.6861371715667</v>
      </c>
      <c r="BE46" s="36" t="n">
        <f aca="false">BD46/BD45-1</f>
        <v>0</v>
      </c>
      <c r="BF46" s="5" t="n">
        <f aca="false">BF45*(1+AY46)*(1+BA46)*(1-BE46)</f>
        <v>106.880538362545</v>
      </c>
      <c r="BG46" s="5"/>
      <c r="BH46" s="5"/>
      <c r="BI46" s="36" t="n">
        <f aca="false">T53/AG53</f>
        <v>0.018029425735913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57" t="n">
        <f aca="false">'High pensions'!Q47</f>
        <v>110236265.553244</v>
      </c>
      <c r="E47" s="9"/>
      <c r="F47" s="57" t="n">
        <f aca="false">'High pensions'!I47</f>
        <v>20036746.1557821</v>
      </c>
      <c r="G47" s="57" t="n">
        <f aca="false">'High pensions'!K47</f>
        <v>550453.43044446</v>
      </c>
      <c r="H47" s="57" t="n">
        <f aca="false">'High pensions'!V47</f>
        <v>3028432.36428681</v>
      </c>
      <c r="I47" s="57" t="n">
        <f aca="false">'High pensions'!M47</f>
        <v>17024.3329003443</v>
      </c>
      <c r="J47" s="57" t="n">
        <f aca="false">'High pensions'!W47</f>
        <v>93662.8566274279</v>
      </c>
      <c r="K47" s="9"/>
      <c r="L47" s="57" t="n">
        <f aca="false">'High pensions'!N47</f>
        <v>2566492.90084177</v>
      </c>
      <c r="M47" s="42"/>
      <c r="N47" s="57" t="n">
        <f aca="false">'High pensions'!L47</f>
        <v>867006.315677036</v>
      </c>
      <c r="O47" s="9"/>
      <c r="P47" s="57" t="n">
        <f aca="false">'High pensions'!X47</f>
        <v>18087556.8036976</v>
      </c>
      <c r="Q47" s="42"/>
      <c r="R47" s="57" t="n">
        <f aca="false">'High SIPA income'!G42</f>
        <v>25838570.8960276</v>
      </c>
      <c r="S47" s="42"/>
      <c r="T47" s="57" t="n">
        <f aca="false">'High SIPA income'!J42</f>
        <v>98796015.2938267</v>
      </c>
      <c r="U47" s="9"/>
      <c r="V47" s="57" t="n">
        <f aca="false">'High SIPA income'!F42</f>
        <v>145806.283359025</v>
      </c>
      <c r="W47" s="42"/>
      <c r="X47" s="57" t="n">
        <f aca="false">'High SIPA income'!M42</f>
        <v>366223.346679929</v>
      </c>
      <c r="Y47" s="9"/>
      <c r="Z47" s="9" t="n">
        <f aca="false">R47+V47-N47-L47-F47</f>
        <v>2514131.80708578</v>
      </c>
      <c r="AA47" s="9"/>
      <c r="AB47" s="9" t="n">
        <f aca="false">T47-P47-D47</f>
        <v>-29527807.063115</v>
      </c>
      <c r="AC47" s="24"/>
      <c r="AD47" s="9"/>
      <c r="AE47" s="9"/>
      <c r="AF47" s="9"/>
      <c r="AG47" s="9" t="n">
        <f aca="false">BF47/100*$AG$37</f>
        <v>5650269766.67357</v>
      </c>
      <c r="AH47" s="43" t="n">
        <f aca="false">(AG47-AG46)/AG46</f>
        <v>0.0067391610336515</v>
      </c>
      <c r="AI47" s="43"/>
      <c r="AJ47" s="43" t="n">
        <f aca="false">AB47/AG47</f>
        <v>-0.00522591102415604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12168197</v>
      </c>
      <c r="AX47" s="7"/>
      <c r="AY47" s="43" t="n">
        <f aca="false">(AW47-AW46)/AW46</f>
        <v>0.000183955905161278</v>
      </c>
      <c r="AZ47" s="12" t="n">
        <f aca="false">workers_and_wage_high!B35</f>
        <v>7107.91089995434</v>
      </c>
      <c r="BA47" s="43" t="n">
        <f aca="false">(AZ47-AZ46)/AZ46</f>
        <v>0.00655399948158318</v>
      </c>
      <c r="BB47" s="12" t="n">
        <f aca="false">BB45*2/4+BB49*2/4</f>
        <v>53</v>
      </c>
      <c r="BC47" s="48" t="n">
        <f aca="false">'Central scenario'!BC47</f>
        <v>11.3722743431335</v>
      </c>
      <c r="BD47" s="12" t="n">
        <f aca="false">BB47+BC47/2</f>
        <v>58.6861371715667</v>
      </c>
      <c r="BE47" s="43" t="n">
        <f aca="false">BD47/BD46-1</f>
        <v>0</v>
      </c>
      <c r="BF47" s="7" t="n">
        <f aca="false">BF46*(1+AY47)*(1+BA47)*(1-BE47)</f>
        <v>107.600823521933</v>
      </c>
      <c r="BG47" s="7"/>
      <c r="BH47" s="7"/>
      <c r="BI47" s="43" t="n">
        <f aca="false">T54/AG54</f>
        <v>0.0157582689387539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57" t="n">
        <f aca="false">'High pensions'!Q48</f>
        <v>111226584.13652</v>
      </c>
      <c r="E48" s="9"/>
      <c r="F48" s="57" t="n">
        <f aca="false">'High pensions'!I48</f>
        <v>20216748.2809164</v>
      </c>
      <c r="G48" s="57" t="n">
        <f aca="false">'High pensions'!K48</f>
        <v>575466.762925067</v>
      </c>
      <c r="H48" s="57" t="n">
        <f aca="false">'High pensions'!V48</f>
        <v>3166048.33946889</v>
      </c>
      <c r="I48" s="57" t="n">
        <f aca="false">'High pensions'!M48</f>
        <v>17797.9411213938</v>
      </c>
      <c r="J48" s="57" t="n">
        <f aca="false">'High pensions'!W48</f>
        <v>97919.0208083162</v>
      </c>
      <c r="K48" s="9"/>
      <c r="L48" s="57" t="n">
        <f aca="false">'High pensions'!N48</f>
        <v>2518916.66907822</v>
      </c>
      <c r="M48" s="42"/>
      <c r="N48" s="57" t="n">
        <f aca="false">'High pensions'!L48</f>
        <v>876719.022155196</v>
      </c>
      <c r="O48" s="9"/>
      <c r="P48" s="57" t="n">
        <f aca="false">'High pensions'!X48</f>
        <v>17894119.9562398</v>
      </c>
      <c r="Q48" s="42"/>
      <c r="R48" s="57" t="n">
        <f aca="false">'High SIPA income'!G43</f>
        <v>22942136.8948609</v>
      </c>
      <c r="S48" s="42"/>
      <c r="T48" s="57" t="n">
        <f aca="false">'High SIPA income'!J43</f>
        <v>87721248.8515072</v>
      </c>
      <c r="U48" s="9"/>
      <c r="V48" s="57" t="n">
        <f aca="false">'High SIPA income'!F43</f>
        <v>144372.924929412</v>
      </c>
      <c r="W48" s="42"/>
      <c r="X48" s="57" t="n">
        <f aca="false">'High SIPA income'!M43</f>
        <v>362623.163553442</v>
      </c>
      <c r="Y48" s="9"/>
      <c r="Z48" s="9" t="n">
        <f aca="false">R48+V48-N48-L48-F48</f>
        <v>-525874.152359441</v>
      </c>
      <c r="AA48" s="9"/>
      <c r="AB48" s="9" t="n">
        <f aca="false">T48-P48-D48</f>
        <v>-41399455.2412528</v>
      </c>
      <c r="AC48" s="24"/>
      <c r="AD48" s="9"/>
      <c r="AE48" s="9"/>
      <c r="AF48" s="9"/>
      <c r="AG48" s="9" t="n">
        <f aca="false">BF48/100*$AG$37</f>
        <v>5722910756.8236</v>
      </c>
      <c r="AH48" s="43" t="n">
        <f aca="false">(AG48-AG47)/AG47</f>
        <v>0.0128561985798415</v>
      </c>
      <c r="AI48" s="43"/>
      <c r="AJ48" s="43" t="n">
        <f aca="false">AB48/AG48</f>
        <v>-0.00723398581602744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12208077</v>
      </c>
      <c r="AX48" s="7"/>
      <c r="AY48" s="43" t="n">
        <f aca="false">(AW48-AW47)/AW47</f>
        <v>0.00327739598561726</v>
      </c>
      <c r="AZ48" s="12" t="n">
        <f aca="false">workers_and_wage_high!B36</f>
        <v>7175.77376185119</v>
      </c>
      <c r="BA48" s="43" t="n">
        <f aca="false">(AZ48-AZ47)/AZ47</f>
        <v>0.00954751161797511</v>
      </c>
      <c r="BB48" s="12" t="n">
        <f aca="false">BB45*1/4+BB49*3/4</f>
        <v>53</v>
      </c>
      <c r="BC48" s="48" t="n">
        <f aca="false">'Central scenario'!BC48</f>
        <v>11.3722743431335</v>
      </c>
      <c r="BD48" s="12" t="n">
        <f aca="false">BB48+BC48/2</f>
        <v>58.6861371715667</v>
      </c>
      <c r="BE48" s="43" t="n">
        <f aca="false">BD48/BD47-1</f>
        <v>0</v>
      </c>
      <c r="BF48" s="7" t="n">
        <f aca="false">BF47*(1+AY48)*(1+BA48)*(1-BE48)</f>
        <v>108.984161076486</v>
      </c>
      <c r="BG48" s="7"/>
      <c r="BH48" s="7"/>
      <c r="BI48" s="43" t="n">
        <f aca="false">T55/AG55</f>
        <v>0.018104466843012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57" t="n">
        <f aca="false">'High pensions'!Q49</f>
        <v>112084070.287753</v>
      </c>
      <c r="E49" s="9"/>
      <c r="F49" s="57" t="n">
        <f aca="false">'High pensions'!I49</f>
        <v>20372606.5391594</v>
      </c>
      <c r="G49" s="57" t="n">
        <f aca="false">'High pensions'!K49</f>
        <v>598088.56986478</v>
      </c>
      <c r="H49" s="57" t="n">
        <f aca="false">'High pensions'!V49</f>
        <v>3290506.84673908</v>
      </c>
      <c r="I49" s="57" t="n">
        <f aca="false">'High pensions'!M49</f>
        <v>18497.5846349931</v>
      </c>
      <c r="J49" s="57" t="n">
        <f aca="false">'High pensions'!W49</f>
        <v>101768.25299193</v>
      </c>
      <c r="K49" s="9"/>
      <c r="L49" s="57" t="n">
        <f aca="false">'High pensions'!N49</f>
        <v>2567891.51036505</v>
      </c>
      <c r="M49" s="42"/>
      <c r="N49" s="57" t="n">
        <f aca="false">'High pensions'!L49</f>
        <v>885663.227380447</v>
      </c>
      <c r="O49" s="9"/>
      <c r="P49" s="57" t="n">
        <f aca="false">'High pensions'!X49</f>
        <v>18197459.0186759</v>
      </c>
      <c r="Q49" s="42"/>
      <c r="R49" s="57" t="n">
        <f aca="false">'High SIPA income'!G44</f>
        <v>26859208.0357164</v>
      </c>
      <c r="S49" s="42"/>
      <c r="T49" s="57" t="n">
        <f aca="false">'High SIPA income'!J44</f>
        <v>102698509.857783</v>
      </c>
      <c r="U49" s="9"/>
      <c r="V49" s="57" t="n">
        <f aca="false">'High SIPA income'!F44</f>
        <v>144219.884460607</v>
      </c>
      <c r="W49" s="42"/>
      <c r="X49" s="57" t="n">
        <f aca="false">'High SIPA income'!M44</f>
        <v>362238.770018595</v>
      </c>
      <c r="Y49" s="9"/>
      <c r="Z49" s="9" t="n">
        <f aca="false">R49+V49-N49-L49-F49</f>
        <v>3177266.6432721</v>
      </c>
      <c r="AA49" s="9"/>
      <c r="AB49" s="9" t="n">
        <f aca="false">T49-P49-D49</f>
        <v>-27583019.4486458</v>
      </c>
      <c r="AC49" s="24"/>
      <c r="AD49" s="9"/>
      <c r="AE49" s="9"/>
      <c r="AF49" s="9"/>
      <c r="AG49" s="9" t="n">
        <f aca="false">BF49/100*$AG$37</f>
        <v>5805831576.95924</v>
      </c>
      <c r="AH49" s="43" t="n">
        <f aca="false">(AG49-AG48)/AG48</f>
        <v>0.0144892736684324</v>
      </c>
      <c r="AI49" s="43" t="n">
        <f aca="false">(AG49-AG45)/AG45</f>
        <v>0.0478358426292617</v>
      </c>
      <c r="AJ49" s="43" t="n">
        <f aca="false">AB49/AG49</f>
        <v>-0.00475091622673151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12268752</v>
      </c>
      <c r="AX49" s="7"/>
      <c r="AY49" s="43" t="n">
        <f aca="false">(AW49-AW48)/AW48</f>
        <v>0.00497007022481919</v>
      </c>
      <c r="AZ49" s="12" t="n">
        <f aca="false">workers_and_wage_high!B37</f>
        <v>7243.74359730024</v>
      </c>
      <c r="BA49" s="43" t="n">
        <f aca="false">(AZ49-AZ48)/AZ48</f>
        <v>0.0094721263106707</v>
      </c>
      <c r="BB49" s="12" t="n">
        <v>53</v>
      </c>
      <c r="BC49" s="48" t="n">
        <f aca="false">'Central scenario'!BC49</f>
        <v>11.3722743431335</v>
      </c>
      <c r="BD49" s="12" t="n">
        <f aca="false">BB49+BC49/2</f>
        <v>58.6861371715667</v>
      </c>
      <c r="BE49" s="43" t="n">
        <f aca="false">BD49/BD48-1</f>
        <v>0</v>
      </c>
      <c r="BF49" s="7" t="n">
        <f aca="false">BF48*(1+AY49)*(1+BA49)*(1-BE49)</f>
        <v>110.563262411848</v>
      </c>
      <c r="BG49" s="50" t="n">
        <f aca="false">(BB49-BB45)/BB45</f>
        <v>0</v>
      </c>
      <c r="BH49" s="7"/>
      <c r="BI49" s="43" t="n">
        <f aca="false">T56/AG56</f>
        <v>0.0157525680066862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56" t="n">
        <f aca="false">'High pensions'!Q50</f>
        <v>113478005.26677</v>
      </c>
      <c r="E50" s="6"/>
      <c r="F50" s="56" t="n">
        <f aca="false">'High pensions'!I50</f>
        <v>20625970.7219178</v>
      </c>
      <c r="G50" s="56" t="n">
        <f aca="false">'High pensions'!K50</f>
        <v>625312.43982097</v>
      </c>
      <c r="H50" s="56" t="n">
        <f aca="false">'High pensions'!V50</f>
        <v>3440284.54689782</v>
      </c>
      <c r="I50" s="56" t="n">
        <f aca="false">'High pensions'!M50</f>
        <v>19339.559994463</v>
      </c>
      <c r="J50" s="56" t="n">
        <f aca="false">'High pensions'!W50</f>
        <v>106400.55299684</v>
      </c>
      <c r="K50" s="6"/>
      <c r="L50" s="56" t="n">
        <f aca="false">'High pensions'!N50</f>
        <v>3100828.47338877</v>
      </c>
      <c r="M50" s="8"/>
      <c r="N50" s="56" t="n">
        <f aca="false">'High pensions'!L50</f>
        <v>899731.28559798</v>
      </c>
      <c r="O50" s="6"/>
      <c r="P50" s="56" t="n">
        <f aca="false">'High pensions'!X50</f>
        <v>21040269.7588464</v>
      </c>
      <c r="Q50" s="8"/>
      <c r="R50" s="56" t="n">
        <f aca="false">'High SIPA income'!G45</f>
        <v>23714982.6940331</v>
      </c>
      <c r="S50" s="8"/>
      <c r="T50" s="56" t="n">
        <f aca="false">'High SIPA income'!J45</f>
        <v>90676291.7485009</v>
      </c>
      <c r="U50" s="6"/>
      <c r="V50" s="56" t="n">
        <f aca="false">'High SIPA income'!F45</f>
        <v>143389.813212293</v>
      </c>
      <c r="W50" s="8"/>
      <c r="X50" s="56" t="n">
        <f aca="false">'High SIPA income'!M45</f>
        <v>360153.870359011</v>
      </c>
      <c r="Y50" s="6"/>
      <c r="Z50" s="6" t="n">
        <f aca="false">R50+V50-N50-L50-F50</f>
        <v>-768157.973659247</v>
      </c>
      <c r="AA50" s="6"/>
      <c r="AB50" s="6" t="n">
        <f aca="false">T50-P50-D50</f>
        <v>-43841983.2771156</v>
      </c>
      <c r="AC50" s="24"/>
      <c r="AD50" s="6"/>
      <c r="AE50" s="6"/>
      <c r="AF50" s="6"/>
      <c r="AG50" s="6" t="n">
        <f aca="false">BF50/100*$AG$37</f>
        <v>5846685861.40049</v>
      </c>
      <c r="AH50" s="36" t="n">
        <f aca="false">(AG50-AG49)/AG49</f>
        <v>0.00703676706768111</v>
      </c>
      <c r="AI50" s="36"/>
      <c r="AJ50" s="36" t="n">
        <f aca="false">AB50/AG50</f>
        <v>-0.00749860422065056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36" t="n">
        <f aca="false">AVERAGE(AH50:AH53)</f>
        <v>0.00883254696032123</v>
      </c>
      <c r="AV50" s="5"/>
      <c r="AW50" s="5" t="n">
        <f aca="false">workers_and_wage_high!C38</f>
        <v>12242893</v>
      </c>
      <c r="AX50" s="5"/>
      <c r="AY50" s="36" t="n">
        <f aca="false">(AW50-AW49)/AW49</f>
        <v>-0.00210771234107593</v>
      </c>
      <c r="AZ50" s="11" t="n">
        <f aca="false">workers_and_wage_high!B38</f>
        <v>7325.72738734599</v>
      </c>
      <c r="BA50" s="36" t="n">
        <f aca="false">(AZ50-AZ49)/AZ49</f>
        <v>0.0113178757564401</v>
      </c>
      <c r="BB50" s="11" t="n">
        <f aca="false">BB49*3/4+BB53*1/4</f>
        <v>53.125</v>
      </c>
      <c r="BC50" s="41" t="n">
        <f aca="false">'Central scenario'!BC50</f>
        <v>11.3722743431335</v>
      </c>
      <c r="BD50" s="11" t="n">
        <f aca="false">BB50+BC50/2</f>
        <v>58.8111371715667</v>
      </c>
      <c r="BE50" s="36" t="n">
        <f aca="false">BD50/BD49-1</f>
        <v>0.0021299749144259</v>
      </c>
      <c r="BF50" s="5" t="n">
        <f aca="false">BF49*(1+AY50)*(1+BA50)*(1-BE50)</f>
        <v>111.341270335683</v>
      </c>
      <c r="BG50" s="5"/>
      <c r="BH50" s="5"/>
      <c r="BI50" s="36" t="n">
        <f aca="false">T57/AG57</f>
        <v>0.0180527781682416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57" t="n">
        <f aca="false">'High pensions'!Q51</f>
        <v>114767822.692643</v>
      </c>
      <c r="E51" s="9"/>
      <c r="F51" s="57" t="n">
        <f aca="false">'High pensions'!I51</f>
        <v>20860410.3069293</v>
      </c>
      <c r="G51" s="57" t="n">
        <f aca="false">'High pensions'!K51</f>
        <v>653625.285374835</v>
      </c>
      <c r="H51" s="57" t="n">
        <f aca="false">'High pensions'!V51</f>
        <v>3596053.46949523</v>
      </c>
      <c r="I51" s="57" t="n">
        <f aca="false">'High pensions'!M51</f>
        <v>20215.2150115927</v>
      </c>
      <c r="J51" s="57" t="n">
        <f aca="false">'High pensions'!W51</f>
        <v>111218.148541089</v>
      </c>
      <c r="K51" s="9"/>
      <c r="L51" s="57" t="n">
        <f aca="false">'High pensions'!N51</f>
        <v>2565715.25019183</v>
      </c>
      <c r="M51" s="42"/>
      <c r="N51" s="57" t="n">
        <f aca="false">'High pensions'!L51</f>
        <v>912570.892673485</v>
      </c>
      <c r="O51" s="9"/>
      <c r="P51" s="57" t="n">
        <f aca="false">'High pensions'!X51</f>
        <v>18334204.4296891</v>
      </c>
      <c r="Q51" s="42"/>
      <c r="R51" s="57" t="n">
        <f aca="false">'High SIPA income'!G46</f>
        <v>27503533.4521645</v>
      </c>
      <c r="S51" s="42"/>
      <c r="T51" s="57" t="n">
        <f aca="false">'High SIPA income'!J46</f>
        <v>105162143.932351</v>
      </c>
      <c r="U51" s="9"/>
      <c r="V51" s="57" t="n">
        <f aca="false">'High SIPA income'!F46</f>
        <v>147613.727505431</v>
      </c>
      <c r="W51" s="42"/>
      <c r="X51" s="57" t="n">
        <f aca="false">'High SIPA income'!M46</f>
        <v>370763.125275093</v>
      </c>
      <c r="Y51" s="9"/>
      <c r="Z51" s="9" t="n">
        <f aca="false">R51+V51-N51-L51-F51</f>
        <v>3312450.72987532</v>
      </c>
      <c r="AA51" s="9"/>
      <c r="AB51" s="9" t="n">
        <f aca="false">T51-P51-D51</f>
        <v>-27939883.1899807</v>
      </c>
      <c r="AC51" s="24"/>
      <c r="AD51" s="9"/>
      <c r="AE51" s="9"/>
      <c r="AF51" s="9"/>
      <c r="AG51" s="9" t="n">
        <f aca="false">BF51/100*$AG$37</f>
        <v>5883976466.20255</v>
      </c>
      <c r="AH51" s="43" t="n">
        <f aca="false">(AG51-AG50)/AG50</f>
        <v>0.00637807566304451</v>
      </c>
      <c r="AI51" s="43"/>
      <c r="AJ51" s="43" t="n">
        <f aca="false">AB51/AG51</f>
        <v>-0.00474846956823618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12283997</v>
      </c>
      <c r="AX51" s="7"/>
      <c r="AY51" s="43" t="n">
        <f aca="false">(AW51-AW50)/AW50</f>
        <v>0.00335737639788243</v>
      </c>
      <c r="AZ51" s="12" t="n">
        <f aca="false">workers_and_wage_high!B39</f>
        <v>7363.4327521854</v>
      </c>
      <c r="BA51" s="43" t="n">
        <f aca="false">(AZ51-AZ50)/AZ50</f>
        <v>0.00514697897502131</v>
      </c>
      <c r="BB51" s="12" t="n">
        <f aca="false">BB49*2/4+BB53*2/4</f>
        <v>53.25</v>
      </c>
      <c r="BC51" s="48" t="n">
        <f aca="false">'Central scenario'!BC51</f>
        <v>11.3722743431335</v>
      </c>
      <c r="BD51" s="12" t="n">
        <f aca="false">BB51+BC51/2</f>
        <v>58.9361371715667</v>
      </c>
      <c r="BE51" s="43" t="n">
        <f aca="false">BD51/BD50-1</f>
        <v>0.00212544776400669</v>
      </c>
      <c r="BF51" s="7" t="n">
        <f aca="false">BF50*(1+AY51)*(1+BA51)*(1-BE51)</f>
        <v>112.051413382303</v>
      </c>
      <c r="BG51" s="7"/>
      <c r="BH51" s="7"/>
      <c r="BI51" s="43" t="n">
        <f aca="false">T58/AG58</f>
        <v>0.0157388653831169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57" t="n">
        <f aca="false">'High pensions'!Q52</f>
        <v>116067812.848304</v>
      </c>
      <c r="E52" s="9"/>
      <c r="F52" s="57" t="n">
        <f aca="false">'High pensions'!I52</f>
        <v>21096698.9059966</v>
      </c>
      <c r="G52" s="57" t="n">
        <f aca="false">'High pensions'!K52</f>
        <v>684348.576641731</v>
      </c>
      <c r="H52" s="57" t="n">
        <f aca="false">'High pensions'!V52</f>
        <v>3765083.95320927</v>
      </c>
      <c r="I52" s="57" t="n">
        <f aca="false">'High pensions'!M52</f>
        <v>21165.419896136</v>
      </c>
      <c r="J52" s="57" t="n">
        <f aca="false">'High pensions'!W52</f>
        <v>116445.895460081</v>
      </c>
      <c r="K52" s="9"/>
      <c r="L52" s="57" t="n">
        <f aca="false">'High pensions'!N52</f>
        <v>2545484.92928163</v>
      </c>
      <c r="M52" s="42"/>
      <c r="N52" s="57" t="n">
        <f aca="false">'High pensions'!L52</f>
        <v>924614.868727792</v>
      </c>
      <c r="O52" s="9"/>
      <c r="P52" s="57" t="n">
        <f aca="false">'High pensions'!X52</f>
        <v>18295491.6010185</v>
      </c>
      <c r="Q52" s="42"/>
      <c r="R52" s="57" t="n">
        <f aca="false">'High SIPA income'!G47</f>
        <v>24329688.8732553</v>
      </c>
      <c r="S52" s="42"/>
      <c r="T52" s="57" t="n">
        <f aca="false">'High SIPA income'!J47</f>
        <v>93026674.1023868</v>
      </c>
      <c r="U52" s="9"/>
      <c r="V52" s="57" t="n">
        <f aca="false">'High SIPA income'!F47</f>
        <v>147489.328147655</v>
      </c>
      <c r="W52" s="42"/>
      <c r="X52" s="57" t="n">
        <f aca="false">'High SIPA income'!M47</f>
        <v>370450.66995369</v>
      </c>
      <c r="Y52" s="9"/>
      <c r="Z52" s="9" t="n">
        <f aca="false">R52+V52-N52-L52-F52</f>
        <v>-89620.502603069</v>
      </c>
      <c r="AA52" s="9"/>
      <c r="AB52" s="9" t="n">
        <f aca="false">T52-P52-D52</f>
        <v>-41336630.3469353</v>
      </c>
      <c r="AC52" s="24"/>
      <c r="AD52" s="9"/>
      <c r="AE52" s="9"/>
      <c r="AF52" s="9"/>
      <c r="AG52" s="9" t="n">
        <f aca="false">BF52/100*$AG$37</f>
        <v>5960869217.99959</v>
      </c>
      <c r="AH52" s="43" t="n">
        <f aca="false">(AG52-AG51)/AG51</f>
        <v>0.0130681610028034</v>
      </c>
      <c r="AI52" s="43"/>
      <c r="AJ52" s="43" t="n">
        <f aca="false">AB52/AG52</f>
        <v>-0.00693466486768643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12422073</v>
      </c>
      <c r="AX52" s="7"/>
      <c r="AY52" s="43" t="n">
        <f aca="false">(AW52-AW51)/AW51</f>
        <v>0.0112403153468696</v>
      </c>
      <c r="AZ52" s="12" t="n">
        <f aca="false">workers_and_wage_high!B40</f>
        <v>7392.4212470608</v>
      </c>
      <c r="BA52" s="43" t="n">
        <f aca="false">(AZ52-AZ51)/AZ51</f>
        <v>0.00393681803732083</v>
      </c>
      <c r="BB52" s="12" t="n">
        <f aca="false">BB49*1/4+BB53*3/4</f>
        <v>53.375</v>
      </c>
      <c r="BC52" s="48" t="n">
        <f aca="false">'Central scenario'!BC52</f>
        <v>11.3722743431335</v>
      </c>
      <c r="BD52" s="12" t="n">
        <f aca="false">BB52+BC52/2</f>
        <v>59.0611371715667</v>
      </c>
      <c r="BE52" s="43" t="n">
        <f aca="false">BD52/BD51-1</f>
        <v>0.00212093981721462</v>
      </c>
      <c r="BF52" s="7" t="n">
        <f aca="false">BF51*(1+AY52)*(1+BA52)*(1-BE52)</f>
        <v>113.515719292975</v>
      </c>
      <c r="BG52" s="7"/>
      <c r="BH52" s="7"/>
      <c r="BI52" s="43" t="n">
        <f aca="false">T59/AG59</f>
        <v>0.0181290011440965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57" t="n">
        <f aca="false">'High pensions'!Q53</f>
        <v>117010250.06328</v>
      </c>
      <c r="E53" s="9"/>
      <c r="F53" s="57" t="n">
        <f aca="false">'High pensions'!I53</f>
        <v>21267998.0256599</v>
      </c>
      <c r="G53" s="57" t="n">
        <f aca="false">'High pensions'!K53</f>
        <v>750899.559969547</v>
      </c>
      <c r="H53" s="57" t="n">
        <f aca="false">'High pensions'!V53</f>
        <v>4131227.82776435</v>
      </c>
      <c r="I53" s="57" t="n">
        <f aca="false">'High pensions'!M53</f>
        <v>23223.6977310169</v>
      </c>
      <c r="J53" s="57" t="n">
        <f aca="false">'High pensions'!W53</f>
        <v>127769.932817454</v>
      </c>
      <c r="K53" s="9"/>
      <c r="L53" s="57" t="n">
        <f aca="false">'High pensions'!N53</f>
        <v>2604623.11034951</v>
      </c>
      <c r="M53" s="42"/>
      <c r="N53" s="57" t="n">
        <f aca="false">'High pensions'!L53</f>
        <v>934613.355346475</v>
      </c>
      <c r="O53" s="9"/>
      <c r="P53" s="57" t="n">
        <f aca="false">'High pensions'!X53</f>
        <v>18657368.6270564</v>
      </c>
      <c r="Q53" s="42"/>
      <c r="R53" s="57" t="n">
        <f aca="false">'High SIPA income'!G48</f>
        <v>28356063.1293258</v>
      </c>
      <c r="S53" s="42"/>
      <c r="T53" s="57" t="n">
        <f aca="false">'High SIPA income'!J48</f>
        <v>108421865.043174</v>
      </c>
      <c r="U53" s="9"/>
      <c r="V53" s="57" t="n">
        <f aca="false">'High SIPA income'!F48</f>
        <v>149542.383660337</v>
      </c>
      <c r="W53" s="42"/>
      <c r="X53" s="57" t="n">
        <f aca="false">'High SIPA income'!M48</f>
        <v>375607.353489219</v>
      </c>
      <c r="Y53" s="9"/>
      <c r="Z53" s="9" t="n">
        <f aca="false">R53+V53-N53-L53-F53</f>
        <v>3698371.02163022</v>
      </c>
      <c r="AA53" s="9"/>
      <c r="AB53" s="9" t="n">
        <f aca="false">T53-P53-D53</f>
        <v>-27245753.6471624</v>
      </c>
      <c r="AC53" s="24"/>
      <c r="AD53" s="9"/>
      <c r="AE53" s="9"/>
      <c r="AF53" s="9"/>
      <c r="AG53" s="9" t="n">
        <f aca="false">BF53/100*$AG$37</f>
        <v>6013606125.41349</v>
      </c>
      <c r="AH53" s="43" t="n">
        <f aca="false">(AG53-AG52)/AG52</f>
        <v>0.00884718410775593</v>
      </c>
      <c r="AI53" s="43" t="n">
        <f aca="false">(AG53-AG49)/AG49</f>
        <v>0.0357872159569385</v>
      </c>
      <c r="AJ53" s="43" t="n">
        <f aca="false">AB53/AG53</f>
        <v>-0.00453068476367647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12447422</v>
      </c>
      <c r="AX53" s="7"/>
      <c r="AY53" s="43" t="n">
        <f aca="false">(AW53-AW52)/AW52</f>
        <v>0.00204064168677804</v>
      </c>
      <c r="AZ53" s="12" t="n">
        <f aca="false">workers_and_wage_high!B41</f>
        <v>7458.42098856035</v>
      </c>
      <c r="BA53" s="43" t="n">
        <f aca="false">(AZ53-AZ52)/AZ52</f>
        <v>0.00892802767777717</v>
      </c>
      <c r="BB53" s="7" t="n">
        <v>53.5</v>
      </c>
      <c r="BC53" s="48" t="n">
        <f aca="false">'Central scenario'!BC53</f>
        <v>11.3722743431335</v>
      </c>
      <c r="BD53" s="12" t="n">
        <f aca="false">BB53+BC53/2</f>
        <v>59.1861371715667</v>
      </c>
      <c r="BE53" s="43" t="n">
        <f aca="false">BD53/BD52-1</f>
        <v>0.00211645095211921</v>
      </c>
      <c r="BF53" s="7" t="n">
        <f aca="false">BF52*(1+AY53)*(1+BA53)*(1-BE53)</f>
        <v>114.520013760684</v>
      </c>
      <c r="BG53" s="50" t="n">
        <f aca="false">(BB53-BB49)/BB49</f>
        <v>0.00943396226415094</v>
      </c>
      <c r="BH53" s="7"/>
      <c r="BI53" s="43" t="n">
        <f aca="false">T60/AG60</f>
        <v>0.0157885440946801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56" t="n">
        <f aca="false">'High pensions'!Q54</f>
        <v>118043476.930502</v>
      </c>
      <c r="E54" s="6"/>
      <c r="F54" s="56" t="n">
        <f aca="false">'High pensions'!I54</f>
        <v>21455799.2393164</v>
      </c>
      <c r="G54" s="56" t="n">
        <f aca="false">'High pensions'!K54</f>
        <v>812586.582914176</v>
      </c>
      <c r="H54" s="56" t="n">
        <f aca="false">'High pensions'!V54</f>
        <v>4470611.62739146</v>
      </c>
      <c r="I54" s="56" t="n">
        <f aca="false">'High pensions'!M54</f>
        <v>25131.5438014696</v>
      </c>
      <c r="J54" s="56" t="n">
        <f aca="false">'High pensions'!W54</f>
        <v>138266.33899149</v>
      </c>
      <c r="K54" s="6"/>
      <c r="L54" s="56" t="n">
        <f aca="false">'High pensions'!N54</f>
        <v>3180546.33599003</v>
      </c>
      <c r="M54" s="8"/>
      <c r="N54" s="56" t="n">
        <f aca="false">'High pensions'!L54</f>
        <v>945365.182745941</v>
      </c>
      <c r="O54" s="6"/>
      <c r="P54" s="56" t="n">
        <f aca="false">'High pensions'!X54</f>
        <v>21704990.3647788</v>
      </c>
      <c r="Q54" s="8"/>
      <c r="R54" s="56" t="n">
        <f aca="false">'High SIPA income'!G49</f>
        <v>25011868.2835327</v>
      </c>
      <c r="S54" s="8"/>
      <c r="T54" s="56" t="n">
        <f aca="false">'High SIPA income'!J49</f>
        <v>95635046.2032316</v>
      </c>
      <c r="U54" s="6"/>
      <c r="V54" s="56" t="n">
        <f aca="false">'High SIPA income'!F49</f>
        <v>148479.028865347</v>
      </c>
      <c r="W54" s="8"/>
      <c r="X54" s="56" t="n">
        <f aca="false">'High SIPA income'!M49</f>
        <v>372936.512817897</v>
      </c>
      <c r="Y54" s="6"/>
      <c r="Z54" s="6" t="n">
        <f aca="false">R54+V54-N54-L54-F54</f>
        <v>-421363.445654303</v>
      </c>
      <c r="AA54" s="6"/>
      <c r="AB54" s="6" t="n">
        <f aca="false">T54-P54-D54</f>
        <v>-44113421.0920487</v>
      </c>
      <c r="AC54" s="24"/>
      <c r="AD54" s="6"/>
      <c r="AE54" s="6"/>
      <c r="AF54" s="6"/>
      <c r="AG54" s="6" t="n">
        <f aca="false">BF54/100*$AG$37</f>
        <v>6068880190.77013</v>
      </c>
      <c r="AH54" s="36" t="n">
        <f aca="false">(AG54-AG53)/AG53</f>
        <v>0.00919150077406179</v>
      </c>
      <c r="AI54" s="36"/>
      <c r="AJ54" s="36" t="n">
        <f aca="false">AB54/AG54</f>
        <v>-0.00726879089805376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36" t="n">
        <f aca="false">AVERAGE(AH54:AH57)</f>
        <v>0.010619067969381</v>
      </c>
      <c r="AV54" s="5"/>
      <c r="AW54" s="5" t="n">
        <f aca="false">workers_and_wage_high!C42</f>
        <v>12483923</v>
      </c>
      <c r="AX54" s="5"/>
      <c r="AY54" s="36" t="n">
        <f aca="false">(AW54-AW53)/AW53</f>
        <v>0.00293241443890952</v>
      </c>
      <c r="AZ54" s="11" t="n">
        <f aca="false">workers_and_wage_high!B42</f>
        <v>7504.96739609413</v>
      </c>
      <c r="BA54" s="36" t="n">
        <f aca="false">(AZ54-AZ53)/AZ53</f>
        <v>0.00624078576486524</v>
      </c>
      <c r="BB54" s="41"/>
      <c r="BC54" s="41"/>
      <c r="BD54" s="41"/>
      <c r="BE54" s="41"/>
      <c r="BF54" s="5" t="n">
        <f aca="false">BF53*(1+AY54)*(1+BA54)*(1-BE54)</f>
        <v>115.572624555811</v>
      </c>
      <c r="BG54" s="5"/>
      <c r="BH54" s="5"/>
      <c r="BI54" s="36" t="n">
        <f aca="false">T61/AG61</f>
        <v>0.0181508538714173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57" t="n">
        <f aca="false">'High pensions'!Q55</f>
        <v>118806399.173473</v>
      </c>
      <c r="E55" s="9"/>
      <c r="F55" s="57" t="n">
        <f aca="false">'High pensions'!I55</f>
        <v>21594469.3878587</v>
      </c>
      <c r="G55" s="57" t="n">
        <f aca="false">'High pensions'!K55</f>
        <v>898551.116683807</v>
      </c>
      <c r="H55" s="57" t="n">
        <f aca="false">'High pensions'!V55</f>
        <v>4943563.128554</v>
      </c>
      <c r="I55" s="57" t="n">
        <f aca="false">'High pensions'!M55</f>
        <v>27790.2407221798</v>
      </c>
      <c r="J55" s="57" t="n">
        <f aca="false">'High pensions'!W55</f>
        <v>152893.705006826</v>
      </c>
      <c r="K55" s="9"/>
      <c r="L55" s="57" t="n">
        <f aca="false">'High pensions'!N55</f>
        <v>2627222.32554552</v>
      </c>
      <c r="M55" s="42"/>
      <c r="N55" s="57" t="n">
        <f aca="false">'High pensions'!L55</f>
        <v>954408.297450531</v>
      </c>
      <c r="O55" s="9"/>
      <c r="P55" s="57" t="n">
        <f aca="false">'High pensions'!X55</f>
        <v>18883541.993145</v>
      </c>
      <c r="Q55" s="42"/>
      <c r="R55" s="57" t="n">
        <f aca="false">'High SIPA income'!G50</f>
        <v>29054977.9379644</v>
      </c>
      <c r="S55" s="42"/>
      <c r="T55" s="57" t="n">
        <f aca="false">'High SIPA income'!J50</f>
        <v>111094226.390138</v>
      </c>
      <c r="U55" s="9"/>
      <c r="V55" s="57" t="n">
        <f aca="false">'High SIPA income'!F50</f>
        <v>150243.663784312</v>
      </c>
      <c r="W55" s="42"/>
      <c r="X55" s="57" t="n">
        <f aca="false">'High SIPA income'!M50</f>
        <v>377368.766975974</v>
      </c>
      <c r="Y55" s="9"/>
      <c r="Z55" s="9" t="n">
        <f aca="false">R55+V55-N55-L55-F55</f>
        <v>4029121.59089392</v>
      </c>
      <c r="AA55" s="9"/>
      <c r="AB55" s="9" t="n">
        <f aca="false">T55-P55-D55</f>
        <v>-26595714.7764799</v>
      </c>
      <c r="AC55" s="24"/>
      <c r="AD55" s="9"/>
      <c r="AE55" s="9"/>
      <c r="AF55" s="9"/>
      <c r="AG55" s="9" t="n">
        <f aca="false">BF55/100*$AG$37</f>
        <v>6136288207.40547</v>
      </c>
      <c r="AH55" s="43" t="n">
        <f aca="false">(AG55-AG54)/AG54</f>
        <v>0.0111071589018772</v>
      </c>
      <c r="AI55" s="43"/>
      <c r="AJ55" s="43" t="n">
        <f aca="false">AB55/AG55</f>
        <v>-0.00433416975825603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12526419</v>
      </c>
      <c r="AX55" s="7"/>
      <c r="AY55" s="43" t="n">
        <f aca="false">(AW55-AW54)/AW54</f>
        <v>0.0034040581634475</v>
      </c>
      <c r="AZ55" s="12" t="n">
        <f aca="false">workers_and_wage_high!B43</f>
        <v>7562.58278983347</v>
      </c>
      <c r="BA55" s="43" t="n">
        <f aca="false">(AZ55-AZ54)/AZ54</f>
        <v>0.00767696789320218</v>
      </c>
      <c r="BB55" s="48"/>
      <c r="BC55" s="48"/>
      <c r="BD55" s="48"/>
      <c r="BE55" s="48"/>
      <c r="BF55" s="7" t="n">
        <f aca="false">BF54*(1+AY55)*(1+BA55)*(1-BE55)</f>
        <v>116.856308061459</v>
      </c>
      <c r="BG55" s="7"/>
      <c r="BH55" s="7"/>
      <c r="BI55" s="43" t="n">
        <f aca="false">T62/AG62</f>
        <v>0.0158512101565066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57" t="n">
        <f aca="false">'High pensions'!Q56</f>
        <v>119341897.15975</v>
      </c>
      <c r="E56" s="9"/>
      <c r="F56" s="57" t="n">
        <f aca="false">'High pensions'!I56</f>
        <v>21691802.4856747</v>
      </c>
      <c r="G56" s="57" t="n">
        <f aca="false">'High pensions'!K56</f>
        <v>952344.415045809</v>
      </c>
      <c r="H56" s="57" t="n">
        <f aca="false">'High pensions'!V56</f>
        <v>5239517.98455277</v>
      </c>
      <c r="I56" s="57" t="n">
        <f aca="false">'High pensions'!M56</f>
        <v>29453.9509807982</v>
      </c>
      <c r="J56" s="57" t="n">
        <f aca="false">'High pensions'!W56</f>
        <v>162046.947975859</v>
      </c>
      <c r="K56" s="9"/>
      <c r="L56" s="57" t="n">
        <f aca="false">'High pensions'!N56</f>
        <v>2598911.77112862</v>
      </c>
      <c r="M56" s="42"/>
      <c r="N56" s="57" t="n">
        <f aca="false">'High pensions'!L56</f>
        <v>960512.959187277</v>
      </c>
      <c r="O56" s="9"/>
      <c r="P56" s="57" t="n">
        <f aca="false">'High pensions'!X56</f>
        <v>18770224.4394021</v>
      </c>
      <c r="Q56" s="42"/>
      <c r="R56" s="57" t="n">
        <f aca="false">'High SIPA income'!G51</f>
        <v>25520454.6823596</v>
      </c>
      <c r="S56" s="42"/>
      <c r="T56" s="57" t="n">
        <f aca="false">'High SIPA income'!J51</f>
        <v>97579670.3791942</v>
      </c>
      <c r="U56" s="9"/>
      <c r="V56" s="57" t="n">
        <f aca="false">'High SIPA income'!F51</f>
        <v>148523.744804435</v>
      </c>
      <c r="W56" s="42"/>
      <c r="X56" s="57" t="n">
        <f aca="false">'High SIPA income'!M51</f>
        <v>373048.826364924</v>
      </c>
      <c r="Y56" s="9"/>
      <c r="Z56" s="9" t="n">
        <f aca="false">R56+V56-N56-L56-F56</f>
        <v>417751.211173445</v>
      </c>
      <c r="AA56" s="9"/>
      <c r="AB56" s="9" t="n">
        <f aca="false">T56-P56-D56</f>
        <v>-40532451.2199581</v>
      </c>
      <c r="AC56" s="24"/>
      <c r="AD56" s="9"/>
      <c r="AE56" s="9"/>
      <c r="AF56" s="9"/>
      <c r="AG56" s="9" t="n">
        <f aca="false">BF56/100*$AG$37</f>
        <v>6194524622.12994</v>
      </c>
      <c r="AH56" s="43" t="n">
        <f aca="false">(AG56-AG55)/AG55</f>
        <v>0.00949049535420964</v>
      </c>
      <c r="AI56" s="43"/>
      <c r="AJ56" s="43" t="n">
        <f aca="false">AB56/AG56</f>
        <v>-0.00654327066118292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12582659</v>
      </c>
      <c r="AX56" s="7"/>
      <c r="AY56" s="43" t="n">
        <f aca="false">(AW56-AW55)/AW55</f>
        <v>0.00448971090620552</v>
      </c>
      <c r="AZ56" s="12" t="n">
        <f aca="false">workers_and_wage_high!B44</f>
        <v>7600.23259947465</v>
      </c>
      <c r="BA56" s="43" t="n">
        <f aca="false">(AZ56-AZ55)/AZ55</f>
        <v>0.00497843272430616</v>
      </c>
      <c r="BB56" s="48"/>
      <c r="BC56" s="48"/>
      <c r="BD56" s="48"/>
      <c r="BE56" s="48"/>
      <c r="BF56" s="7" t="n">
        <f aca="false">BF55*(1+AY56)*(1+BA56)*(1-BE56)</f>
        <v>117.965332310227</v>
      </c>
      <c r="BG56" s="7"/>
      <c r="BH56" s="7"/>
      <c r="BI56" s="43" t="n">
        <f aca="false">T63/AG63</f>
        <v>0.0182229046227804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57" t="n">
        <f aca="false">'High pensions'!Q57</f>
        <v>120235709.757172</v>
      </c>
      <c r="E57" s="9"/>
      <c r="F57" s="57" t="n">
        <f aca="false">'High pensions'!I57</f>
        <v>21854263.505517</v>
      </c>
      <c r="G57" s="57" t="n">
        <f aca="false">'High pensions'!K57</f>
        <v>1027426.12025684</v>
      </c>
      <c r="H57" s="57" t="n">
        <f aca="false">'High pensions'!V57</f>
        <v>5652595.37393945</v>
      </c>
      <c r="I57" s="57" t="n">
        <f aca="false">'High pensions'!M57</f>
        <v>31776.0655749538</v>
      </c>
      <c r="J57" s="57" t="n">
        <f aca="false">'High pensions'!W57</f>
        <v>174822.537338333</v>
      </c>
      <c r="K57" s="9"/>
      <c r="L57" s="57" t="n">
        <f aca="false">'High pensions'!N57</f>
        <v>2642172.21699679</v>
      </c>
      <c r="M57" s="42"/>
      <c r="N57" s="57" t="n">
        <f aca="false">'High pensions'!L57</f>
        <v>971358.21769904</v>
      </c>
      <c r="O57" s="9"/>
      <c r="P57" s="57" t="n">
        <f aca="false">'High pensions'!X57</f>
        <v>19054370.5111268</v>
      </c>
      <c r="Q57" s="42"/>
      <c r="R57" s="57" t="n">
        <f aca="false">'High SIPA income'!G52</f>
        <v>29618044.0759131</v>
      </c>
      <c r="S57" s="42"/>
      <c r="T57" s="57" t="n">
        <f aca="false">'High SIPA income'!J52</f>
        <v>113247158.570485</v>
      </c>
      <c r="U57" s="9"/>
      <c r="V57" s="57" t="n">
        <f aca="false">'High SIPA income'!F52</f>
        <v>154161.806585412</v>
      </c>
      <c r="W57" s="42"/>
      <c r="X57" s="57" t="n">
        <f aca="false">'High SIPA income'!M52</f>
        <v>387210.012060421</v>
      </c>
      <c r="Y57" s="9"/>
      <c r="Z57" s="9" t="n">
        <f aca="false">R57+V57-N57-L57-F57</f>
        <v>4304411.94228571</v>
      </c>
      <c r="AA57" s="9"/>
      <c r="AB57" s="9" t="n">
        <f aca="false">T57-P57-D57</f>
        <v>-26042921.6978142</v>
      </c>
      <c r="AC57" s="24"/>
      <c r="AD57" s="9"/>
      <c r="AE57" s="9"/>
      <c r="AF57" s="9"/>
      <c r="AG57" s="9" t="n">
        <f aca="false">BF57/100*$AG$37</f>
        <v>6273115279.82485</v>
      </c>
      <c r="AH57" s="43" t="n">
        <f aca="false">(AG57-AG56)/AG56</f>
        <v>0.0126871168473755</v>
      </c>
      <c r="AI57" s="43" t="n">
        <f aca="false">(AG57-AG53)/AG53</f>
        <v>0.0431536667016941</v>
      </c>
      <c r="AJ57" s="43" t="n">
        <f aca="false">AB57/AG57</f>
        <v>-0.00415151332888328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12647696</v>
      </c>
      <c r="AX57" s="7"/>
      <c r="AY57" s="43" t="n">
        <f aca="false">(AW57-AW56)/AW56</f>
        <v>0.00516878030311399</v>
      </c>
      <c r="AZ57" s="12" t="n">
        <f aca="false">workers_and_wage_high!B45</f>
        <v>7657.0798748947</v>
      </c>
      <c r="BA57" s="43" t="n">
        <f aca="false">(AZ57-AZ56)/AZ56</f>
        <v>0.00747967574360453</v>
      </c>
      <c r="BB57" s="48"/>
      <c r="BC57" s="48"/>
      <c r="BD57" s="48"/>
      <c r="BE57" s="48"/>
      <c r="BF57" s="7" t="n">
        <f aca="false">BF56*(1+AY57)*(1+BA57)*(1-BE57)</f>
        <v>119.461972265186</v>
      </c>
      <c r="BG57" s="50" t="n">
        <f aca="false">(BB57-BB53)/BB53</f>
        <v>-1</v>
      </c>
      <c r="BH57" s="7"/>
      <c r="BI57" s="43" t="n">
        <f aca="false">T64/AG64</f>
        <v>0.0159344885293843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56" t="n">
        <f aca="false">'High pensions'!Q58</f>
        <v>120559845.586835</v>
      </c>
      <c r="E58" s="6"/>
      <c r="F58" s="56" t="n">
        <f aca="false">'High pensions'!I58</f>
        <v>21913179.0294269</v>
      </c>
      <c r="G58" s="56" t="n">
        <f aca="false">'High pensions'!K58</f>
        <v>1125962.84907431</v>
      </c>
      <c r="H58" s="56" t="n">
        <f aca="false">'High pensions'!V58</f>
        <v>6194715.38285797</v>
      </c>
      <c r="I58" s="56" t="n">
        <f aca="false">'High pensions'!M58</f>
        <v>34823.5932703398</v>
      </c>
      <c r="J58" s="56" t="n">
        <f aca="false">'High pensions'!W58</f>
        <v>191589.135552309</v>
      </c>
      <c r="K58" s="6"/>
      <c r="L58" s="56" t="n">
        <f aca="false">'High pensions'!N58</f>
        <v>3144250.67650773</v>
      </c>
      <c r="M58" s="8"/>
      <c r="N58" s="56" t="n">
        <f aca="false">'High pensions'!L58</f>
        <v>976054.235661011</v>
      </c>
      <c r="O58" s="6"/>
      <c r="P58" s="56" t="n">
        <f aca="false">'High pensions'!X58</f>
        <v>21685494.1295871</v>
      </c>
      <c r="Q58" s="8"/>
      <c r="R58" s="56" t="n">
        <f aca="false">'High SIPA income'!G53</f>
        <v>25983699.855141</v>
      </c>
      <c r="S58" s="8"/>
      <c r="T58" s="56" t="n">
        <f aca="false">'High SIPA income'!J53</f>
        <v>99350928.4475705</v>
      </c>
      <c r="U58" s="6"/>
      <c r="V58" s="56" t="n">
        <f aca="false">'High SIPA income'!F53</f>
        <v>155306.612865908</v>
      </c>
      <c r="W58" s="8"/>
      <c r="X58" s="56" t="n">
        <f aca="false">'High SIPA income'!M53</f>
        <v>390085.435380218</v>
      </c>
      <c r="Y58" s="6"/>
      <c r="Z58" s="6" t="n">
        <f aca="false">R58+V58-N58-L58-F58</f>
        <v>105522.526411265</v>
      </c>
      <c r="AA58" s="6"/>
      <c r="AB58" s="6" t="n">
        <f aca="false">T58-P58-D58</f>
        <v>-42894411.2688512</v>
      </c>
      <c r="AC58" s="24"/>
      <c r="AD58" s="6"/>
      <c r="AE58" s="6"/>
      <c r="AF58" s="6"/>
      <c r="AG58" s="6" t="n">
        <f aca="false">BF58/100*$AG$37</f>
        <v>6312458111.12562</v>
      </c>
      <c r="AH58" s="36" t="n">
        <f aca="false">(AG58-AG57)/AG57</f>
        <v>0.00627165762875539</v>
      </c>
      <c r="AI58" s="36"/>
      <c r="AJ58" s="36" t="n">
        <f aca="false">AB58/AG58</f>
        <v>-0.0067951993524124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36" t="n">
        <f aca="false">AVERAGE(AH58:AH61)</f>
        <v>0.00900081536490144</v>
      </c>
      <c r="AV58" s="5"/>
      <c r="AW58" s="5" t="n">
        <f aca="false">workers_and_wage_high!C46</f>
        <v>12695877</v>
      </c>
      <c r="AX58" s="5"/>
      <c r="AY58" s="36" t="n">
        <f aca="false">(AW58-AW57)/AW57</f>
        <v>0.00380946853877576</v>
      </c>
      <c r="AZ58" s="11" t="n">
        <f aca="false">workers_and_wage_high!B46</f>
        <v>7675.86150539327</v>
      </c>
      <c r="BA58" s="36" t="n">
        <f aca="false">(AZ58-AZ57)/AZ57</f>
        <v>0.00245284505391638</v>
      </c>
      <c r="BB58" s="41"/>
      <c r="BC58" s="41"/>
      <c r="BD58" s="41"/>
      <c r="BE58" s="41"/>
      <c r="BF58" s="5" t="n">
        <f aca="false">BF57*(1+AY58)*(1+BA58)*(1-BE58)</f>
        <v>120.211196854889</v>
      </c>
      <c r="BG58" s="5"/>
      <c r="BH58" s="5"/>
      <c r="BI58" s="36" t="n">
        <f aca="false">T65/AG65</f>
        <v>0.0183561100701076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57" t="n">
        <f aca="false">'High pensions'!Q59</f>
        <v>121099068.508397</v>
      </c>
      <c r="E59" s="9"/>
      <c r="F59" s="57" t="n">
        <f aca="false">'High pensions'!I59</f>
        <v>22011189.1783239</v>
      </c>
      <c r="G59" s="57" t="n">
        <f aca="false">'High pensions'!K59</f>
        <v>1205138.48870205</v>
      </c>
      <c r="H59" s="57" t="n">
        <f aca="false">'High pensions'!V59</f>
        <v>6630316.39149942</v>
      </c>
      <c r="I59" s="57" t="n">
        <f aca="false">'High pensions'!M59</f>
        <v>37272.324392847</v>
      </c>
      <c r="J59" s="57" t="n">
        <f aca="false">'High pensions'!W59</f>
        <v>205061.331695859</v>
      </c>
      <c r="K59" s="9"/>
      <c r="L59" s="57" t="n">
        <f aca="false">'High pensions'!N59</f>
        <v>2520552.45914176</v>
      </c>
      <c r="M59" s="42"/>
      <c r="N59" s="57" t="n">
        <f aca="false">'High pensions'!L59</f>
        <v>983270.679264776</v>
      </c>
      <c r="O59" s="9"/>
      <c r="P59" s="57" t="n">
        <f aca="false">'High pensions'!X59</f>
        <v>18488823.8582513</v>
      </c>
      <c r="Q59" s="42"/>
      <c r="R59" s="57" t="n">
        <f aca="false">'High SIPA income'!G54</f>
        <v>30328949.7968269</v>
      </c>
      <c r="S59" s="42"/>
      <c r="T59" s="57" t="n">
        <f aca="false">'High SIPA income'!J54</f>
        <v>115965368.209806</v>
      </c>
      <c r="U59" s="9"/>
      <c r="V59" s="57" t="n">
        <f aca="false">'High SIPA income'!F54</f>
        <v>155372.144106947</v>
      </c>
      <c r="W59" s="42"/>
      <c r="X59" s="57" t="n">
        <f aca="false">'High SIPA income'!M54</f>
        <v>390250.030964529</v>
      </c>
      <c r="Y59" s="9"/>
      <c r="Z59" s="9" t="n">
        <f aca="false">R59+V59-N59-L59-F59</f>
        <v>4969309.62420346</v>
      </c>
      <c r="AA59" s="9"/>
      <c r="AB59" s="9" t="n">
        <f aca="false">T59-P59-D59</f>
        <v>-23622524.156842</v>
      </c>
      <c r="AC59" s="24"/>
      <c r="AD59" s="9"/>
      <c r="AE59" s="9"/>
      <c r="AF59" s="9"/>
      <c r="AG59" s="9" t="n">
        <f aca="false">BF59/100*$AG$37</f>
        <v>6396677196.28165</v>
      </c>
      <c r="AH59" s="43" t="n">
        <f aca="false">(AG59-AG58)/AG58</f>
        <v>0.0133417257862809</v>
      </c>
      <c r="AI59" s="43"/>
      <c r="AJ59" s="43" t="n">
        <f aca="false">AB59/AG59</f>
        <v>-0.00369293672823973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12740133</v>
      </c>
      <c r="AX59" s="7"/>
      <c r="AY59" s="43" t="n">
        <f aca="false">(AW59-AW58)/AW58</f>
        <v>0.00348585607752816</v>
      </c>
      <c r="AZ59" s="12" t="n">
        <f aca="false">workers_and_wage_high!B47</f>
        <v>7751.25099936711</v>
      </c>
      <c r="BA59" s="43" t="n">
        <f aca="false">(AZ59-AZ58)/AZ58</f>
        <v>0.00982163290998238</v>
      </c>
      <c r="BB59" s="48"/>
      <c r="BC59" s="48"/>
      <c r="BD59" s="48"/>
      <c r="BE59" s="48"/>
      <c r="BF59" s="7" t="n">
        <f aca="false">BF58*(1+AY59)*(1+BA59)*(1-BE59)</f>
        <v>121.815021679768</v>
      </c>
      <c r="BG59" s="7"/>
      <c r="BH59" s="7"/>
      <c r="BI59" s="43" t="n">
        <f aca="false">T66/AG66</f>
        <v>0.0159762086969576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57" t="n">
        <f aca="false">'High pensions'!Q60</f>
        <v>121618248.037785</v>
      </c>
      <c r="E60" s="9"/>
      <c r="F60" s="57" t="n">
        <f aca="false">'High pensions'!I60</f>
        <v>22105556.203435</v>
      </c>
      <c r="G60" s="57" t="n">
        <f aca="false">'High pensions'!K60</f>
        <v>1245564.17225101</v>
      </c>
      <c r="H60" s="57" t="n">
        <f aca="false">'High pensions'!V60</f>
        <v>6852726.57488083</v>
      </c>
      <c r="I60" s="57" t="n">
        <f aca="false">'High pensions'!M60</f>
        <v>38522.6032654953</v>
      </c>
      <c r="J60" s="57" t="n">
        <f aca="false">'High pensions'!W60</f>
        <v>211939.997161263</v>
      </c>
      <c r="K60" s="9"/>
      <c r="L60" s="57" t="n">
        <f aca="false">'High pensions'!N60</f>
        <v>2555578.800153</v>
      </c>
      <c r="M60" s="42"/>
      <c r="N60" s="57" t="n">
        <f aca="false">'High pensions'!L60</f>
        <v>989932.194318686</v>
      </c>
      <c r="O60" s="9"/>
      <c r="P60" s="57" t="n">
        <f aca="false">'High pensions'!X60</f>
        <v>18707225.3986287</v>
      </c>
      <c r="Q60" s="42"/>
      <c r="R60" s="57" t="n">
        <f aca="false">'High SIPA income'!G55</f>
        <v>26561028.1097362</v>
      </c>
      <c r="S60" s="42"/>
      <c r="T60" s="57" t="n">
        <f aca="false">'High SIPA income'!J55</f>
        <v>101558393.067037</v>
      </c>
      <c r="U60" s="9"/>
      <c r="V60" s="57" t="n">
        <f aca="false">'High SIPA income'!F55</f>
        <v>157338.87393911</v>
      </c>
      <c r="W60" s="42"/>
      <c r="X60" s="57" t="n">
        <f aca="false">'High SIPA income'!M55</f>
        <v>395189.889278977</v>
      </c>
      <c r="Y60" s="9"/>
      <c r="Z60" s="9" t="n">
        <f aca="false">R60+V60-N60-L60-F60</f>
        <v>1067299.78576863</v>
      </c>
      <c r="AA60" s="9"/>
      <c r="AB60" s="9" t="n">
        <f aca="false">T60-P60-D60</f>
        <v>-38767080.3693767</v>
      </c>
      <c r="AC60" s="24"/>
      <c r="AD60" s="9"/>
      <c r="AE60" s="9"/>
      <c r="AF60" s="9"/>
      <c r="AG60" s="9" t="n">
        <f aca="false">BF60/100*$AG$37</f>
        <v>6432410262.65725</v>
      </c>
      <c r="AH60" s="43" t="n">
        <f aca="false">(AG60-AG59)/AG59</f>
        <v>0.00558619190544262</v>
      </c>
      <c r="AI60" s="43"/>
      <c r="AJ60" s="43" t="n">
        <f aca="false">AB60/AG60</f>
        <v>-0.00602683578726864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12815758</v>
      </c>
      <c r="AX60" s="7"/>
      <c r="AY60" s="43" t="n">
        <f aca="false">(AW60-AW59)/AW59</f>
        <v>0.00593596628857799</v>
      </c>
      <c r="AZ60" s="12" t="n">
        <f aca="false">workers_and_wage_high!B48</f>
        <v>7748.55580889009</v>
      </c>
      <c r="BA60" s="43" t="n">
        <f aca="false">(AZ60-AZ59)/AZ59</f>
        <v>-0.000347710386005895</v>
      </c>
      <c r="BB60" s="48"/>
      <c r="BC60" s="48"/>
      <c r="BD60" s="48"/>
      <c r="BE60" s="48"/>
      <c r="BF60" s="7" t="n">
        <f aca="false">BF59*(1+AY60)*(1+BA60)*(1-BE60)</f>
        <v>122.495503767837</v>
      </c>
      <c r="BG60" s="7"/>
      <c r="BH60" s="7"/>
      <c r="BI60" s="43" t="n">
        <f aca="false">T67/AG67</f>
        <v>0.0184178864077487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57" t="n">
        <f aca="false">'High pensions'!Q61</f>
        <v>122441566.188119</v>
      </c>
      <c r="E61" s="9"/>
      <c r="F61" s="57" t="n">
        <f aca="false">'High pensions'!I61</f>
        <v>22255204.0230605</v>
      </c>
      <c r="G61" s="57" t="n">
        <f aca="false">'High pensions'!K61</f>
        <v>1308824.72908502</v>
      </c>
      <c r="H61" s="57" t="n">
        <f aca="false">'High pensions'!V61</f>
        <v>7200767.49369974</v>
      </c>
      <c r="I61" s="57" t="n">
        <f aca="false">'High pensions'!M61</f>
        <v>40479.1153325264</v>
      </c>
      <c r="J61" s="57" t="n">
        <f aca="false">'High pensions'!W61</f>
        <v>222704.149289683</v>
      </c>
      <c r="K61" s="9"/>
      <c r="L61" s="57" t="n">
        <f aca="false">'High pensions'!N61</f>
        <v>2569659.57211834</v>
      </c>
      <c r="M61" s="42"/>
      <c r="N61" s="57" t="n">
        <f aca="false">'High pensions'!L61</f>
        <v>998623.035918385</v>
      </c>
      <c r="O61" s="9"/>
      <c r="P61" s="57" t="n">
        <f aca="false">'High pensions'!X61</f>
        <v>18828105.0375628</v>
      </c>
      <c r="Q61" s="42"/>
      <c r="R61" s="57" t="n">
        <f aca="false">'High SIPA income'!G56</f>
        <v>30865027.9437004</v>
      </c>
      <c r="S61" s="42"/>
      <c r="T61" s="57" t="n">
        <f aca="false">'High SIPA income'!J56</f>
        <v>118015109.467181</v>
      </c>
      <c r="U61" s="9"/>
      <c r="V61" s="57" t="n">
        <f aca="false">'High SIPA income'!F56</f>
        <v>161782.493416144</v>
      </c>
      <c r="W61" s="42"/>
      <c r="X61" s="57" t="n">
        <f aca="false">'High SIPA income'!M56</f>
        <v>406350.980274241</v>
      </c>
      <c r="Y61" s="9"/>
      <c r="Z61" s="9" t="n">
        <f aca="false">R61+V61-N61-L61-F61</f>
        <v>5203323.80601935</v>
      </c>
      <c r="AA61" s="9"/>
      <c r="AB61" s="9" t="n">
        <f aca="false">T61-P61-D61</f>
        <v>-23254561.7585006</v>
      </c>
      <c r="AC61" s="24"/>
      <c r="AD61" s="9"/>
      <c r="AE61" s="9"/>
      <c r="AF61" s="9"/>
      <c r="AG61" s="9" t="n">
        <f aca="false">BF61/100*$AG$37</f>
        <v>6501904004.25309</v>
      </c>
      <c r="AH61" s="43" t="n">
        <f aca="false">(AG61-AG60)/AG60</f>
        <v>0.0108036861391268</v>
      </c>
      <c r="AI61" s="43" t="n">
        <f aca="false">(AG61-AG57)/AG57</f>
        <v>0.0364713087872078</v>
      </c>
      <c r="AJ61" s="43" t="n">
        <f aca="false">AB61/AG61</f>
        <v>-0.00357657722157833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12827521</v>
      </c>
      <c r="AX61" s="7"/>
      <c r="AY61" s="43" t="n">
        <f aca="false">(AW61-AW60)/AW60</f>
        <v>0.000917854410172227</v>
      </c>
      <c r="AZ61" s="12" t="n">
        <f aca="false">workers_and_wage_high!B49</f>
        <v>7825.08648374177</v>
      </c>
      <c r="BA61" s="43" t="n">
        <f aca="false">(AZ61-AZ60)/AZ60</f>
        <v>0.00987676629545207</v>
      </c>
      <c r="BB61" s="48"/>
      <c r="BC61" s="48"/>
      <c r="BD61" s="48"/>
      <c r="BE61" s="48"/>
      <c r="BF61" s="7" t="n">
        <f aca="false">BF60*(1+AY61)*(1+BA61)*(1-BE61)</f>
        <v>123.818906743999</v>
      </c>
      <c r="BG61" s="7"/>
      <c r="BH61" s="7"/>
      <c r="BI61" s="43" t="n">
        <f aca="false">T68/AG68</f>
        <v>0.0160733123051772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56" t="n">
        <f aca="false">'High pensions'!Q62</f>
        <v>124195246.798237</v>
      </c>
      <c r="E62" s="6"/>
      <c r="F62" s="56" t="n">
        <f aca="false">'High pensions'!I62</f>
        <v>22573956.2326615</v>
      </c>
      <c r="G62" s="56" t="n">
        <f aca="false">'High pensions'!K62</f>
        <v>1370643.4161539</v>
      </c>
      <c r="H62" s="56" t="n">
        <f aca="false">'High pensions'!V62</f>
        <v>7540875.67049132</v>
      </c>
      <c r="I62" s="56" t="n">
        <f aca="false">'High pensions'!M62</f>
        <v>42391.0334892962</v>
      </c>
      <c r="J62" s="56" t="n">
        <f aca="false">'High pensions'!W62</f>
        <v>233222.958881176</v>
      </c>
      <c r="K62" s="6"/>
      <c r="L62" s="56" t="n">
        <f aca="false">'High pensions'!N62</f>
        <v>3131464.36497808</v>
      </c>
      <c r="M62" s="8"/>
      <c r="N62" s="56" t="n">
        <f aca="false">'High pensions'!L62</f>
        <v>1018960.35937838</v>
      </c>
      <c r="O62" s="6"/>
      <c r="P62" s="56" t="n">
        <f aca="false">'High pensions'!X62</f>
        <v>21855202.731616</v>
      </c>
      <c r="Q62" s="8"/>
      <c r="R62" s="56" t="n">
        <f aca="false">'High SIPA income'!G57</f>
        <v>27154190.7350348</v>
      </c>
      <c r="S62" s="8"/>
      <c r="T62" s="56" t="n">
        <f aca="false">'High SIPA income'!J57</f>
        <v>103826401.775279</v>
      </c>
      <c r="U62" s="6"/>
      <c r="V62" s="56" t="n">
        <f aca="false">'High SIPA income'!F57</f>
        <v>160942.657695271</v>
      </c>
      <c r="W62" s="8"/>
      <c r="X62" s="56" t="n">
        <f aca="false">'High SIPA income'!M57</f>
        <v>404241.555074765</v>
      </c>
      <c r="Y62" s="6"/>
      <c r="Z62" s="6" t="n">
        <f aca="false">R62+V62-N62-L62-F62</f>
        <v>590752.435712185</v>
      </c>
      <c r="AA62" s="6"/>
      <c r="AB62" s="6" t="n">
        <f aca="false">T62-P62-D62</f>
        <v>-42224047.7545742</v>
      </c>
      <c r="AC62" s="24"/>
      <c r="AD62" s="6"/>
      <c r="AE62" s="6"/>
      <c r="AF62" s="6"/>
      <c r="AG62" s="6" t="n">
        <f aca="false">BF62/100*$AG$37</f>
        <v>6550061525.28111</v>
      </c>
      <c r="AH62" s="36" t="n">
        <f aca="false">(AG62-AG61)/AG61</f>
        <v>0.00740667979664412</v>
      </c>
      <c r="AI62" s="36"/>
      <c r="AJ62" s="36" t="n">
        <f aca="false">AB62/AG62</f>
        <v>-0.00644635895275228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36" t="n">
        <f aca="false">AVERAGE(AH62:AH65)</f>
        <v>0.00978078955043865</v>
      </c>
      <c r="AV62" s="5"/>
      <c r="AW62" s="5" t="n">
        <f aca="false">workers_and_wage_high!C50</f>
        <v>12833086</v>
      </c>
      <c r="AX62" s="5"/>
      <c r="AY62" s="36" t="n">
        <f aca="false">(AW62-AW61)/AW61</f>
        <v>0.00043383285047828</v>
      </c>
      <c r="AZ62" s="11" t="n">
        <f aca="false">workers_and_wage_high!B50</f>
        <v>7879.62595311994</v>
      </c>
      <c r="BA62" s="36" t="n">
        <f aca="false">(AZ62-AZ61)/AZ61</f>
        <v>0.00696982320789619</v>
      </c>
      <c r="BB62" s="41"/>
      <c r="BC62" s="41"/>
      <c r="BD62" s="41"/>
      <c r="BE62" s="41"/>
      <c r="BF62" s="5" t="n">
        <f aca="false">BF61*(1+AY62)*(1+BA62)*(1-BE62)</f>
        <v>124.735993739022</v>
      </c>
      <c r="BG62" s="5"/>
      <c r="BH62" s="5"/>
      <c r="BI62" s="36" t="n">
        <f aca="false">T69/AG69</f>
        <v>0.0185329548191726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57" t="n">
        <f aca="false">'High pensions'!Q63</f>
        <v>124315652.237973</v>
      </c>
      <c r="E63" s="9"/>
      <c r="F63" s="57" t="n">
        <f aca="false">'High pensions'!I63</f>
        <v>22595841.3465998</v>
      </c>
      <c r="G63" s="57" t="n">
        <f aca="false">'High pensions'!K63</f>
        <v>1415974.46162332</v>
      </c>
      <c r="H63" s="57" t="n">
        <f aca="false">'High pensions'!V63</f>
        <v>7790273.70784334</v>
      </c>
      <c r="I63" s="57" t="n">
        <f aca="false">'High pensions'!M63</f>
        <v>43793.0245862885</v>
      </c>
      <c r="J63" s="57" t="n">
        <f aca="false">'High pensions'!W63</f>
        <v>240936.300242579</v>
      </c>
      <c r="K63" s="9"/>
      <c r="L63" s="57" t="n">
        <f aca="false">'High pensions'!N63</f>
        <v>2616866.17043283</v>
      </c>
      <c r="M63" s="42"/>
      <c r="N63" s="57" t="n">
        <f aca="false">'High pensions'!L63</f>
        <v>1020609.30205041</v>
      </c>
      <c r="O63" s="9"/>
      <c r="P63" s="57" t="n">
        <f aca="false">'High pensions'!X63</f>
        <v>19194022.2498886</v>
      </c>
      <c r="Q63" s="42"/>
      <c r="R63" s="57" t="n">
        <f aca="false">'High SIPA income'!G58</f>
        <v>31488130.3727124</v>
      </c>
      <c r="S63" s="42"/>
      <c r="T63" s="57" t="n">
        <f aca="false">'High SIPA income'!J58</f>
        <v>120397595.609855</v>
      </c>
      <c r="U63" s="9"/>
      <c r="V63" s="57" t="n">
        <f aca="false">'High SIPA income'!F58</f>
        <v>164130.613669964</v>
      </c>
      <c r="W63" s="42"/>
      <c r="X63" s="57" t="n">
        <f aca="false">'High SIPA income'!M58</f>
        <v>412248.781369982</v>
      </c>
      <c r="Y63" s="9"/>
      <c r="Z63" s="9" t="n">
        <f aca="false">R63+V63-N63-L63-F63</f>
        <v>5418944.1672993</v>
      </c>
      <c r="AA63" s="9"/>
      <c r="AB63" s="9" t="n">
        <f aca="false">T63-P63-D63</f>
        <v>-23112078.8780068</v>
      </c>
      <c r="AC63" s="24"/>
      <c r="AD63" s="9"/>
      <c r="AE63" s="9"/>
      <c r="AF63" s="9"/>
      <c r="AG63" s="9" t="n">
        <f aca="false">BF63/100*$AG$37</f>
        <v>6606937702.96895</v>
      </c>
      <c r="AH63" s="43" t="n">
        <f aca="false">(AG63-AG62)/AG62</f>
        <v>0.00868330434276274</v>
      </c>
      <c r="AI63" s="43"/>
      <c r="AJ63" s="43" t="n">
        <f aca="false">AB63/AG63</f>
        <v>-0.00349815298964011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12900554</v>
      </c>
      <c r="AX63" s="7"/>
      <c r="AY63" s="43" t="n">
        <f aca="false">(AW63-AW62)/AW62</f>
        <v>0.00525734807668241</v>
      </c>
      <c r="AZ63" s="12" t="n">
        <f aca="false">workers_and_wage_high!B51</f>
        <v>7906.48002582094</v>
      </c>
      <c r="BA63" s="43" t="n">
        <f aca="false">(AZ63-AZ62)/AZ62</f>
        <v>0.00340803901870013</v>
      </c>
      <c r="BB63" s="48"/>
      <c r="BC63" s="48"/>
      <c r="BD63" s="48"/>
      <c r="BE63" s="48"/>
      <c r="BF63" s="7" t="n">
        <f aca="false">BF62*(1+AY63)*(1+BA63)*(1-BE63)</f>
        <v>125.819114335155</v>
      </c>
      <c r="BG63" s="7"/>
      <c r="BH63" s="7"/>
      <c r="BI63" s="43" t="n">
        <f aca="false">T70/AG70</f>
        <v>0.0160698533427137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57" t="n">
        <f aca="false">'High pensions'!Q64</f>
        <v>124162062.192168</v>
      </c>
      <c r="E64" s="9"/>
      <c r="F64" s="57" t="n">
        <f aca="false">'High pensions'!I64</f>
        <v>22567924.5376947</v>
      </c>
      <c r="G64" s="57" t="n">
        <f aca="false">'High pensions'!K64</f>
        <v>1493648.08451748</v>
      </c>
      <c r="H64" s="57" t="n">
        <f aca="false">'High pensions'!V64</f>
        <v>8217611.0635832</v>
      </c>
      <c r="I64" s="57" t="n">
        <f aca="false">'High pensions'!M64</f>
        <v>46195.3015830147</v>
      </c>
      <c r="J64" s="57" t="n">
        <f aca="false">'High pensions'!W64</f>
        <v>254152.919492264</v>
      </c>
      <c r="K64" s="9"/>
      <c r="L64" s="57" t="n">
        <f aca="false">'High pensions'!N64</f>
        <v>2531683.14289549</v>
      </c>
      <c r="M64" s="42"/>
      <c r="N64" s="57" t="n">
        <f aca="false">'High pensions'!L64</f>
        <v>1020585.54926835</v>
      </c>
      <c r="O64" s="9"/>
      <c r="P64" s="57" t="n">
        <f aca="false">'High pensions'!X64</f>
        <v>18751876.4342555</v>
      </c>
      <c r="Q64" s="42"/>
      <c r="R64" s="57" t="n">
        <f aca="false">'High SIPA income'!G59</f>
        <v>27964518.4890456</v>
      </c>
      <c r="S64" s="42"/>
      <c r="T64" s="57" t="n">
        <f aca="false">'High SIPA income'!J59</f>
        <v>106924760.175223</v>
      </c>
      <c r="U64" s="9"/>
      <c r="V64" s="57" t="n">
        <f aca="false">'High SIPA income'!F59</f>
        <v>159879.071619401</v>
      </c>
      <c r="W64" s="42"/>
      <c r="X64" s="57" t="n">
        <f aca="false">'High SIPA income'!M59</f>
        <v>401570.133492555</v>
      </c>
      <c r="Y64" s="9"/>
      <c r="Z64" s="9" t="n">
        <f aca="false">R64+V64-N64-L64-F64</f>
        <v>2004204.33080647</v>
      </c>
      <c r="AA64" s="9"/>
      <c r="AB64" s="9" t="n">
        <f aca="false">T64-P64-D64</f>
        <v>-35989178.4512002</v>
      </c>
      <c r="AC64" s="24"/>
      <c r="AD64" s="9"/>
      <c r="AE64" s="9"/>
      <c r="AF64" s="9"/>
      <c r="AG64" s="9" t="n">
        <f aca="false">BF64/100*$AG$37</f>
        <v>6710272499.68182</v>
      </c>
      <c r="AH64" s="43" t="n">
        <f aca="false">(AG64-AG63)/AG63</f>
        <v>0.015640346762531</v>
      </c>
      <c r="AI64" s="43"/>
      <c r="AJ64" s="43" t="n">
        <f aca="false">AB64/AG64</f>
        <v>-0.00536329611843732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12946194</v>
      </c>
      <c r="AX64" s="7"/>
      <c r="AY64" s="43" t="n">
        <f aca="false">(AW64-AW63)/AW63</f>
        <v>0.00353783256129931</v>
      </c>
      <c r="AZ64" s="12" t="n">
        <f aca="false">workers_and_wage_high!B52</f>
        <v>8001.83097691566</v>
      </c>
      <c r="BA64" s="43" t="n">
        <f aca="false">(AZ64-AZ63)/AZ63</f>
        <v>0.0120598484766066</v>
      </c>
      <c r="BB64" s="48"/>
      <c r="BC64" s="48"/>
      <c r="BD64" s="48"/>
      <c r="BE64" s="48"/>
      <c r="BF64" s="7" t="n">
        <f aca="false">BF63*(1+AY64)*(1+BA64)*(1-BE64)</f>
        <v>127.786968912711</v>
      </c>
      <c r="BG64" s="7"/>
      <c r="BH64" s="7"/>
      <c r="BI64" s="43" t="n">
        <f aca="false">T71/AG71</f>
        <v>0.0184798432510648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57" t="n">
        <f aca="false">'High pensions'!Q65</f>
        <v>125148002.717015</v>
      </c>
      <c r="E65" s="9"/>
      <c r="F65" s="57" t="n">
        <f aca="false">'High pensions'!I65</f>
        <v>22747130.8988855</v>
      </c>
      <c r="G65" s="57" t="n">
        <f aca="false">'High pensions'!K65</f>
        <v>1552774.27378093</v>
      </c>
      <c r="H65" s="57" t="n">
        <f aca="false">'High pensions'!V65</f>
        <v>8542905.91186459</v>
      </c>
      <c r="I65" s="57" t="n">
        <f aca="false">'High pensions'!M65</f>
        <v>48023.9466117814</v>
      </c>
      <c r="J65" s="57" t="n">
        <f aca="false">'High pensions'!W65</f>
        <v>264213.584903028</v>
      </c>
      <c r="K65" s="9"/>
      <c r="L65" s="57" t="n">
        <f aca="false">'High pensions'!N65</f>
        <v>2502252.65235979</v>
      </c>
      <c r="M65" s="42"/>
      <c r="N65" s="57" t="n">
        <f aca="false">'High pensions'!L65</f>
        <v>1030662.43468211</v>
      </c>
      <c r="O65" s="9"/>
      <c r="P65" s="57" t="n">
        <f aca="false">'High pensions'!X65</f>
        <v>18654601.5293438</v>
      </c>
      <c r="Q65" s="42"/>
      <c r="R65" s="57" t="n">
        <f aca="false">'High SIPA income'!G60</f>
        <v>32452542.3560275</v>
      </c>
      <c r="S65" s="42"/>
      <c r="T65" s="57" t="n">
        <f aca="false">'High SIPA income'!J60</f>
        <v>124085108.415286</v>
      </c>
      <c r="U65" s="9"/>
      <c r="V65" s="57" t="n">
        <f aca="false">'High SIPA income'!F60</f>
        <v>159371.209041774</v>
      </c>
      <c r="W65" s="42"/>
      <c r="X65" s="57" t="n">
        <f aca="false">'High SIPA income'!M60</f>
        <v>400294.5291184</v>
      </c>
      <c r="Y65" s="9"/>
      <c r="Z65" s="9" t="n">
        <f aca="false">R65+V65-N65-L65-F65</f>
        <v>6331867.57914187</v>
      </c>
      <c r="AA65" s="9"/>
      <c r="AB65" s="9" t="n">
        <f aca="false">T65-P65-D65</f>
        <v>-19717495.831072</v>
      </c>
      <c r="AC65" s="24"/>
      <c r="AD65" s="9"/>
      <c r="AE65" s="9"/>
      <c r="AF65" s="9"/>
      <c r="AG65" s="9" t="n">
        <f aca="false">BF65/100*$AG$37</f>
        <v>6759880385.40668</v>
      </c>
      <c r="AH65" s="43" t="n">
        <f aca="false">(AG65-AG64)/AG64</f>
        <v>0.00739282729981674</v>
      </c>
      <c r="AI65" s="43" t="n">
        <f aca="false">(AG65-AG61)/AG61</f>
        <v>0.0396770516736081</v>
      </c>
      <c r="AJ65" s="43" t="n">
        <f aca="false">AB65/AG65</f>
        <v>-0.00291684093606721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12960410</v>
      </c>
      <c r="AX65" s="7"/>
      <c r="AY65" s="43" t="n">
        <f aca="false">(AW65-AW64)/AW64</f>
        <v>0.00109808334403146</v>
      </c>
      <c r="AZ65" s="12" t="n">
        <f aca="false">workers_and_wage_high!B53</f>
        <v>8052.14520487712</v>
      </c>
      <c r="BA65" s="43" t="n">
        <f aca="false">(AZ65-AZ64)/AZ64</f>
        <v>0.0062878393840878</v>
      </c>
      <c r="BB65" s="48"/>
      <c r="BC65" s="48"/>
      <c r="BD65" s="48"/>
      <c r="BE65" s="48"/>
      <c r="BF65" s="7" t="n">
        <f aca="false">BF64*(1+AY65)*(1+BA65)*(1-BE65)</f>
        <v>128.73167590505</v>
      </c>
      <c r="BG65" s="7"/>
      <c r="BH65" s="7"/>
      <c r="BI65" s="43" t="n">
        <f aca="false">T72/AG72</f>
        <v>0.0161471364927889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56" t="n">
        <f aca="false">'High pensions'!Q66</f>
        <v>125345323.010105</v>
      </c>
      <c r="E66" s="6"/>
      <c r="F66" s="56" t="n">
        <f aca="false">'High pensions'!I66</f>
        <v>22782996.1978794</v>
      </c>
      <c r="G66" s="56" t="n">
        <f aca="false">'High pensions'!K66</f>
        <v>1642340.23021805</v>
      </c>
      <c r="H66" s="56" t="n">
        <f aca="false">'High pensions'!V66</f>
        <v>9035671.37795218</v>
      </c>
      <c r="I66" s="56" t="n">
        <f aca="false">'High pensions'!M66</f>
        <v>50794.0277387025</v>
      </c>
      <c r="J66" s="56" t="n">
        <f aca="false">'High pensions'!W66</f>
        <v>279453.753957283</v>
      </c>
      <c r="K66" s="6"/>
      <c r="L66" s="56" t="n">
        <f aca="false">'High pensions'!N66</f>
        <v>3023519.40022939</v>
      </c>
      <c r="M66" s="8"/>
      <c r="N66" s="56" t="n">
        <f aca="false">'High pensions'!L66</f>
        <v>1033683.69409621</v>
      </c>
      <c r="O66" s="6"/>
      <c r="P66" s="56" t="n">
        <f aca="false">'High pensions'!X66</f>
        <v>21376079.2399177</v>
      </c>
      <c r="Q66" s="8"/>
      <c r="R66" s="56" t="n">
        <f aca="false">'High SIPA income'!G61</f>
        <v>28637632.5586519</v>
      </c>
      <c r="S66" s="8"/>
      <c r="T66" s="56" t="n">
        <f aca="false">'High SIPA income'!J61</f>
        <v>109498470.160303</v>
      </c>
      <c r="U66" s="6"/>
      <c r="V66" s="56" t="n">
        <f aca="false">'High SIPA income'!F61</f>
        <v>166541.346747777</v>
      </c>
      <c r="W66" s="8"/>
      <c r="X66" s="56" t="n">
        <f aca="false">'High SIPA income'!M61</f>
        <v>418303.847827817</v>
      </c>
      <c r="Y66" s="6"/>
      <c r="Z66" s="6" t="n">
        <f aca="false">R66+V66-N66-L66-F66</f>
        <v>1963974.61319466</v>
      </c>
      <c r="AA66" s="6"/>
      <c r="AB66" s="6" t="n">
        <f aca="false">T66-P66-D66</f>
        <v>-37222932.0897196</v>
      </c>
      <c r="AC66" s="24"/>
      <c r="AD66" s="6"/>
      <c r="AE66" s="6"/>
      <c r="AF66" s="6"/>
      <c r="AG66" s="6" t="n">
        <f aca="false">BF66/100*$AG$37</f>
        <v>6853845755.10432</v>
      </c>
      <c r="AH66" s="36" t="n">
        <f aca="false">(AG66-AG65)/AG65</f>
        <v>0.0139004485790146</v>
      </c>
      <c r="AI66" s="36"/>
      <c r="AJ66" s="36" t="n">
        <f aca="false">AB66/AG66</f>
        <v>-0.00543095561524685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36" t="n">
        <f aca="false">AVERAGE(AH66:AH69)</f>
        <v>0.0103151843113956</v>
      </c>
      <c r="AV66" s="5"/>
      <c r="AW66" s="5" t="n">
        <f aca="false">workers_and_wage_high!C54</f>
        <v>13039599</v>
      </c>
      <c r="AX66" s="5"/>
      <c r="AY66" s="36" t="n">
        <f aca="false">(AW66-AW65)/AW65</f>
        <v>0.00611006904874151</v>
      </c>
      <c r="AZ66" s="11" t="n">
        <f aca="false">workers_and_wage_high!B54</f>
        <v>8114.49351954827</v>
      </c>
      <c r="BA66" s="36" t="n">
        <f aca="false">(AZ66-AZ65)/AZ65</f>
        <v>0.00774306884498108</v>
      </c>
      <c r="BB66" s="41"/>
      <c r="BC66" s="41"/>
      <c r="BD66" s="41"/>
      <c r="BE66" s="41"/>
      <c r="BF66" s="5" t="n">
        <f aca="false">BF65*(1+AY66)*(1+BA66)*(1-BE66)</f>
        <v>130.521103946458</v>
      </c>
      <c r="BG66" s="5"/>
      <c r="BH66" s="5"/>
      <c r="BI66" s="36" t="n">
        <f aca="false">T73/AG73</f>
        <v>0.0186331743325099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57" t="n">
        <f aca="false">'High pensions'!Q67</f>
        <v>125221358.816325</v>
      </c>
      <c r="E67" s="9"/>
      <c r="F67" s="57" t="n">
        <f aca="false">'High pensions'!I67</f>
        <v>22760464.2382678</v>
      </c>
      <c r="G67" s="57" t="n">
        <f aca="false">'High pensions'!K67</f>
        <v>1729439.84369021</v>
      </c>
      <c r="H67" s="57" t="n">
        <f aca="false">'High pensions'!V67</f>
        <v>9514867.75273538</v>
      </c>
      <c r="I67" s="57" t="n">
        <f aca="false">'High pensions'!M67</f>
        <v>53487.8302172232</v>
      </c>
      <c r="J67" s="57" t="n">
        <f aca="false">'High pensions'!W67</f>
        <v>294274.260393878</v>
      </c>
      <c r="K67" s="9"/>
      <c r="L67" s="57" t="n">
        <f aca="false">'High pensions'!N67</f>
        <v>2431374.5614924</v>
      </c>
      <c r="M67" s="42"/>
      <c r="N67" s="57" t="n">
        <f aca="false">'High pensions'!L67</f>
        <v>1032954.22696579</v>
      </c>
      <c r="O67" s="9"/>
      <c r="P67" s="57" t="n">
        <f aca="false">'High pensions'!X67</f>
        <v>18299423.5438493</v>
      </c>
      <c r="Q67" s="42"/>
      <c r="R67" s="57" t="n">
        <f aca="false">'High SIPA income'!G62</f>
        <v>33294401.402088</v>
      </c>
      <c r="S67" s="42"/>
      <c r="T67" s="57" t="n">
        <f aca="false">'High SIPA income'!J62</f>
        <v>127304029.443254</v>
      </c>
      <c r="U67" s="9"/>
      <c r="V67" s="57" t="n">
        <f aca="false">'High SIPA income'!F62</f>
        <v>164771.439649408</v>
      </c>
      <c r="W67" s="42"/>
      <c r="X67" s="57" t="n">
        <f aca="false">'High SIPA income'!M62</f>
        <v>413858.351475091</v>
      </c>
      <c r="Y67" s="9"/>
      <c r="Z67" s="9" t="n">
        <f aca="false">R67+V67-N67-L67-F67</f>
        <v>7234379.81501143</v>
      </c>
      <c r="AA67" s="9"/>
      <c r="AB67" s="9" t="n">
        <f aca="false">T67-P67-D67</f>
        <v>-16216752.9169209</v>
      </c>
      <c r="AC67" s="24"/>
      <c r="AD67" s="9"/>
      <c r="AE67" s="9"/>
      <c r="AF67" s="9"/>
      <c r="AG67" s="9" t="n">
        <f aca="false">BF67/100*$AG$37</f>
        <v>6911978205.58253</v>
      </c>
      <c r="AH67" s="43" t="n">
        <f aca="false">(AG67-AG66)/AG66</f>
        <v>0.00848172727478061</v>
      </c>
      <c r="AI67" s="43"/>
      <c r="AJ67" s="43" t="n">
        <f aca="false">AB67/AG67</f>
        <v>-0.00234618114157583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13067302</v>
      </c>
      <c r="AX67" s="7"/>
      <c r="AY67" s="43" t="n">
        <f aca="false">(AW67-AW66)/AW66</f>
        <v>0.0021245285226946</v>
      </c>
      <c r="AZ67" s="12" t="n">
        <f aca="false">workers_and_wage_high!B55</f>
        <v>8165.96960521232</v>
      </c>
      <c r="BA67" s="43" t="n">
        <f aca="false">(AZ67-AZ66)/AZ66</f>
        <v>0.00634372133516953</v>
      </c>
      <c r="BB67" s="48"/>
      <c r="BC67" s="48"/>
      <c r="BD67" s="48"/>
      <c r="BE67" s="48"/>
      <c r="BF67" s="7" t="n">
        <f aca="false">BF66*(1+AY67)*(1+BA67)*(1-BE67)</f>
        <v>131.628148353735</v>
      </c>
      <c r="BG67" s="7"/>
      <c r="BH67" s="7"/>
      <c r="BI67" s="43" t="n">
        <f aca="false">T74/AG74</f>
        <v>0.0162004126185173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57" t="n">
        <f aca="false">'High pensions'!Q68</f>
        <v>125633381.410798</v>
      </c>
      <c r="E68" s="9"/>
      <c r="F68" s="57" t="n">
        <f aca="false">'High pensions'!I68</f>
        <v>22835354.2220175</v>
      </c>
      <c r="G68" s="57" t="n">
        <f aca="false">'High pensions'!K68</f>
        <v>1775161.18308378</v>
      </c>
      <c r="H68" s="57" t="n">
        <f aca="false">'High pensions'!V68</f>
        <v>9766413.07210278</v>
      </c>
      <c r="I68" s="57" t="n">
        <f aca="false">'High pensions'!M68</f>
        <v>54901.8922603231</v>
      </c>
      <c r="J68" s="57" t="n">
        <f aca="false">'High pensions'!W68</f>
        <v>302054.01253926</v>
      </c>
      <c r="K68" s="9"/>
      <c r="L68" s="57" t="n">
        <f aca="false">'High pensions'!N68</f>
        <v>2428751.11006937</v>
      </c>
      <c r="M68" s="42"/>
      <c r="N68" s="57" t="n">
        <f aca="false">'High pensions'!L68</f>
        <v>1038317.8864325</v>
      </c>
      <c r="O68" s="9"/>
      <c r="P68" s="57" t="n">
        <f aca="false">'High pensions'!X68</f>
        <v>18315319.7137943</v>
      </c>
      <c r="Q68" s="42"/>
      <c r="R68" s="57" t="n">
        <f aca="false">'High SIPA income'!G63</f>
        <v>29246660.2806758</v>
      </c>
      <c r="S68" s="42"/>
      <c r="T68" s="57" t="n">
        <f aca="false">'High SIPA income'!J63</f>
        <v>111827140.44093</v>
      </c>
      <c r="U68" s="9"/>
      <c r="V68" s="57" t="n">
        <f aca="false">'High SIPA income'!F63</f>
        <v>171026.368307434</v>
      </c>
      <c r="W68" s="42"/>
      <c r="X68" s="57" t="n">
        <f aca="false">'High SIPA income'!M63</f>
        <v>429568.928918079</v>
      </c>
      <c r="Y68" s="9"/>
      <c r="Z68" s="9" t="n">
        <f aca="false">R68+V68-N68-L68-F68</f>
        <v>3115263.43046391</v>
      </c>
      <c r="AA68" s="9"/>
      <c r="AB68" s="9" t="n">
        <f aca="false">T68-P68-D68</f>
        <v>-32121560.6836628</v>
      </c>
      <c r="AC68" s="24"/>
      <c r="AD68" s="9"/>
      <c r="AE68" s="9"/>
      <c r="AF68" s="9"/>
      <c r="AG68" s="9" t="n">
        <f aca="false">BF68/100*$AG$37</f>
        <v>6957317715.0867</v>
      </c>
      <c r="AH68" s="43" t="n">
        <f aca="false">(AG68-AG67)/AG67</f>
        <v>0.00655955620166068</v>
      </c>
      <c r="AI68" s="43"/>
      <c r="AJ68" s="43" t="n">
        <f aca="false">AB68/AG68</f>
        <v>-0.00461694607017994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13106158</v>
      </c>
      <c r="AX68" s="7"/>
      <c r="AY68" s="43" t="n">
        <f aca="false">(AW68-AW67)/AW67</f>
        <v>0.00297352888913105</v>
      </c>
      <c r="AZ68" s="12" t="n">
        <f aca="false">workers_and_wage_high!B56</f>
        <v>8195.16617839607</v>
      </c>
      <c r="BA68" s="43" t="n">
        <f aca="false">(AZ68-AZ67)/AZ67</f>
        <v>0.00357539576991759</v>
      </c>
      <c r="BB68" s="48"/>
      <c r="BC68" s="48"/>
      <c r="BD68" s="48"/>
      <c r="BE68" s="48"/>
      <c r="BF68" s="7" t="n">
        <f aca="false">BF67*(1+AY68)*(1+BA68)*(1-BE68)</f>
        <v>132.491570590582</v>
      </c>
      <c r="BG68" s="7"/>
      <c r="BH68" s="7"/>
      <c r="BI68" s="43" t="n">
        <f aca="false">T75/AG75</f>
        <v>0.0185835117166934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57" t="n">
        <f aca="false">'High pensions'!Q69</f>
        <v>125990008.614333</v>
      </c>
      <c r="E69" s="9"/>
      <c r="F69" s="57" t="n">
        <f aca="false">'High pensions'!I69</f>
        <v>22900175.4377363</v>
      </c>
      <c r="G69" s="57" t="n">
        <f aca="false">'High pensions'!K69</f>
        <v>1844167.76839711</v>
      </c>
      <c r="H69" s="57" t="n">
        <f aca="false">'High pensions'!V69</f>
        <v>10146066.9442624</v>
      </c>
      <c r="I69" s="57" t="n">
        <f aca="false">'High pensions'!M69</f>
        <v>57036.1165483648</v>
      </c>
      <c r="J69" s="57" t="n">
        <f aca="false">'High pensions'!W69</f>
        <v>313795.884874098</v>
      </c>
      <c r="K69" s="9"/>
      <c r="L69" s="57" t="n">
        <f aca="false">'High pensions'!N69</f>
        <v>2436109.68696181</v>
      </c>
      <c r="M69" s="42"/>
      <c r="N69" s="57" t="n">
        <f aca="false">'High pensions'!L69</f>
        <v>1043391.6330766</v>
      </c>
      <c r="O69" s="9"/>
      <c r="P69" s="57" t="n">
        <f aca="false">'High pensions'!X69</f>
        <v>18381417.661309</v>
      </c>
      <c r="Q69" s="42"/>
      <c r="R69" s="57" t="n">
        <f aca="false">'High SIPA income'!G64</f>
        <v>34137597.5913034</v>
      </c>
      <c r="S69" s="42"/>
      <c r="T69" s="57" t="n">
        <f aca="false">'High SIPA income'!J64</f>
        <v>130528063.153966</v>
      </c>
      <c r="U69" s="9"/>
      <c r="V69" s="57" t="n">
        <f aca="false">'High SIPA income'!F64</f>
        <v>164160.45780127</v>
      </c>
      <c r="W69" s="42"/>
      <c r="X69" s="57" t="n">
        <f aca="false">'High SIPA income'!M64</f>
        <v>412323.741223522</v>
      </c>
      <c r="Y69" s="9"/>
      <c r="Z69" s="9" t="n">
        <f aca="false">R69+V69-N69-L69-F69</f>
        <v>7922081.29132996</v>
      </c>
      <c r="AA69" s="9"/>
      <c r="AB69" s="9" t="n">
        <f aca="false">T69-P69-D69</f>
        <v>-13843363.1216759</v>
      </c>
      <c r="AC69" s="24"/>
      <c r="AD69" s="9"/>
      <c r="AE69" s="9"/>
      <c r="AF69" s="9"/>
      <c r="AG69" s="9" t="n">
        <f aca="false">BF69/100*$AG$37</f>
        <v>7043024948.12821</v>
      </c>
      <c r="AH69" s="43" t="n">
        <f aca="false">(AG69-AG68)/AG68</f>
        <v>0.0123190051901266</v>
      </c>
      <c r="AI69" s="43" t="n">
        <f aca="false">(AG69-AG65)/AG65</f>
        <v>0.0418860314944009</v>
      </c>
      <c r="AJ69" s="43" t="n">
        <f aca="false">AB69/AG69</f>
        <v>-0.00196554225260198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13145527</v>
      </c>
      <c r="AX69" s="7"/>
      <c r="AY69" s="43" t="n">
        <f aca="false">(AW69-AW68)/AW68</f>
        <v>0.00300385513435745</v>
      </c>
      <c r="AZ69" s="12" t="n">
        <f aca="false">workers_and_wage_high!B57</f>
        <v>8271.27675593069</v>
      </c>
      <c r="BA69" s="43" t="n">
        <f aca="false">(AZ69-AZ68)/AZ68</f>
        <v>0.00928725249467909</v>
      </c>
      <c r="BB69" s="48"/>
      <c r="BC69" s="48"/>
      <c r="BD69" s="48"/>
      <c r="BE69" s="48"/>
      <c r="BF69" s="7" t="n">
        <f aca="false">BF68*(1+AY69)*(1+BA69)*(1-BE69)</f>
        <v>134.123734936336</v>
      </c>
      <c r="BG69" s="7"/>
      <c r="BH69" s="7"/>
      <c r="BI69" s="43" t="n">
        <f aca="false">T76/AG76</f>
        <v>0.0162116583126593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56" t="n">
        <f aca="false">'High pensions'!Q70</f>
        <v>126443914.203995</v>
      </c>
      <c r="E70" s="6"/>
      <c r="F70" s="56" t="n">
        <f aca="false">'High pensions'!I70</f>
        <v>22982678.15164</v>
      </c>
      <c r="G70" s="56" t="n">
        <f aca="false">'High pensions'!K70</f>
        <v>1918013.23035909</v>
      </c>
      <c r="H70" s="56" t="n">
        <f aca="false">'High pensions'!V70</f>
        <v>10552342.8880435</v>
      </c>
      <c r="I70" s="56" t="n">
        <f aca="false">'High pensions'!M70</f>
        <v>59319.9968152298</v>
      </c>
      <c r="J70" s="56" t="n">
        <f aca="false">'High pensions'!W70</f>
        <v>326361.12024877</v>
      </c>
      <c r="K70" s="6"/>
      <c r="L70" s="56" t="n">
        <f aca="false">'High pensions'!N70</f>
        <v>2961023.6031194</v>
      </c>
      <c r="M70" s="8"/>
      <c r="N70" s="56" t="n">
        <f aca="false">'High pensions'!L70</f>
        <v>1048632.53420745</v>
      </c>
      <c r="O70" s="6"/>
      <c r="P70" s="56" t="n">
        <f aca="false">'High pensions'!X70</f>
        <v>21134032.3592926</v>
      </c>
      <c r="Q70" s="8"/>
      <c r="R70" s="56" t="n">
        <f aca="false">'High SIPA income'!G65</f>
        <v>29881609.1534481</v>
      </c>
      <c r="S70" s="8"/>
      <c r="T70" s="56" t="n">
        <f aca="false">'High SIPA income'!J65</f>
        <v>114254922.488073</v>
      </c>
      <c r="U70" s="6"/>
      <c r="V70" s="56" t="n">
        <f aca="false">'High SIPA income'!F65</f>
        <v>165411.346263021</v>
      </c>
      <c r="W70" s="8"/>
      <c r="X70" s="56" t="n">
        <f aca="false">'High SIPA income'!M65</f>
        <v>415465.61239829</v>
      </c>
      <c r="Y70" s="6"/>
      <c r="Z70" s="6" t="n">
        <f aca="false">R70+V70-N70-L70-F70</f>
        <v>3054686.21074424</v>
      </c>
      <c r="AA70" s="6"/>
      <c r="AB70" s="6" t="n">
        <f aca="false">T70-P70-D70</f>
        <v>-33323024.0752147</v>
      </c>
      <c r="AC70" s="24"/>
      <c r="AD70" s="6"/>
      <c r="AE70" s="6"/>
      <c r="AF70" s="6"/>
      <c r="AG70" s="6" t="n">
        <f aca="false">BF70/100*$AG$37</f>
        <v>7109892047.63821</v>
      </c>
      <c r="AH70" s="36" t="n">
        <f aca="false">(AG70-AG69)/AG69</f>
        <v>0.00949408812299793</v>
      </c>
      <c r="AI70" s="36"/>
      <c r="AJ70" s="36" t="n">
        <f aca="false">AB70/AG70</f>
        <v>-0.00468685373166587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36" t="n">
        <f aca="false">AVERAGE(AH70:AH73)</f>
        <v>0.00945224958290131</v>
      </c>
      <c r="AV70" s="5"/>
      <c r="AW70" s="5" t="n">
        <f aca="false">workers_and_wage_high!C58</f>
        <v>13217008</v>
      </c>
      <c r="AX70" s="5"/>
      <c r="AY70" s="36" t="n">
        <f aca="false">(AW70-AW69)/AW69</f>
        <v>0.00543766712433819</v>
      </c>
      <c r="AZ70" s="11" t="n">
        <f aca="false">workers_and_wage_high!B58</f>
        <v>8304.64707993541</v>
      </c>
      <c r="BA70" s="36" t="n">
        <f aca="false">(AZ70-AZ69)/AZ69</f>
        <v>0.00403448282404393</v>
      </c>
      <c r="BB70" s="41"/>
      <c r="BC70" s="41"/>
      <c r="BD70" s="41"/>
      <c r="BE70" s="41"/>
      <c r="BF70" s="5" t="n">
        <f aca="false">BF69*(1+AY70)*(1+BA70)*(1-BE70)</f>
        <v>135.397117495207</v>
      </c>
      <c r="BG70" s="5"/>
      <c r="BH70" s="5"/>
      <c r="BI70" s="36" t="n">
        <f aca="false">T77/AG77</f>
        <v>0.0186568005308384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57" t="n">
        <f aca="false">'High pensions'!Q71</f>
        <v>127065694.340495</v>
      </c>
      <c r="E71" s="9"/>
      <c r="F71" s="57" t="n">
        <f aca="false">'High pensions'!I71</f>
        <v>23095694.0516003</v>
      </c>
      <c r="G71" s="57" t="n">
        <f aca="false">'High pensions'!K71</f>
        <v>2012343.83386686</v>
      </c>
      <c r="H71" s="57" t="n">
        <f aca="false">'High pensions'!V71</f>
        <v>11071322.0365157</v>
      </c>
      <c r="I71" s="57" t="n">
        <f aca="false">'High pensions'!M71</f>
        <v>62237.4381608306</v>
      </c>
      <c r="J71" s="57" t="n">
        <f aca="false">'High pensions'!W71</f>
        <v>342412.021747907</v>
      </c>
      <c r="K71" s="9"/>
      <c r="L71" s="57" t="n">
        <f aca="false">'High pensions'!N71</f>
        <v>2449084.32798537</v>
      </c>
      <c r="M71" s="42"/>
      <c r="N71" s="57" t="n">
        <f aca="false">'High pensions'!L71</f>
        <v>1055611.0739781</v>
      </c>
      <c r="O71" s="9"/>
      <c r="P71" s="57" t="n">
        <f aca="false">'High pensions'!X71</f>
        <v>18515970.8937812</v>
      </c>
      <c r="Q71" s="42"/>
      <c r="R71" s="57" t="n">
        <f aca="false">'High SIPA income'!G66</f>
        <v>34654256.9045333</v>
      </c>
      <c r="S71" s="42"/>
      <c r="T71" s="57" t="n">
        <f aca="false">'High SIPA income'!J66</f>
        <v>132503554.817841</v>
      </c>
      <c r="U71" s="9"/>
      <c r="V71" s="57" t="n">
        <f aca="false">'High SIPA income'!F66</f>
        <v>169003.220159733</v>
      </c>
      <c r="W71" s="42"/>
      <c r="X71" s="57" t="n">
        <f aca="false">'High SIPA income'!M66</f>
        <v>424487.364060851</v>
      </c>
      <c r="Y71" s="9"/>
      <c r="Z71" s="9" t="n">
        <f aca="false">R71+V71-N71-L71-F71</f>
        <v>8222870.67112923</v>
      </c>
      <c r="AA71" s="9"/>
      <c r="AB71" s="9" t="n">
        <f aca="false">T71-P71-D71</f>
        <v>-13078110.4164352</v>
      </c>
      <c r="AC71" s="24"/>
      <c r="AD71" s="9"/>
      <c r="AE71" s="9"/>
      <c r="AF71" s="9"/>
      <c r="AG71" s="9" t="n">
        <f aca="false">BF71/100*$AG$37</f>
        <v>7170166598.15048</v>
      </c>
      <c r="AH71" s="43" t="n">
        <f aca="false">(AG71-AG70)/AG70</f>
        <v>0.00847756198102826</v>
      </c>
      <c r="AI71" s="43"/>
      <c r="AJ71" s="43" t="n">
        <f aca="false">AB71/AG71</f>
        <v>-0.00182396186161262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13253558</v>
      </c>
      <c r="AX71" s="7"/>
      <c r="AY71" s="43" t="n">
        <f aca="false">(AW71-AW70)/AW70</f>
        <v>0.00276537624854279</v>
      </c>
      <c r="AZ71" s="12" t="n">
        <f aca="false">workers_and_wage_high!B59</f>
        <v>8351.9539452171</v>
      </c>
      <c r="BA71" s="43" t="n">
        <f aca="false">(AZ71-AZ70)/AZ70</f>
        <v>0.0056964329520983</v>
      </c>
      <c r="BB71" s="48"/>
      <c r="BC71" s="48"/>
      <c r="BD71" s="48"/>
      <c r="BE71" s="48"/>
      <c r="BF71" s="7" t="n">
        <f aca="false">BF70*(1+AY71)*(1+BA71)*(1-BE71)</f>
        <v>136.544954950825</v>
      </c>
      <c r="BG71" s="7"/>
      <c r="BH71" s="7"/>
      <c r="BI71" s="43" t="n">
        <f aca="false">T78/AG78</f>
        <v>0.0162193000041792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57" t="n">
        <f aca="false">'High pensions'!Q72</f>
        <v>127461637.405246</v>
      </c>
      <c r="E72" s="9"/>
      <c r="F72" s="57" t="n">
        <f aca="false">'High pensions'!I72</f>
        <v>23167661.3904859</v>
      </c>
      <c r="G72" s="57" t="n">
        <f aca="false">'High pensions'!K72</f>
        <v>2072886.33455812</v>
      </c>
      <c r="H72" s="57" t="n">
        <f aca="false">'High pensions'!V72</f>
        <v>11404409.0123934</v>
      </c>
      <c r="I72" s="57" t="n">
        <f aca="false">'High pensions'!M72</f>
        <v>64109.8866358183</v>
      </c>
      <c r="J72" s="57" t="n">
        <f aca="false">'High pensions'!W72</f>
        <v>352713.680795673</v>
      </c>
      <c r="K72" s="9"/>
      <c r="L72" s="57" t="n">
        <f aca="false">'High pensions'!N72</f>
        <v>2368246.73365147</v>
      </c>
      <c r="M72" s="42"/>
      <c r="N72" s="57" t="n">
        <f aca="false">'High pensions'!L72</f>
        <v>1060502.16720228</v>
      </c>
      <c r="O72" s="9"/>
      <c r="P72" s="57" t="n">
        <f aca="false">'High pensions'!X72</f>
        <v>18123413.5843105</v>
      </c>
      <c r="Q72" s="42"/>
      <c r="R72" s="57" t="n">
        <f aca="false">'High SIPA income'!G67</f>
        <v>30636849.0009925</v>
      </c>
      <c r="S72" s="42"/>
      <c r="T72" s="57" t="n">
        <f aca="false">'High SIPA income'!J67</f>
        <v>117142647.503081</v>
      </c>
      <c r="U72" s="9"/>
      <c r="V72" s="57" t="n">
        <f aca="false">'High SIPA income'!F67</f>
        <v>172483.067974843</v>
      </c>
      <c r="W72" s="42"/>
      <c r="X72" s="57" t="n">
        <f aca="false">'High SIPA income'!M67</f>
        <v>433227.738504443</v>
      </c>
      <c r="Y72" s="9"/>
      <c r="Z72" s="9" t="n">
        <f aca="false">R72+V72-N72-L72-F72</f>
        <v>4212921.77762772</v>
      </c>
      <c r="AA72" s="9"/>
      <c r="AB72" s="9" t="n">
        <f aca="false">T72-P72-D72</f>
        <v>-28442403.4864758</v>
      </c>
      <c r="AC72" s="24"/>
      <c r="AD72" s="9"/>
      <c r="AE72" s="9"/>
      <c r="AF72" s="9"/>
      <c r="AG72" s="9" t="n">
        <f aca="false">BF72/100*$AG$37</f>
        <v>7254701014.96912</v>
      </c>
      <c r="AH72" s="43" t="n">
        <f aca="false">(AG72-AG71)/AG71</f>
        <v>0.011789742352771</v>
      </c>
      <c r="AI72" s="43"/>
      <c r="AJ72" s="43" t="n">
        <f aca="false">AB72/AG72</f>
        <v>-0.00392054799057723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13307093</v>
      </c>
      <c r="AX72" s="7"/>
      <c r="AY72" s="43" t="n">
        <f aca="false">(AW72-AW71)/AW71</f>
        <v>0.0040392926940826</v>
      </c>
      <c r="AZ72" s="12" t="n">
        <f aca="false">workers_and_wage_high!B60</f>
        <v>8416.42492665688</v>
      </c>
      <c r="BA72" s="43" t="n">
        <f aca="false">(AZ72-AZ71)/AZ71</f>
        <v>0.00771926927071955</v>
      </c>
      <c r="BB72" s="48"/>
      <c r="BC72" s="48"/>
      <c r="BD72" s="48"/>
      <c r="BE72" s="48"/>
      <c r="BF72" s="7" t="n">
        <f aca="false">BF71*(1+AY72)*(1+BA72)*(1-BE72)</f>
        <v>138.154784789266</v>
      </c>
      <c r="BG72" s="7"/>
      <c r="BH72" s="7"/>
      <c r="BI72" s="43" t="n">
        <f aca="false">T79/AG79</f>
        <v>0.0187469042057757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57" t="n">
        <f aca="false">'High pensions'!Q73</f>
        <v>127429337.076171</v>
      </c>
      <c r="E73" s="9"/>
      <c r="F73" s="57" t="n">
        <f aca="false">'High pensions'!I73</f>
        <v>23161790.4233303</v>
      </c>
      <c r="G73" s="57" t="n">
        <f aca="false">'High pensions'!K73</f>
        <v>2172025.66585125</v>
      </c>
      <c r="H73" s="57" t="n">
        <f aca="false">'High pensions'!V73</f>
        <v>11949844.3623365</v>
      </c>
      <c r="I73" s="57" t="n">
        <f aca="false">'High pensions'!M73</f>
        <v>67176.0515211723</v>
      </c>
      <c r="J73" s="57" t="n">
        <f aca="false">'High pensions'!W73</f>
        <v>369582.815329993</v>
      </c>
      <c r="K73" s="9"/>
      <c r="L73" s="57" t="n">
        <f aca="false">'High pensions'!N73</f>
        <v>2363291.15053026</v>
      </c>
      <c r="M73" s="42"/>
      <c r="N73" s="57" t="n">
        <f aca="false">'High pensions'!L73</f>
        <v>1061375.84019266</v>
      </c>
      <c r="O73" s="9"/>
      <c r="P73" s="57" t="n">
        <f aca="false">'High pensions'!X73</f>
        <v>18102505.7309545</v>
      </c>
      <c r="Q73" s="42"/>
      <c r="R73" s="57" t="n">
        <f aca="false">'High SIPA income'!G68</f>
        <v>35638258.1550401</v>
      </c>
      <c r="S73" s="42"/>
      <c r="T73" s="57" t="n">
        <f aca="false">'High SIPA income'!J68</f>
        <v>136265968.884215</v>
      </c>
      <c r="U73" s="9"/>
      <c r="V73" s="57" t="n">
        <f aca="false">'High SIPA income'!F68</f>
        <v>164441.185908879</v>
      </c>
      <c r="W73" s="42"/>
      <c r="X73" s="57" t="n">
        <f aca="false">'High SIPA income'!M68</f>
        <v>413028.849293678</v>
      </c>
      <c r="Y73" s="9"/>
      <c r="Z73" s="9" t="n">
        <f aca="false">R73+V73-N73-L73-F73</f>
        <v>9216241.92689571</v>
      </c>
      <c r="AA73" s="9"/>
      <c r="AB73" s="9" t="n">
        <f aca="false">T73-P73-D73</f>
        <v>-9265873.92291057</v>
      </c>
      <c r="AC73" s="24"/>
      <c r="AD73" s="9"/>
      <c r="AE73" s="9"/>
      <c r="AF73" s="9"/>
      <c r="AG73" s="9" t="n">
        <f aca="false">BF73/100*$AG$37</f>
        <v>7313083989.47716</v>
      </c>
      <c r="AH73" s="43" t="n">
        <f aca="false">(AG73-AG72)/AG72</f>
        <v>0.00804760587480804</v>
      </c>
      <c r="AI73" s="43" t="n">
        <f aca="false">(AG73-AG69)/AG69</f>
        <v>0.0383441835486792</v>
      </c>
      <c r="AJ73" s="43" t="n">
        <f aca="false">AB73/AG73</f>
        <v>-0.00126702687077617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13332925</v>
      </c>
      <c r="AX73" s="7"/>
      <c r="AY73" s="43" t="n">
        <f aca="false">(AW73-AW72)/AW72</f>
        <v>0.0019412203702191</v>
      </c>
      <c r="AZ73" s="12" t="n">
        <f aca="false">workers_and_wage_high!B61</f>
        <v>8467.71928817003</v>
      </c>
      <c r="BA73" s="43" t="n">
        <f aca="false">(AZ73-AZ72)/AZ72</f>
        <v>0.00609455463099182</v>
      </c>
      <c r="BB73" s="48"/>
      <c r="BC73" s="48"/>
      <c r="BD73" s="48"/>
      <c r="BE73" s="48"/>
      <c r="BF73" s="7" t="n">
        <f aca="false">BF72*(1+AY73)*(1+BA73)*(1-BE73)</f>
        <v>139.266600046969</v>
      </c>
      <c r="BG73" s="7"/>
      <c r="BH73" s="7"/>
      <c r="BI73" s="43" t="n">
        <f aca="false">T80/AG80</f>
        <v>0.0163469846687467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56" t="n">
        <f aca="false">'High pensions'!Q74</f>
        <v>128216232.641535</v>
      </c>
      <c r="E74" s="6"/>
      <c r="F74" s="56" t="n">
        <f aca="false">'High pensions'!I74</f>
        <v>23304818.006995</v>
      </c>
      <c r="G74" s="56" t="n">
        <f aca="false">'High pensions'!K74</f>
        <v>2231045.48682079</v>
      </c>
      <c r="H74" s="56" t="n">
        <f aca="false">'High pensions'!V74</f>
        <v>12274554.0036485</v>
      </c>
      <c r="I74" s="56" t="n">
        <f aca="false">'High pensions'!M74</f>
        <v>69001.4068088909</v>
      </c>
      <c r="J74" s="56" t="n">
        <f aca="false">'High pensions'!W74</f>
        <v>379625.381556142</v>
      </c>
      <c r="K74" s="6"/>
      <c r="L74" s="56" t="n">
        <f aca="false">'High pensions'!N74</f>
        <v>2892190.39430375</v>
      </c>
      <c r="M74" s="8"/>
      <c r="N74" s="56" t="n">
        <f aca="false">'High pensions'!L74</f>
        <v>1069775.32439215</v>
      </c>
      <c r="O74" s="6"/>
      <c r="P74" s="56" t="n">
        <f aca="false">'High pensions'!X74</f>
        <v>20893177.9049935</v>
      </c>
      <c r="Q74" s="8"/>
      <c r="R74" s="56" t="n">
        <f aca="false">'High SIPA income'!G69</f>
        <v>31390421.3995887</v>
      </c>
      <c r="S74" s="8"/>
      <c r="T74" s="56" t="n">
        <f aca="false">'High SIPA income'!J69</f>
        <v>120023996.882514</v>
      </c>
      <c r="U74" s="6"/>
      <c r="V74" s="56" t="n">
        <f aca="false">'High SIPA income'!F69</f>
        <v>167664.420636005</v>
      </c>
      <c r="W74" s="8"/>
      <c r="X74" s="56" t="n">
        <f aca="false">'High SIPA income'!M69</f>
        <v>421124.685643861</v>
      </c>
      <c r="Y74" s="6"/>
      <c r="Z74" s="6" t="n">
        <f aca="false">R74+V74-N74-L74-F74</f>
        <v>4291302.09453378</v>
      </c>
      <c r="AA74" s="6"/>
      <c r="AB74" s="6" t="n">
        <f aca="false">T74-P74-D74</f>
        <v>-29085413.6640144</v>
      </c>
      <c r="AC74" s="24"/>
      <c r="AD74" s="6"/>
      <c r="AE74" s="6"/>
      <c r="AF74" s="6"/>
      <c r="AG74" s="6" t="n">
        <f aca="false">BF74/100*$AG$37</f>
        <v>7408699994.7967</v>
      </c>
      <c r="AH74" s="36" t="n">
        <f aca="false">(AG74-AG73)/AG73</f>
        <v>0.0130746488700418</v>
      </c>
      <c r="AI74" s="36"/>
      <c r="AJ74" s="36" t="n">
        <f aca="false">AB74/AG74</f>
        <v>-0.00392584578730976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36" t="n">
        <f aca="false">AVERAGE(AH74:AH77)</f>
        <v>0.00876527045116789</v>
      </c>
      <c r="AV74" s="5"/>
      <c r="AW74" s="5" t="n">
        <f aca="false">workers_and_wage_high!C62</f>
        <v>13378880</v>
      </c>
      <c r="AX74" s="5"/>
      <c r="AY74" s="36" t="n">
        <f aca="false">(AW74-AW73)/AW73</f>
        <v>0.00344673055612328</v>
      </c>
      <c r="AZ74" s="11" t="n">
        <f aca="false">workers_and_wage_high!B62</f>
        <v>8548.96576307409</v>
      </c>
      <c r="BA74" s="36" t="n">
        <f aca="false">(AZ74-AZ73)/AZ73</f>
        <v>0.00959484745999664</v>
      </c>
      <c r="BB74" s="41"/>
      <c r="BC74" s="41"/>
      <c r="BD74" s="41"/>
      <c r="BE74" s="41"/>
      <c r="BF74" s="5" t="n">
        <f aca="false">BF73*(1+AY74)*(1+BA74)*(1-BE74)</f>
        <v>141.087461941908</v>
      </c>
      <c r="BG74" s="5"/>
      <c r="BH74" s="5"/>
      <c r="BI74" s="36" t="n">
        <f aca="false">T81/AG81</f>
        <v>0.0187983929549071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57" t="n">
        <f aca="false">'High pensions'!Q75</f>
        <v>129182519.635714</v>
      </c>
      <c r="E75" s="9"/>
      <c r="F75" s="57" t="n">
        <f aca="false">'High pensions'!I75</f>
        <v>23480452.1063438</v>
      </c>
      <c r="G75" s="57" t="n">
        <f aca="false">'High pensions'!K75</f>
        <v>2293890.5968976</v>
      </c>
      <c r="H75" s="57" t="n">
        <f aca="false">'High pensions'!V75</f>
        <v>12620309.2569859</v>
      </c>
      <c r="I75" s="57" t="n">
        <f aca="false">'High pensions'!M75</f>
        <v>70945.0700071426</v>
      </c>
      <c r="J75" s="57" t="n">
        <f aca="false">'High pensions'!W75</f>
        <v>390318.842999567</v>
      </c>
      <c r="K75" s="9"/>
      <c r="L75" s="57" t="n">
        <f aca="false">'High pensions'!N75</f>
        <v>2393248.28866394</v>
      </c>
      <c r="M75" s="42"/>
      <c r="N75" s="57" t="n">
        <f aca="false">'High pensions'!L75</f>
        <v>1080314.20645006</v>
      </c>
      <c r="O75" s="9"/>
      <c r="P75" s="57" t="n">
        <f aca="false">'High pensions'!X75</f>
        <v>18362146.7665672</v>
      </c>
      <c r="Q75" s="42"/>
      <c r="R75" s="57" t="n">
        <f aca="false">'High SIPA income'!G70</f>
        <v>36214754.5537747</v>
      </c>
      <c r="S75" s="42"/>
      <c r="T75" s="57" t="n">
        <f aca="false">'High SIPA income'!J70</f>
        <v>138470252.8307</v>
      </c>
      <c r="U75" s="9"/>
      <c r="V75" s="57" t="n">
        <f aca="false">'High SIPA income'!F70</f>
        <v>169549.873335584</v>
      </c>
      <c r="W75" s="42"/>
      <c r="X75" s="57" t="n">
        <f aca="false">'High SIPA income'!M70</f>
        <v>425860.399234106</v>
      </c>
      <c r="Y75" s="9"/>
      <c r="Z75" s="9" t="n">
        <f aca="false">R75+V75-N75-L75-F75</f>
        <v>9430289.82565256</v>
      </c>
      <c r="AA75" s="9"/>
      <c r="AB75" s="9" t="n">
        <f aca="false">T75-P75-D75</f>
        <v>-9074413.57158169</v>
      </c>
      <c r="AC75" s="24"/>
      <c r="AD75" s="9"/>
      <c r="AE75" s="9"/>
      <c r="AF75" s="9"/>
      <c r="AG75" s="9" t="n">
        <f aca="false">BF75/100*$AG$37</f>
        <v>7451242528.41369</v>
      </c>
      <c r="AH75" s="43" t="n">
        <f aca="false">(AG75-AG74)/AG74</f>
        <v>0.00574224002144327</v>
      </c>
      <c r="AI75" s="43"/>
      <c r="AJ75" s="43" t="n">
        <f aca="false">AB75/AG75</f>
        <v>-0.00121783897611417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13429551</v>
      </c>
      <c r="AX75" s="7"/>
      <c r="AY75" s="43" t="n">
        <f aca="false">(AW75-AW74)/AW74</f>
        <v>0.00378738728503432</v>
      </c>
      <c r="AZ75" s="12" t="n">
        <f aca="false">workers_and_wage_high!B63</f>
        <v>8565.61467630722</v>
      </c>
      <c r="BA75" s="43" t="n">
        <f aca="false">(AZ75-AZ74)/AZ74</f>
        <v>0.00194747688720881</v>
      </c>
      <c r="BB75" s="48"/>
      <c r="BC75" s="48"/>
      <c r="BD75" s="48"/>
      <c r="BE75" s="48"/>
      <c r="BF75" s="7" t="n">
        <f aca="false">BF74*(1+AY75)*(1+BA75)*(1-BE75)</f>
        <v>141.897620012394</v>
      </c>
      <c r="BG75" s="7"/>
      <c r="BH75" s="7"/>
      <c r="BI75" s="43" t="n">
        <f aca="false">T82/AG82</f>
        <v>0.0164171004887988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57" t="n">
        <f aca="false">'High pensions'!Q76</f>
        <v>129924519.40071</v>
      </c>
      <c r="E76" s="9"/>
      <c r="F76" s="57" t="n">
        <f aca="false">'High pensions'!I76</f>
        <v>23615319.3468499</v>
      </c>
      <c r="G76" s="57" t="n">
        <f aca="false">'High pensions'!K76</f>
        <v>2333438.76227958</v>
      </c>
      <c r="H76" s="57" t="n">
        <f aca="false">'High pensions'!V76</f>
        <v>12837891.5943223</v>
      </c>
      <c r="I76" s="57" t="n">
        <f aca="false">'High pensions'!M76</f>
        <v>72168.2091426677</v>
      </c>
      <c r="J76" s="57" t="n">
        <f aca="false">'High pensions'!W76</f>
        <v>397048.193638837</v>
      </c>
      <c r="K76" s="9"/>
      <c r="L76" s="57" t="n">
        <f aca="false">'High pensions'!N76</f>
        <v>2328245.27810581</v>
      </c>
      <c r="M76" s="42"/>
      <c r="N76" s="57" t="n">
        <f aca="false">'High pensions'!L76</f>
        <v>1089376.19682688</v>
      </c>
      <c r="O76" s="9"/>
      <c r="P76" s="57" t="n">
        <f aca="false">'High pensions'!X76</f>
        <v>18074702.2331036</v>
      </c>
      <c r="Q76" s="42"/>
      <c r="R76" s="57" t="n">
        <f aca="false">'High SIPA income'!G71</f>
        <v>31758551.2520735</v>
      </c>
      <c r="S76" s="42"/>
      <c r="T76" s="57" t="n">
        <f aca="false">'High SIPA income'!J71</f>
        <v>121431573.27993</v>
      </c>
      <c r="U76" s="9"/>
      <c r="V76" s="57" t="n">
        <f aca="false">'High SIPA income'!F71</f>
        <v>170939.985589188</v>
      </c>
      <c r="W76" s="42"/>
      <c r="X76" s="57" t="n">
        <f aca="false">'High SIPA income'!M71</f>
        <v>429351.960434676</v>
      </c>
      <c r="Y76" s="9"/>
      <c r="Z76" s="9" t="n">
        <f aca="false">R76+V76-N76-L76-F76</f>
        <v>4896550.41588007</v>
      </c>
      <c r="AA76" s="9"/>
      <c r="AB76" s="9" t="n">
        <f aca="false">T76-P76-D76</f>
        <v>-26567648.3538843</v>
      </c>
      <c r="AC76" s="24"/>
      <c r="AD76" s="9"/>
      <c r="AE76" s="9"/>
      <c r="AF76" s="9"/>
      <c r="AG76" s="9" t="n">
        <f aca="false">BF76/100*$AG$37</f>
        <v>7490385680.35363</v>
      </c>
      <c r="AH76" s="43" t="n">
        <f aca="false">(AG76-AG75)/AG75</f>
        <v>0.00525323820700742</v>
      </c>
      <c r="AI76" s="43"/>
      <c r="AJ76" s="43" t="n">
        <f aca="false">AB76/AG76</f>
        <v>-0.00354689991779301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13431829</v>
      </c>
      <c r="AX76" s="7"/>
      <c r="AY76" s="43" t="n">
        <f aca="false">(AW76-AW75)/AW75</f>
        <v>0.000169625924202529</v>
      </c>
      <c r="AZ76" s="12" t="n">
        <f aca="false">workers_and_wage_high!B64</f>
        <v>8609.15155530213</v>
      </c>
      <c r="BA76" s="43" t="n">
        <f aca="false">(AZ76-AZ75)/AZ75</f>
        <v>0.00508275011661894</v>
      </c>
      <c r="BB76" s="48"/>
      <c r="BC76" s="48"/>
      <c r="BD76" s="48"/>
      <c r="BE76" s="48"/>
      <c r="BF76" s="7" t="n">
        <f aca="false">BF75*(1+AY76)*(1+BA76)*(1-BE76)</f>
        <v>142.643042011327</v>
      </c>
      <c r="BG76" s="7"/>
      <c r="BH76" s="7"/>
      <c r="BI76" s="43" t="n">
        <f aca="false">T83/AG83</f>
        <v>0.0188948691509862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57" t="n">
        <f aca="false">'High pensions'!Q77</f>
        <v>131017069.670209</v>
      </c>
      <c r="E77" s="9"/>
      <c r="F77" s="57" t="n">
        <f aca="false">'High pensions'!I77</f>
        <v>23813903.2910946</v>
      </c>
      <c r="G77" s="57" t="n">
        <f aca="false">'High pensions'!K77</f>
        <v>2343540.27044293</v>
      </c>
      <c r="H77" s="57" t="n">
        <f aca="false">'High pensions'!V77</f>
        <v>12893467.1118104</v>
      </c>
      <c r="I77" s="57" t="n">
        <f aca="false">'High pensions'!M77</f>
        <v>72480.6269209157</v>
      </c>
      <c r="J77" s="57" t="n">
        <f aca="false">'High pensions'!W77</f>
        <v>398767.02407661</v>
      </c>
      <c r="K77" s="9"/>
      <c r="L77" s="57" t="n">
        <f aca="false">'High pensions'!N77</f>
        <v>2310251.84740831</v>
      </c>
      <c r="M77" s="42"/>
      <c r="N77" s="57" t="n">
        <f aca="false">'High pensions'!L77</f>
        <v>1100020.01600571</v>
      </c>
      <c r="O77" s="9"/>
      <c r="P77" s="57" t="n">
        <f aca="false">'High pensions'!X77</f>
        <v>18039893.3883647</v>
      </c>
      <c r="Q77" s="42"/>
      <c r="R77" s="57" t="n">
        <f aca="false">'High SIPA income'!G72</f>
        <v>36950275.3738179</v>
      </c>
      <c r="S77" s="42"/>
      <c r="T77" s="57" t="n">
        <f aca="false">'High SIPA income'!J72</f>
        <v>141282580.434975</v>
      </c>
      <c r="U77" s="9"/>
      <c r="V77" s="57" t="n">
        <f aca="false">'High SIPA income'!F72</f>
        <v>173229.92466792</v>
      </c>
      <c r="W77" s="42"/>
      <c r="X77" s="57" t="n">
        <f aca="false">'High SIPA income'!M72</f>
        <v>435103.627192694</v>
      </c>
      <c r="Y77" s="9"/>
      <c r="Z77" s="9" t="n">
        <f aca="false">R77+V77-N77-L77-F77</f>
        <v>9899330.14397718</v>
      </c>
      <c r="AA77" s="9"/>
      <c r="AB77" s="9" t="n">
        <f aca="false">T77-P77-D77</f>
        <v>-7774382.62359832</v>
      </c>
      <c r="AC77" s="24"/>
      <c r="AD77" s="9"/>
      <c r="AE77" s="9"/>
      <c r="AF77" s="9"/>
      <c r="AG77" s="9" t="n">
        <f aca="false">BF77/100*$AG$37</f>
        <v>7572712170.09821</v>
      </c>
      <c r="AH77" s="43" t="n">
        <f aca="false">(AG77-AG76)/AG76</f>
        <v>0.0109909547061791</v>
      </c>
      <c r="AI77" s="43" t="n">
        <f aca="false">(AG77-AG73)/AG73</f>
        <v>0.0355018732171854</v>
      </c>
      <c r="AJ77" s="43" t="n">
        <f aca="false">AB77/AG77</f>
        <v>-0.00102663120543475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13488648</v>
      </c>
      <c r="AX77" s="7"/>
      <c r="AY77" s="43" t="n">
        <f aca="false">(AW77-AW76)/AW76</f>
        <v>0.00423017594997673</v>
      </c>
      <c r="AZ77" s="12" t="n">
        <f aca="false">workers_and_wage_high!B65</f>
        <v>8667.11094582628</v>
      </c>
      <c r="BA77" s="43" t="n">
        <f aca="false">(AZ77-AZ76)/AZ76</f>
        <v>0.00673229994289579</v>
      </c>
      <c r="BB77" s="48"/>
      <c r="BC77" s="48"/>
      <c r="BD77" s="48"/>
      <c r="BE77" s="48"/>
      <c r="BF77" s="7" t="n">
        <f aca="false">BF76*(1+AY77)*(1+BA77)*(1-BE77)</f>
        <v>144.210825225225</v>
      </c>
      <c r="BG77" s="7"/>
      <c r="BH77" s="7"/>
      <c r="BI77" s="43" t="n">
        <f aca="false">T84/AG84</f>
        <v>0.0164381872606681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56" t="n">
        <f aca="false">'High pensions'!Q78</f>
        <v>131892306.129966</v>
      </c>
      <c r="E78" s="6"/>
      <c r="F78" s="56" t="n">
        <f aca="false">'High pensions'!I78</f>
        <v>23972987.8780265</v>
      </c>
      <c r="G78" s="56" t="n">
        <f aca="false">'High pensions'!K78</f>
        <v>2433810.31286625</v>
      </c>
      <c r="H78" s="56" t="n">
        <f aca="false">'High pensions'!V78</f>
        <v>13390106.251255</v>
      </c>
      <c r="I78" s="56" t="n">
        <f aca="false">'High pensions'!M78</f>
        <v>75272.4839030798</v>
      </c>
      <c r="J78" s="56" t="n">
        <f aca="false">'High pensions'!W78</f>
        <v>414126.997461496</v>
      </c>
      <c r="K78" s="6"/>
      <c r="L78" s="56" t="n">
        <f aca="false">'High pensions'!N78</f>
        <v>2800626.83037336</v>
      </c>
      <c r="M78" s="8"/>
      <c r="N78" s="56" t="n">
        <f aca="false">'High pensions'!L78</f>
        <v>1109268.98137451</v>
      </c>
      <c r="O78" s="6"/>
      <c r="P78" s="56" t="n">
        <f aca="false">'High pensions'!X78</f>
        <v>20635336.5846881</v>
      </c>
      <c r="Q78" s="8"/>
      <c r="R78" s="56" t="n">
        <f aca="false">'High SIPA income'!G73</f>
        <v>32432121.3442332</v>
      </c>
      <c r="S78" s="8"/>
      <c r="T78" s="56" t="n">
        <f aca="false">'High SIPA income'!J73</f>
        <v>124007026.906767</v>
      </c>
      <c r="U78" s="6"/>
      <c r="V78" s="56" t="n">
        <f aca="false">'High SIPA income'!F73</f>
        <v>175078.57881339</v>
      </c>
      <c r="W78" s="8"/>
      <c r="X78" s="56" t="n">
        <f aca="false">'High SIPA income'!M73</f>
        <v>439746.913424336</v>
      </c>
      <c r="Y78" s="6"/>
      <c r="Z78" s="6" t="n">
        <f aca="false">R78+V78-N78-L78-F78</f>
        <v>4724316.23327223</v>
      </c>
      <c r="AA78" s="6"/>
      <c r="AB78" s="6" t="n">
        <f aca="false">T78-P78-D78</f>
        <v>-28520615.8078871</v>
      </c>
      <c r="AC78" s="24"/>
      <c r="AD78" s="6"/>
      <c r="AE78" s="6"/>
      <c r="AF78" s="6"/>
      <c r="AG78" s="6" t="n">
        <f aca="false">BF78/100*$AG$37</f>
        <v>7645646043.59091</v>
      </c>
      <c r="AH78" s="36" t="n">
        <f aca="false">(AG78-AG77)/AG77</f>
        <v>0.00963114295835632</v>
      </c>
      <c r="AI78" s="36"/>
      <c r="AJ78" s="36" t="n">
        <f aca="false">AB78/AG78</f>
        <v>-0.00373030815777759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36" t="n">
        <f aca="false">AVERAGE(AH78:AH81)</f>
        <v>0.0101650037995463</v>
      </c>
      <c r="AV78" s="5"/>
      <c r="AW78" s="5" t="n">
        <f aca="false">workers_and_wage_high!C66</f>
        <v>13537212</v>
      </c>
      <c r="AX78" s="5"/>
      <c r="AY78" s="36" t="n">
        <f aca="false">(AW78-AW77)/AW77</f>
        <v>0.00360036083675695</v>
      </c>
      <c r="AZ78" s="11" t="n">
        <f aca="false">workers_and_wage_high!B66</f>
        <v>8719.192889773</v>
      </c>
      <c r="BA78" s="36" t="n">
        <f aca="false">(AZ78-AZ77)/AZ77</f>
        <v>0.00600914702399211</v>
      </c>
      <c r="BB78" s="41"/>
      <c r="BC78" s="41"/>
      <c r="BD78" s="41"/>
      <c r="BE78" s="41"/>
      <c r="BF78" s="5" t="n">
        <f aca="false">BF77*(1+AY78)*(1+BA78)*(1-BE78)</f>
        <v>145.599740299112</v>
      </c>
      <c r="BG78" s="5"/>
      <c r="BH78" s="5"/>
      <c r="BI78" s="36" t="n">
        <f aca="false">T85/AG85</f>
        <v>0.0189310196502515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57" t="n">
        <f aca="false">'High pensions'!Q79</f>
        <v>131854642.381782</v>
      </c>
      <c r="E79" s="9"/>
      <c r="F79" s="57" t="n">
        <f aca="false">'High pensions'!I79</f>
        <v>23966142.0459598</v>
      </c>
      <c r="G79" s="57" t="n">
        <f aca="false">'High pensions'!K79</f>
        <v>2510458.92027391</v>
      </c>
      <c r="H79" s="57" t="n">
        <f aca="false">'High pensions'!V79</f>
        <v>13811804.2742167</v>
      </c>
      <c r="I79" s="57" t="n">
        <f aca="false">'High pensions'!M79</f>
        <v>77643.0593899153</v>
      </c>
      <c r="J79" s="57" t="n">
        <f aca="false">'High pensions'!W79</f>
        <v>427169.20435722</v>
      </c>
      <c r="K79" s="9"/>
      <c r="L79" s="57" t="n">
        <f aca="false">'High pensions'!N79</f>
        <v>2255183.52786757</v>
      </c>
      <c r="M79" s="42"/>
      <c r="N79" s="57" t="n">
        <f aca="false">'High pensions'!L79</f>
        <v>1110496.12298292</v>
      </c>
      <c r="O79" s="9"/>
      <c r="P79" s="57" t="n">
        <f aca="false">'High pensions'!X79</f>
        <v>17811780.0661214</v>
      </c>
      <c r="Q79" s="42"/>
      <c r="R79" s="57" t="n">
        <f aca="false">'High SIPA income'!G74</f>
        <v>38000655.6582261</v>
      </c>
      <c r="S79" s="42"/>
      <c r="T79" s="57" t="n">
        <f aca="false">'High SIPA income'!J74</f>
        <v>145298800.490655</v>
      </c>
      <c r="U79" s="9"/>
      <c r="V79" s="57" t="n">
        <f aca="false">'High SIPA income'!F74</f>
        <v>171985.518344899</v>
      </c>
      <c r="W79" s="42"/>
      <c r="X79" s="57" t="n">
        <f aca="false">'High SIPA income'!M74</f>
        <v>431978.037281563</v>
      </c>
      <c r="Y79" s="9"/>
      <c r="Z79" s="9" t="n">
        <f aca="false">R79+V79-N79-L79-F79</f>
        <v>10840819.4797608</v>
      </c>
      <c r="AA79" s="9"/>
      <c r="AB79" s="9" t="n">
        <f aca="false">T79-P79-D79</f>
        <v>-4367621.95724899</v>
      </c>
      <c r="AC79" s="24"/>
      <c r="AD79" s="9"/>
      <c r="AE79" s="9"/>
      <c r="AF79" s="9"/>
      <c r="AG79" s="9" t="n">
        <f aca="false">BF79/100*$AG$37</f>
        <v>7750549045.09995</v>
      </c>
      <c r="AH79" s="43" t="n">
        <f aca="false">(AG79-AG78)/AG78</f>
        <v>0.0137206196717636</v>
      </c>
      <c r="AI79" s="43"/>
      <c r="AJ79" s="43" t="n">
        <f aca="false">AB79/AG79</f>
        <v>-0.00056352420090939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13590068</v>
      </c>
      <c r="AX79" s="7"/>
      <c r="AY79" s="43" t="n">
        <f aca="false">(AW79-AW78)/AW78</f>
        <v>0.00390449673093692</v>
      </c>
      <c r="AZ79" s="12" t="n">
        <f aca="false">workers_and_wage_high!B67</f>
        <v>8804.44867817667</v>
      </c>
      <c r="BA79" s="43" t="n">
        <f aca="false">(AZ79-AZ78)/AZ78</f>
        <v>0.00977794498659123</v>
      </c>
      <c r="BB79" s="48"/>
      <c r="BC79" s="48"/>
      <c r="BD79" s="48"/>
      <c r="BE79" s="48"/>
      <c r="BF79" s="7" t="n">
        <f aca="false">BF78*(1+AY79)*(1+BA79)*(1-BE79)</f>
        <v>147.597458960063</v>
      </c>
      <c r="BG79" s="7"/>
      <c r="BH79" s="7"/>
      <c r="BI79" s="43" t="n">
        <f aca="false">T86/AG86</f>
        <v>0.0164831755794952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57" t="n">
        <f aca="false">'High pensions'!Q80</f>
        <v>132433568.081562</v>
      </c>
      <c r="E80" s="9"/>
      <c r="F80" s="57" t="n">
        <f aca="false">'High pensions'!I80</f>
        <v>24071368.6447686</v>
      </c>
      <c r="G80" s="57" t="n">
        <f aca="false">'High pensions'!K80</f>
        <v>2562876.83116408</v>
      </c>
      <c r="H80" s="57" t="n">
        <f aca="false">'High pensions'!V80</f>
        <v>14100192.1541504</v>
      </c>
      <c r="I80" s="57" t="n">
        <f aca="false">'High pensions'!M80</f>
        <v>79264.2318916731</v>
      </c>
      <c r="J80" s="57" t="n">
        <f aca="false">'High pensions'!W80</f>
        <v>436088.417138673</v>
      </c>
      <c r="K80" s="9"/>
      <c r="L80" s="57" t="n">
        <f aca="false">'High pensions'!N80</f>
        <v>2217969.97330343</v>
      </c>
      <c r="M80" s="42"/>
      <c r="N80" s="57" t="n">
        <f aca="false">'High pensions'!L80</f>
        <v>1118022.95050954</v>
      </c>
      <c r="O80" s="9"/>
      <c r="P80" s="57" t="n">
        <f aca="false">'High pensions'!X80</f>
        <v>17660089.1388606</v>
      </c>
      <c r="Q80" s="42"/>
      <c r="R80" s="57" t="n">
        <f aca="false">'High SIPA income'!G75</f>
        <v>33479419.7466973</v>
      </c>
      <c r="S80" s="42"/>
      <c r="T80" s="57" t="n">
        <f aca="false">'High SIPA income'!J75</f>
        <v>128011463.119722</v>
      </c>
      <c r="U80" s="9"/>
      <c r="V80" s="57" t="n">
        <f aca="false">'High SIPA income'!F75</f>
        <v>174211.890789984</v>
      </c>
      <c r="W80" s="42"/>
      <c r="X80" s="57" t="n">
        <f aca="false">'High SIPA income'!M75</f>
        <v>437570.042982629</v>
      </c>
      <c r="Y80" s="9"/>
      <c r="Z80" s="9" t="n">
        <f aca="false">R80+V80-N80-L80-F80</f>
        <v>6246270.06890572</v>
      </c>
      <c r="AA80" s="9"/>
      <c r="AB80" s="9" t="n">
        <f aca="false">T80-P80-D80</f>
        <v>-22082194.1007014</v>
      </c>
      <c r="AC80" s="24"/>
      <c r="AD80" s="9"/>
      <c r="AE80" s="9"/>
      <c r="AF80" s="9"/>
      <c r="AG80" s="9" t="n">
        <f aca="false">BF80/100*$AG$37</f>
        <v>7830891489.39273</v>
      </c>
      <c r="AH80" s="43" t="n">
        <f aca="false">(AG80-AG79)/AG79</f>
        <v>0.0103660326288208</v>
      </c>
      <c r="AI80" s="43"/>
      <c r="AJ80" s="43" t="n">
        <f aca="false">AB80/AG80</f>
        <v>-0.00281988252941732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13628841</v>
      </c>
      <c r="AX80" s="7"/>
      <c r="AY80" s="43" t="n">
        <f aca="false">(AW80-AW79)/AW79</f>
        <v>0.00285303944027359</v>
      </c>
      <c r="AZ80" s="12" t="n">
        <f aca="false">workers_and_wage_high!B68</f>
        <v>8870.40825584817</v>
      </c>
      <c r="BA80" s="43" t="n">
        <f aca="false">(AZ80-AZ79)/AZ79</f>
        <v>0.00749161930320364</v>
      </c>
      <c r="BB80" s="48"/>
      <c r="BC80" s="48"/>
      <c r="BD80" s="48"/>
      <c r="BE80" s="48"/>
      <c r="BF80" s="7" t="n">
        <f aca="false">BF79*(1+AY80)*(1+BA80)*(1-BE80)</f>
        <v>149.127459035574</v>
      </c>
      <c r="BG80" s="7"/>
      <c r="BH80" s="7"/>
      <c r="BI80" s="43" t="n">
        <f aca="false">T87/AG87</f>
        <v>0.0189340701846003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57" t="n">
        <f aca="false">'High pensions'!Q81</f>
        <v>132784670.502559</v>
      </c>
      <c r="E81" s="9"/>
      <c r="F81" s="57" t="n">
        <f aca="false">'High pensions'!I81</f>
        <v>24135185.665863</v>
      </c>
      <c r="G81" s="57" t="n">
        <f aca="false">'High pensions'!K81</f>
        <v>2626249.71389328</v>
      </c>
      <c r="H81" s="57" t="n">
        <f aca="false">'High pensions'!V81</f>
        <v>14448851.0569031</v>
      </c>
      <c r="I81" s="57" t="n">
        <f aca="false">'High pensions'!M81</f>
        <v>81224.2179554617</v>
      </c>
      <c r="J81" s="57" t="n">
        <f aca="false">'High pensions'!W81</f>
        <v>446871.682172258</v>
      </c>
      <c r="K81" s="9"/>
      <c r="L81" s="57" t="n">
        <f aca="false">'High pensions'!N81</f>
        <v>2236248.95666541</v>
      </c>
      <c r="M81" s="42"/>
      <c r="N81" s="57" t="n">
        <f aca="false">'High pensions'!L81</f>
        <v>1123265.131983</v>
      </c>
      <c r="O81" s="9"/>
      <c r="P81" s="57" t="n">
        <f aca="false">'High pensions'!X81</f>
        <v>17783779.8061939</v>
      </c>
      <c r="Q81" s="42"/>
      <c r="R81" s="57" t="n">
        <f aca="false">'High SIPA income'!G76</f>
        <v>38767298.785842</v>
      </c>
      <c r="S81" s="42"/>
      <c r="T81" s="57" t="n">
        <f aca="false">'High SIPA income'!J76</f>
        <v>148230126.935357</v>
      </c>
      <c r="U81" s="9"/>
      <c r="V81" s="57" t="n">
        <f aca="false">'High SIPA income'!F76</f>
        <v>175474.237712427</v>
      </c>
      <c r="W81" s="42"/>
      <c r="X81" s="57" t="n">
        <f aca="false">'High SIPA income'!M76</f>
        <v>440740.694507089</v>
      </c>
      <c r="Y81" s="9"/>
      <c r="Z81" s="9" t="n">
        <f aca="false">R81+V81-N81-L81-F81</f>
        <v>11448073.269043</v>
      </c>
      <c r="AA81" s="9"/>
      <c r="AB81" s="9" t="n">
        <f aca="false">T81-P81-D81</f>
        <v>-2338323.37339531</v>
      </c>
      <c r="AC81" s="24"/>
      <c r="AD81" s="9"/>
      <c r="AE81" s="9"/>
      <c r="AF81" s="9"/>
      <c r="AG81" s="9" t="n">
        <f aca="false">BF81/100*$AG$37</f>
        <v>7885255260.43245</v>
      </c>
      <c r="AH81" s="43" t="n">
        <f aca="false">(AG81-AG80)/AG80</f>
        <v>0.00694221993924465</v>
      </c>
      <c r="AI81" s="43" t="n">
        <f aca="false">(AG81-AG77)/AG77</f>
        <v>0.0412722791139951</v>
      </c>
      <c r="AJ81" s="43" t="n">
        <f aca="false">AB81/AG81</f>
        <v>-0.000296543776474659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13698224</v>
      </c>
      <c r="AX81" s="7"/>
      <c r="AY81" s="43" t="n">
        <f aca="false">(AW81-AW80)/AW80</f>
        <v>0.00509089510986297</v>
      </c>
      <c r="AZ81" s="12" t="n">
        <f aca="false">workers_and_wage_high!B69</f>
        <v>8886.74708364047</v>
      </c>
      <c r="BA81" s="43" t="n">
        <f aca="false">(AZ81-AZ80)/AZ80</f>
        <v>0.00184194766701124</v>
      </c>
      <c r="BB81" s="48"/>
      <c r="BC81" s="48"/>
      <c r="BD81" s="48"/>
      <c r="BE81" s="48"/>
      <c r="BF81" s="7" t="n">
        <f aca="false">BF80*(1+AY81)*(1+BA81)*(1-BE81)</f>
        <v>150.16273465518</v>
      </c>
      <c r="BG81" s="7"/>
      <c r="BH81" s="7"/>
      <c r="BI81" s="43" t="n">
        <f aca="false">T88/AG88</f>
        <v>0.0165504883236511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56" t="n">
        <f aca="false">'High pensions'!Q82</f>
        <v>133102400.491054</v>
      </c>
      <c r="E82" s="6"/>
      <c r="F82" s="56" t="n">
        <f aca="false">'High pensions'!I82</f>
        <v>24192936.8523135</v>
      </c>
      <c r="G82" s="56" t="n">
        <f aca="false">'High pensions'!K82</f>
        <v>2705283.59140259</v>
      </c>
      <c r="H82" s="56" t="n">
        <f aca="false">'High pensions'!V82</f>
        <v>14883672.1321956</v>
      </c>
      <c r="I82" s="56" t="n">
        <f aca="false">'High pensions'!M82</f>
        <v>83668.5646825549</v>
      </c>
      <c r="J82" s="56" t="n">
        <f aca="false">'High pensions'!W82</f>
        <v>460319.756665845</v>
      </c>
      <c r="K82" s="6"/>
      <c r="L82" s="56" t="n">
        <f aca="false">'High pensions'!N82</f>
        <v>2719704.02415839</v>
      </c>
      <c r="M82" s="8"/>
      <c r="N82" s="56" t="n">
        <f aca="false">'High pensions'!L82</f>
        <v>1128160.82373149</v>
      </c>
      <c r="O82" s="6"/>
      <c r="P82" s="56" t="n">
        <f aca="false">'High pensions'!X82</f>
        <v>20319365.1012013</v>
      </c>
      <c r="Q82" s="8"/>
      <c r="R82" s="56" t="n">
        <f aca="false">'High SIPA income'!G77</f>
        <v>34078256.8751634</v>
      </c>
      <c r="S82" s="8"/>
      <c r="T82" s="56" t="n">
        <f aca="false">'High SIPA income'!J77</f>
        <v>130301168.782644</v>
      </c>
      <c r="U82" s="6"/>
      <c r="V82" s="56" t="n">
        <f aca="false">'High SIPA income'!F77</f>
        <v>178068.444833334</v>
      </c>
      <c r="W82" s="8"/>
      <c r="X82" s="56" t="n">
        <f aca="false">'High SIPA income'!M77</f>
        <v>447256.594864141</v>
      </c>
      <c r="Y82" s="6"/>
      <c r="Z82" s="6" t="n">
        <f aca="false">R82+V82-N82-L82-F82</f>
        <v>6215523.61979343</v>
      </c>
      <c r="AA82" s="6"/>
      <c r="AB82" s="6" t="n">
        <f aca="false">T82-P82-D82</f>
        <v>-23120596.8096116</v>
      </c>
      <c r="AC82" s="24"/>
      <c r="AD82" s="6"/>
      <c r="AE82" s="6"/>
      <c r="AF82" s="6"/>
      <c r="AG82" s="6" t="n">
        <f aca="false">BF82/100*$AG$37</f>
        <v>7936917293.74177</v>
      </c>
      <c r="AH82" s="36" t="n">
        <f aca="false">(AG82-AG81)/AG81</f>
        <v>0.0065517261779148</v>
      </c>
      <c r="AI82" s="36"/>
      <c r="AJ82" s="36" t="n">
        <f aca="false">AB82/AG82</f>
        <v>-0.0029130449460324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36" t="n">
        <f aca="false">AVERAGE(AH82:AH85)</f>
        <v>0.00839392870480879</v>
      </c>
      <c r="AV82" s="5"/>
      <c r="AW82" s="5" t="n">
        <f aca="false">workers_and_wage_high!C70</f>
        <v>13698120</v>
      </c>
      <c r="AX82" s="5"/>
      <c r="AY82" s="36" t="n">
        <f aca="false">(AW82-AW81)/AW81</f>
        <v>-7.5922250942896E-006</v>
      </c>
      <c r="AZ82" s="11" t="n">
        <f aca="false">workers_and_wage_high!B70</f>
        <v>8945.03852989086</v>
      </c>
      <c r="BA82" s="36" t="n">
        <f aca="false">(AZ82-AZ81)/AZ81</f>
        <v>0.00655936820320908</v>
      </c>
      <c r="BB82" s="41"/>
      <c r="BC82" s="41"/>
      <c r="BD82" s="41"/>
      <c r="BE82" s="41"/>
      <c r="BF82" s="5" t="n">
        <f aca="false">BF81*(1+AY82)*(1+BA82)*(1-BE82)</f>
        <v>151.146559774768</v>
      </c>
      <c r="BG82" s="5"/>
      <c r="BH82" s="5"/>
      <c r="BI82" s="36" t="n">
        <f aca="false">T89/AG89</f>
        <v>0.0191023367981912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57" t="n">
        <f aca="false">'High pensions'!Q83</f>
        <v>133639999.188623</v>
      </c>
      <c r="E83" s="9"/>
      <c r="F83" s="57" t="n">
        <f aca="false">'High pensions'!I83</f>
        <v>24290651.7792734</v>
      </c>
      <c r="G83" s="57" t="n">
        <f aca="false">'High pensions'!K83</f>
        <v>2762410.85473352</v>
      </c>
      <c r="H83" s="57" t="n">
        <f aca="false">'High pensions'!V83</f>
        <v>15197969.4797747</v>
      </c>
      <c r="I83" s="57" t="n">
        <f aca="false">'High pensions'!M83</f>
        <v>85435.3872598</v>
      </c>
      <c r="J83" s="57" t="n">
        <f aca="false">'High pensions'!W83</f>
        <v>470040.29318891</v>
      </c>
      <c r="K83" s="9"/>
      <c r="L83" s="57" t="n">
        <f aca="false">'High pensions'!N83</f>
        <v>2129749.7201878</v>
      </c>
      <c r="M83" s="42"/>
      <c r="N83" s="57" t="n">
        <f aca="false">'High pensions'!L83</f>
        <v>1134164.23391998</v>
      </c>
      <c r="O83" s="9"/>
      <c r="P83" s="57" t="n">
        <f aca="false">'High pensions'!X83</f>
        <v>17291118.4049378</v>
      </c>
      <c r="Q83" s="42"/>
      <c r="R83" s="57" t="n">
        <f aca="false">'High SIPA income'!G78</f>
        <v>39583373.2653003</v>
      </c>
      <c r="S83" s="42"/>
      <c r="T83" s="57" t="n">
        <f aca="false">'High SIPA income'!J78</f>
        <v>151350458.438128</v>
      </c>
      <c r="U83" s="9"/>
      <c r="V83" s="57" t="n">
        <f aca="false">'High SIPA income'!F78</f>
        <v>176508.271151042</v>
      </c>
      <c r="W83" s="42"/>
      <c r="X83" s="57" t="n">
        <f aca="false">'High SIPA income'!M78</f>
        <v>443337.888384778</v>
      </c>
      <c r="Y83" s="9"/>
      <c r="Z83" s="9" t="n">
        <f aca="false">R83+V83-N83-L83-F83</f>
        <v>12205315.8030702</v>
      </c>
      <c r="AA83" s="9"/>
      <c r="AB83" s="9" t="n">
        <f aca="false">T83-P83-D83</f>
        <v>419340.844567359</v>
      </c>
      <c r="AC83" s="24"/>
      <c r="AD83" s="9"/>
      <c r="AE83" s="9"/>
      <c r="AF83" s="9"/>
      <c r="AG83" s="9" t="n">
        <f aca="false">BF83/100*$AG$37</f>
        <v>8010135303.33067</v>
      </c>
      <c r="AH83" s="43" t="n">
        <f aca="false">(AG83-AG82)/AG82</f>
        <v>0.00922499339216191</v>
      </c>
      <c r="AI83" s="43"/>
      <c r="AJ83" s="43" t="n">
        <f aca="false">AB83/AG83</f>
        <v>5.23512810567624E-005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13752482</v>
      </c>
      <c r="AX83" s="7"/>
      <c r="AY83" s="43" t="n">
        <f aca="false">(AW83-AW82)/AW82</f>
        <v>0.00396857378968793</v>
      </c>
      <c r="AZ83" s="12" t="n">
        <f aca="false">workers_and_wage_high!B71</f>
        <v>8991.87154548608</v>
      </c>
      <c r="BA83" s="43" t="n">
        <f aca="false">(AZ83-AZ82)/AZ82</f>
        <v>0.00523564157255701</v>
      </c>
      <c r="BB83" s="48"/>
      <c r="BC83" s="48"/>
      <c r="BD83" s="48"/>
      <c r="BE83" s="48"/>
      <c r="BF83" s="7" t="n">
        <f aca="false">BF82*(1+AY83)*(1+BA83)*(1-BE83)</f>
        <v>152.540885789938</v>
      </c>
      <c r="BG83" s="7"/>
      <c r="BH83" s="7"/>
      <c r="BI83" s="43" t="n">
        <f aca="false">T90/AG90</f>
        <v>0.0166285954110339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57" t="n">
        <f aca="false">'High pensions'!Q84</f>
        <v>135418222.734839</v>
      </c>
      <c r="E84" s="9"/>
      <c r="F84" s="57" t="n">
        <f aca="false">'High pensions'!I84</f>
        <v>24613864.9580304</v>
      </c>
      <c r="G84" s="57" t="n">
        <f aca="false">'High pensions'!K84</f>
        <v>2838248.87762245</v>
      </c>
      <c r="H84" s="57" t="n">
        <f aca="false">'High pensions'!V84</f>
        <v>15615207.9058753</v>
      </c>
      <c r="I84" s="57" t="n">
        <f aca="false">'High pensions'!M84</f>
        <v>87780.8931223433</v>
      </c>
      <c r="J84" s="57" t="n">
        <f aca="false">'High pensions'!W84</f>
        <v>482944.574408513</v>
      </c>
      <c r="K84" s="9"/>
      <c r="L84" s="57" t="n">
        <f aca="false">'High pensions'!N84</f>
        <v>2210437.73330773</v>
      </c>
      <c r="M84" s="42"/>
      <c r="N84" s="57" t="n">
        <f aca="false">'High pensions'!L84</f>
        <v>1153208.26137239</v>
      </c>
      <c r="O84" s="9"/>
      <c r="P84" s="57" t="n">
        <f aca="false">'High pensions'!X84</f>
        <v>17814583.5087384</v>
      </c>
      <c r="Q84" s="42"/>
      <c r="R84" s="57" t="n">
        <f aca="false">'High SIPA income'!G79</f>
        <v>34837026.4631906</v>
      </c>
      <c r="S84" s="42"/>
      <c r="T84" s="57" t="n">
        <f aca="false">'High SIPA income'!J79</f>
        <v>133202390.066316</v>
      </c>
      <c r="U84" s="9"/>
      <c r="V84" s="57" t="n">
        <f aca="false">'High SIPA income'!F79</f>
        <v>178432.551313255</v>
      </c>
      <c r="W84" s="42"/>
      <c r="X84" s="57" t="n">
        <f aca="false">'High SIPA income'!M79</f>
        <v>448171.125366894</v>
      </c>
      <c r="Y84" s="9"/>
      <c r="Z84" s="9" t="n">
        <f aca="false">R84+V84-N84-L84-F84</f>
        <v>7037948.06179334</v>
      </c>
      <c r="AA84" s="9"/>
      <c r="AB84" s="9" t="n">
        <f aca="false">T84-P84-D84</f>
        <v>-20030416.1772619</v>
      </c>
      <c r="AC84" s="24"/>
      <c r="AD84" s="9"/>
      <c r="AE84" s="9"/>
      <c r="AF84" s="9"/>
      <c r="AG84" s="9" t="n">
        <f aca="false">BF84/100*$AG$37</f>
        <v>8103228656.18104</v>
      </c>
      <c r="AH84" s="43" t="n">
        <f aca="false">(AG84-AG83)/AG83</f>
        <v>0.0116219451139178</v>
      </c>
      <c r="AI84" s="43"/>
      <c r="AJ84" s="43" t="n">
        <f aca="false">AB84/AG84</f>
        <v>-0.00247190558568071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13807786</v>
      </c>
      <c r="AX84" s="7"/>
      <c r="AY84" s="43" t="n">
        <f aca="false">(AW84-AW83)/AW83</f>
        <v>0.00402138319468442</v>
      </c>
      <c r="AZ84" s="12" t="n">
        <f aca="false">workers_and_wage_high!B72</f>
        <v>9059.94108822211</v>
      </c>
      <c r="BA84" s="43" t="n">
        <f aca="false">(AZ84-AZ83)/AZ83</f>
        <v>0.00757011956762263</v>
      </c>
      <c r="BB84" s="48"/>
      <c r="BC84" s="48"/>
      <c r="BD84" s="48"/>
      <c r="BE84" s="48"/>
      <c r="BF84" s="7" t="n">
        <f aca="false">BF83*(1+AY84)*(1+BA84)*(1-BE84)</f>
        <v>154.313707592217</v>
      </c>
      <c r="BG84" s="7"/>
      <c r="BH84" s="7"/>
      <c r="BI84" s="43" t="n">
        <f aca="false">T91/AG91</f>
        <v>0.0191353361324178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57" t="n">
        <f aca="false">'High pensions'!Q85</f>
        <v>135525868.073411</v>
      </c>
      <c r="E85" s="9"/>
      <c r="F85" s="57" t="n">
        <f aca="false">'High pensions'!I85</f>
        <v>24633430.7725379</v>
      </c>
      <c r="G85" s="57" t="n">
        <f aca="false">'High pensions'!K85</f>
        <v>2913326.52926088</v>
      </c>
      <c r="H85" s="57" t="n">
        <f aca="false">'High pensions'!V85</f>
        <v>16028262.9937016</v>
      </c>
      <c r="I85" s="57" t="n">
        <f aca="false">'High pensions'!M85</f>
        <v>90102.8823482748</v>
      </c>
      <c r="J85" s="57" t="n">
        <f aca="false">'High pensions'!W85</f>
        <v>495719.474032008</v>
      </c>
      <c r="K85" s="9"/>
      <c r="L85" s="57" t="n">
        <f aca="false">'High pensions'!N85</f>
        <v>2149955.48901654</v>
      </c>
      <c r="M85" s="42"/>
      <c r="N85" s="57" t="n">
        <f aca="false">'High pensions'!L85</f>
        <v>1155675.5725545</v>
      </c>
      <c r="O85" s="9"/>
      <c r="P85" s="57" t="n">
        <f aca="false">'High pensions'!X85</f>
        <v>17514315.2737405</v>
      </c>
      <c r="Q85" s="42"/>
      <c r="R85" s="57" t="n">
        <f aca="false">'High SIPA income'!G80</f>
        <v>40367845.264465</v>
      </c>
      <c r="S85" s="42"/>
      <c r="T85" s="57" t="n">
        <f aca="false">'High SIPA income'!J80</f>
        <v>154349955.118456</v>
      </c>
      <c r="U85" s="9"/>
      <c r="V85" s="57" t="n">
        <f aca="false">'High SIPA income'!F80</f>
        <v>180532.424208244</v>
      </c>
      <c r="W85" s="42"/>
      <c r="X85" s="57" t="n">
        <f aca="false">'High SIPA income'!M80</f>
        <v>453445.40066895</v>
      </c>
      <c r="Y85" s="9"/>
      <c r="Z85" s="9" t="n">
        <f aca="false">R85+V85-N85-L85-F85</f>
        <v>12609315.8545643</v>
      </c>
      <c r="AA85" s="9"/>
      <c r="AB85" s="9" t="n">
        <f aca="false">T85-P85-D85</f>
        <v>1309771.77130497</v>
      </c>
      <c r="AC85" s="24"/>
      <c r="AD85" s="9"/>
      <c r="AE85" s="9"/>
      <c r="AF85" s="9"/>
      <c r="AG85" s="9" t="n">
        <f aca="false">BF85/100*$AG$37</f>
        <v>8153282705.84758</v>
      </c>
      <c r="AH85" s="43" t="n">
        <f aca="false">(AG85-AG84)/AG84</f>
        <v>0.00617705013524062</v>
      </c>
      <c r="AI85" s="43" t="n">
        <f aca="false">(AG85-AG81)/AG81</f>
        <v>0.0339909662481152</v>
      </c>
      <c r="AJ85" s="43" t="n">
        <f aca="false">AB85/AG85</f>
        <v>0.000160643487851291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13811200</v>
      </c>
      <c r="AX85" s="7"/>
      <c r="AY85" s="43" t="n">
        <f aca="false">(AW85-AW84)/AW84</f>
        <v>0.000247251804163245</v>
      </c>
      <c r="AZ85" s="12" t="n">
        <f aca="false">workers_and_wage_high!B73</f>
        <v>9113.65143178736</v>
      </c>
      <c r="BA85" s="43" t="n">
        <f aca="false">(AZ85-AZ84)/AZ84</f>
        <v>0.00592833254016111</v>
      </c>
      <c r="BB85" s="48"/>
      <c r="BC85" s="48"/>
      <c r="BD85" s="48"/>
      <c r="BE85" s="48"/>
      <c r="BF85" s="7" t="n">
        <f aca="false">BF84*(1+AY85)*(1+BA85)*(1-BE85)</f>
        <v>155.266911100569</v>
      </c>
      <c r="BG85" s="7"/>
      <c r="BH85" s="7"/>
      <c r="BI85" s="43" t="n">
        <f aca="false">T92/AG92</f>
        <v>0.0166800188113158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56" t="n">
        <f aca="false">'High pensions'!Q86</f>
        <v>135420586.41834</v>
      </c>
      <c r="E86" s="6"/>
      <c r="F86" s="56" t="n">
        <f aca="false">'High pensions'!I86</f>
        <v>24614294.5854861</v>
      </c>
      <c r="G86" s="56" t="n">
        <f aca="false">'High pensions'!K86</f>
        <v>2967702.01783452</v>
      </c>
      <c r="H86" s="56" t="n">
        <f aca="false">'High pensions'!V86</f>
        <v>16327420.8884709</v>
      </c>
      <c r="I86" s="56" t="n">
        <f aca="false">'High pensions'!M86</f>
        <v>91784.5984897278</v>
      </c>
      <c r="J86" s="56" t="n">
        <f aca="false">'High pensions'!W86</f>
        <v>504971.780055803</v>
      </c>
      <c r="K86" s="6"/>
      <c r="L86" s="56" t="n">
        <f aca="false">'High pensions'!N86</f>
        <v>2616562.52733308</v>
      </c>
      <c r="M86" s="8"/>
      <c r="N86" s="56" t="n">
        <f aca="false">'High pensions'!L86</f>
        <v>1155844.78335224</v>
      </c>
      <c r="O86" s="6"/>
      <c r="P86" s="56" t="n">
        <f aca="false">'High pensions'!X86</f>
        <v>19936472.3616054</v>
      </c>
      <c r="Q86" s="8"/>
      <c r="R86" s="56" t="n">
        <f aca="false">'High SIPA income'!G81</f>
        <v>35467130.9903094</v>
      </c>
      <c r="S86" s="8"/>
      <c r="T86" s="56" t="n">
        <f aca="false">'High SIPA income'!J81</f>
        <v>135611649.337985</v>
      </c>
      <c r="U86" s="6"/>
      <c r="V86" s="56" t="n">
        <f aca="false">'High SIPA income'!F81</f>
        <v>181673.389388075</v>
      </c>
      <c r="W86" s="8"/>
      <c r="X86" s="56" t="n">
        <f aca="false">'High SIPA income'!M81</f>
        <v>456311.176251296</v>
      </c>
      <c r="Y86" s="6"/>
      <c r="Z86" s="6" t="n">
        <f aca="false">R86+V86-N86-L86-F86</f>
        <v>7262102.48352607</v>
      </c>
      <c r="AA86" s="6"/>
      <c r="AB86" s="6" t="n">
        <f aca="false">T86-P86-D86</f>
        <v>-19745409.4419603</v>
      </c>
      <c r="AC86" s="24"/>
      <c r="AD86" s="6"/>
      <c r="AE86" s="6"/>
      <c r="AF86" s="6"/>
      <c r="AG86" s="6" t="n">
        <f aca="false">BF86/100*$AG$37</f>
        <v>8227276879.01864</v>
      </c>
      <c r="AH86" s="36" t="n">
        <f aca="false">(AG86-AG85)/AG85</f>
        <v>0.00907538421524213</v>
      </c>
      <c r="AI86" s="36"/>
      <c r="AJ86" s="36" t="n">
        <f aca="false">AB86/AG86</f>
        <v>-0.00239999330669367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36" t="n">
        <f aca="false">AVERAGE(AH86:AH89)</f>
        <v>0.010971281319775</v>
      </c>
      <c r="AV86" s="5"/>
      <c r="AW86" s="5" t="n">
        <f aca="false">workers_and_wage_high!C74</f>
        <v>13854606</v>
      </c>
      <c r="AX86" s="5"/>
      <c r="AY86" s="36" t="n">
        <f aca="false">(AW86-AW85)/AW85</f>
        <v>0.00314281163113994</v>
      </c>
      <c r="AZ86" s="11" t="n">
        <f aca="false">workers_and_wage_high!B74</f>
        <v>9167.54943912828</v>
      </c>
      <c r="BA86" s="36" t="n">
        <f aca="false">(AZ86-AZ85)/AZ85</f>
        <v>0.00591398603998924</v>
      </c>
      <c r="BB86" s="41"/>
      <c r="BC86" s="41"/>
      <c r="BD86" s="41"/>
      <c r="BE86" s="41"/>
      <c r="BF86" s="5" t="n">
        <f aca="false">BF85*(1+AY86)*(1+BA86)*(1-BE86)</f>
        <v>156.67601797472</v>
      </c>
      <c r="BG86" s="5"/>
      <c r="BH86" s="5"/>
      <c r="BI86" s="36" t="n">
        <f aca="false">T93/AG93</f>
        <v>0.019170889296487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57" t="n">
        <f aca="false">'High pensions'!Q87</f>
        <v>135758189.977684</v>
      </c>
      <c r="E87" s="9"/>
      <c r="F87" s="57" t="n">
        <f aca="false">'High pensions'!I87</f>
        <v>24675658.0286862</v>
      </c>
      <c r="G87" s="57" t="n">
        <f aca="false">'High pensions'!K87</f>
        <v>3051022.91193566</v>
      </c>
      <c r="H87" s="57" t="n">
        <f aca="false">'High pensions'!V87</f>
        <v>16785827.8641772</v>
      </c>
      <c r="I87" s="57" t="n">
        <f aca="false">'High pensions'!M87</f>
        <v>94361.5333588352</v>
      </c>
      <c r="J87" s="57" t="n">
        <f aca="false">'High pensions'!W87</f>
        <v>519149.315386925</v>
      </c>
      <c r="K87" s="9"/>
      <c r="L87" s="57" t="n">
        <f aca="false">'High pensions'!N87</f>
        <v>2169366.72516846</v>
      </c>
      <c r="M87" s="42"/>
      <c r="N87" s="57" t="n">
        <f aca="false">'High pensions'!L87</f>
        <v>1160843.67347974</v>
      </c>
      <c r="O87" s="9"/>
      <c r="P87" s="57" t="n">
        <f aca="false">'High pensions'!X87</f>
        <v>17643473.6368643</v>
      </c>
      <c r="Q87" s="42"/>
      <c r="R87" s="57" t="n">
        <f aca="false">'High SIPA income'!G82</f>
        <v>41130819.8523243</v>
      </c>
      <c r="S87" s="42"/>
      <c r="T87" s="57" t="n">
        <f aca="false">'High SIPA income'!J82</f>
        <v>157267254.583441</v>
      </c>
      <c r="U87" s="9"/>
      <c r="V87" s="57" t="n">
        <f aca="false">'High SIPA income'!F82</f>
        <v>191304.176496876</v>
      </c>
      <c r="W87" s="42"/>
      <c r="X87" s="57" t="n">
        <f aca="false">'High SIPA income'!M82</f>
        <v>480500.936835636</v>
      </c>
      <c r="Y87" s="9"/>
      <c r="Z87" s="9" t="n">
        <f aca="false">R87+V87-N87-L87-F87</f>
        <v>13316255.6014868</v>
      </c>
      <c r="AA87" s="9"/>
      <c r="AB87" s="9" t="n">
        <f aca="false">T87-P87-D87</f>
        <v>3865590.96889272</v>
      </c>
      <c r="AC87" s="24"/>
      <c r="AD87" s="9"/>
      <c r="AE87" s="9"/>
      <c r="AF87" s="9"/>
      <c r="AG87" s="9" t="n">
        <f aca="false">BF87/100*$AG$37</f>
        <v>8306045823.75276</v>
      </c>
      <c r="AH87" s="43" t="n">
        <f aca="false">(AG87-AG86)/AG86</f>
        <v>0.00957412104787677</v>
      </c>
      <c r="AI87" s="43"/>
      <c r="AJ87" s="43" t="n">
        <f aca="false">AB87/AG87</f>
        <v>0.000465394852245856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13929570</v>
      </c>
      <c r="AX87" s="7"/>
      <c r="AY87" s="43" t="n">
        <f aca="false">(AW87-AW86)/AW86</f>
        <v>0.00541076375611114</v>
      </c>
      <c r="AZ87" s="12" t="n">
        <f aca="false">workers_and_wage_high!B75</f>
        <v>9205.51181747245</v>
      </c>
      <c r="BA87" s="43" t="n">
        <f aca="false">(AZ87-AZ86)/AZ86</f>
        <v>0.004140951581035</v>
      </c>
      <c r="BB87" s="48"/>
      <c r="BC87" s="48"/>
      <c r="BD87" s="48"/>
      <c r="BE87" s="48"/>
      <c r="BF87" s="7" t="n">
        <f aca="false">BF86*(1+AY87)*(1+BA87)*(1-BE87)</f>
        <v>158.17605313611</v>
      </c>
      <c r="BG87" s="7"/>
      <c r="BH87" s="7"/>
      <c r="BI87" s="43" t="n">
        <f aca="false">T94/AG94</f>
        <v>0.016640247681077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57" t="n">
        <f aca="false">'High pensions'!Q88</f>
        <v>136299170.439648</v>
      </c>
      <c r="E88" s="9"/>
      <c r="F88" s="57" t="n">
        <f aca="false">'High pensions'!I88</f>
        <v>24773987.6313555</v>
      </c>
      <c r="G88" s="57" t="n">
        <f aca="false">'High pensions'!K88</f>
        <v>3136581.22417203</v>
      </c>
      <c r="H88" s="57" t="n">
        <f aca="false">'High pensions'!V88</f>
        <v>17256544.4543185</v>
      </c>
      <c r="I88" s="57" t="n">
        <f aca="false">'High pensions'!M88</f>
        <v>97007.6667269706</v>
      </c>
      <c r="J88" s="57" t="n">
        <f aca="false">'High pensions'!W88</f>
        <v>533707.560442842</v>
      </c>
      <c r="K88" s="9"/>
      <c r="L88" s="57" t="n">
        <f aca="false">'High pensions'!N88</f>
        <v>2174729.06731536</v>
      </c>
      <c r="M88" s="42"/>
      <c r="N88" s="57" t="n">
        <f aca="false">'High pensions'!L88</f>
        <v>1167212.16776293</v>
      </c>
      <c r="O88" s="9"/>
      <c r="P88" s="57" t="n">
        <f aca="false">'High pensions'!X88</f>
        <v>17706336.4322926</v>
      </c>
      <c r="Q88" s="42"/>
      <c r="R88" s="57" t="n">
        <f aca="false">'High SIPA income'!G83</f>
        <v>36332220.4638995</v>
      </c>
      <c r="S88" s="42"/>
      <c r="T88" s="57" t="n">
        <f aca="false">'High SIPA income'!J83</f>
        <v>138919393.919032</v>
      </c>
      <c r="U88" s="9"/>
      <c r="V88" s="57" t="n">
        <f aca="false">'High SIPA income'!F83</f>
        <v>182005.237037839</v>
      </c>
      <c r="W88" s="42"/>
      <c r="X88" s="57" t="n">
        <f aca="false">'High SIPA income'!M83</f>
        <v>457144.681873172</v>
      </c>
      <c r="Y88" s="9"/>
      <c r="Z88" s="9" t="n">
        <f aca="false">R88+V88-N88-L88-F88</f>
        <v>8398296.83450354</v>
      </c>
      <c r="AA88" s="9"/>
      <c r="AB88" s="9" t="n">
        <f aca="false">T88-P88-D88</f>
        <v>-15086112.9529081</v>
      </c>
      <c r="AC88" s="24"/>
      <c r="AD88" s="9"/>
      <c r="AE88" s="9"/>
      <c r="AF88" s="9"/>
      <c r="AG88" s="9" t="n">
        <f aca="false">BF88/100*$AG$37</f>
        <v>8393673419.32216</v>
      </c>
      <c r="AH88" s="43" t="n">
        <f aca="false">(AG88-AG87)/AG87</f>
        <v>0.0105498569871605</v>
      </c>
      <c r="AI88" s="43"/>
      <c r="AJ88" s="43" t="n">
        <f aca="false">AB88/AG88</f>
        <v>-0.00179731950473317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13924466</v>
      </c>
      <c r="AX88" s="7"/>
      <c r="AY88" s="43" t="n">
        <f aca="false">(AW88-AW87)/AW87</f>
        <v>-0.000366414756521558</v>
      </c>
      <c r="AZ88" s="12" t="n">
        <f aca="false">workers_and_wage_high!B76</f>
        <v>9306.03852047907</v>
      </c>
      <c r="BA88" s="43" t="n">
        <f aca="false">(AZ88-AZ87)/AZ87</f>
        <v>0.0109202730928885</v>
      </c>
      <c r="BB88" s="48"/>
      <c r="BC88" s="48"/>
      <c r="BD88" s="48"/>
      <c r="BE88" s="48"/>
      <c r="BF88" s="7" t="n">
        <f aca="false">BF87*(1+AY88)*(1+BA88)*(1-BE88)</f>
        <v>159.844787875489</v>
      </c>
      <c r="BG88" s="7"/>
      <c r="BH88" s="7"/>
      <c r="BI88" s="43" t="n">
        <f aca="false">T95/AG95</f>
        <v>0.0191617737653632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57" t="n">
        <f aca="false">'High pensions'!Q89</f>
        <v>136745292.809378</v>
      </c>
      <c r="E89" s="9"/>
      <c r="F89" s="57" t="n">
        <f aca="false">'High pensions'!I89</f>
        <v>24855075.6529049</v>
      </c>
      <c r="G89" s="57" t="n">
        <f aca="false">'High pensions'!K89</f>
        <v>3210199.74302792</v>
      </c>
      <c r="H89" s="57" t="n">
        <f aca="false">'High pensions'!V89</f>
        <v>17661571.8240889</v>
      </c>
      <c r="I89" s="57" t="n">
        <f aca="false">'High pensions'!M89</f>
        <v>99284.5281348843</v>
      </c>
      <c r="J89" s="57" t="n">
        <f aca="false">'High pensions'!W89</f>
        <v>546234.180126462</v>
      </c>
      <c r="K89" s="9"/>
      <c r="L89" s="57" t="n">
        <f aca="false">'High pensions'!N89</f>
        <v>2097147.01749445</v>
      </c>
      <c r="M89" s="42"/>
      <c r="N89" s="57" t="n">
        <f aca="false">'High pensions'!L89</f>
        <v>1173034.31926582</v>
      </c>
      <c r="O89" s="9"/>
      <c r="P89" s="57" t="n">
        <f aca="false">'High pensions'!X89</f>
        <v>17335794.5667189</v>
      </c>
      <c r="Q89" s="42"/>
      <c r="R89" s="57" t="n">
        <f aca="false">'High SIPA income'!G84</f>
        <v>42549963.6537597</v>
      </c>
      <c r="S89" s="42"/>
      <c r="T89" s="57" t="n">
        <f aca="false">'High SIPA income'!J84</f>
        <v>162693473.907835</v>
      </c>
      <c r="U89" s="9"/>
      <c r="V89" s="57" t="n">
        <f aca="false">'High SIPA income'!F84</f>
        <v>174155.085519021</v>
      </c>
      <c r="W89" s="42"/>
      <c r="X89" s="57" t="n">
        <f aca="false">'High SIPA income'!M84</f>
        <v>437427.364519385</v>
      </c>
      <c r="Y89" s="9"/>
      <c r="Z89" s="9" t="n">
        <f aca="false">R89+V89-N89-L89-F89</f>
        <v>14598861.7496136</v>
      </c>
      <c r="AA89" s="9"/>
      <c r="AB89" s="9" t="n">
        <f aca="false">T89-P89-D89</f>
        <v>8612386.53173822</v>
      </c>
      <c r="AC89" s="24"/>
      <c r="AD89" s="9"/>
      <c r="AE89" s="9"/>
      <c r="AF89" s="9"/>
      <c r="AG89" s="9" t="n">
        <f aca="false">BF89/100*$AG$37</f>
        <v>8516940918.09963</v>
      </c>
      <c r="AH89" s="43" t="n">
        <f aca="false">(AG89-AG88)/AG88</f>
        <v>0.0146857630288207</v>
      </c>
      <c r="AI89" s="43" t="n">
        <f aca="false">(AG89-AG85)/AG85</f>
        <v>0.044602674207682</v>
      </c>
      <c r="AJ89" s="43" t="n">
        <f aca="false">AB89/AG89</f>
        <v>0.00101120656049589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14004148</v>
      </c>
      <c r="AX89" s="7"/>
      <c r="AY89" s="43" t="n">
        <f aca="false">(AW89-AW88)/AW88</f>
        <v>0.00572244565788017</v>
      </c>
      <c r="AZ89" s="12" t="n">
        <f aca="false">workers_and_wage_high!B77</f>
        <v>9388.97688690947</v>
      </c>
      <c r="BA89" s="43" t="n">
        <f aca="false">(AZ89-AZ88)/AZ88</f>
        <v>0.0089123171205325</v>
      </c>
      <c r="BB89" s="48"/>
      <c r="BC89" s="48"/>
      <c r="BD89" s="48"/>
      <c r="BE89" s="48"/>
      <c r="BF89" s="7" t="n">
        <f aca="false">BF88*(1+AY89)*(1+BA89)*(1-BE89)</f>
        <v>162.192230551621</v>
      </c>
      <c r="BG89" s="7"/>
      <c r="BH89" s="7"/>
      <c r="BI89" s="43" t="n">
        <f aca="false">T96/AG96</f>
        <v>0.0166485757511081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56" t="n">
        <f aca="false">'High pensions'!Q90</f>
        <v>137773995.652177</v>
      </c>
      <c r="E90" s="6"/>
      <c r="F90" s="56" t="n">
        <f aca="false">'High pensions'!I90</f>
        <v>25042054.5715705</v>
      </c>
      <c r="G90" s="56" t="n">
        <f aca="false">'High pensions'!K90</f>
        <v>3257449.65841424</v>
      </c>
      <c r="H90" s="56" t="n">
        <f aca="false">'High pensions'!V90</f>
        <v>17921526.9175656</v>
      </c>
      <c r="I90" s="56" t="n">
        <f aca="false">'High pensions'!M90</f>
        <v>100745.865724152</v>
      </c>
      <c r="J90" s="56" t="n">
        <f aca="false">'High pensions'!W90</f>
        <v>554274.028378318</v>
      </c>
      <c r="K90" s="6"/>
      <c r="L90" s="56" t="n">
        <f aca="false">'High pensions'!N90</f>
        <v>2609658.27803773</v>
      </c>
      <c r="M90" s="8"/>
      <c r="N90" s="56" t="n">
        <f aca="false">'High pensions'!L90</f>
        <v>1184045.46229823</v>
      </c>
      <c r="O90" s="6"/>
      <c r="P90" s="56" t="n">
        <f aca="false">'High pensions'!X90</f>
        <v>20055797.9942058</v>
      </c>
      <c r="Q90" s="8"/>
      <c r="R90" s="56" t="n">
        <f aca="false">'High SIPA income'!G85</f>
        <v>37228960.9840629</v>
      </c>
      <c r="S90" s="8"/>
      <c r="T90" s="56" t="n">
        <f aca="false">'High SIPA income'!J85</f>
        <v>142348159.019902</v>
      </c>
      <c r="U90" s="6"/>
      <c r="V90" s="56" t="n">
        <f aca="false">'High SIPA income'!F85</f>
        <v>183618.948270065</v>
      </c>
      <c r="W90" s="8"/>
      <c r="X90" s="56" t="n">
        <f aca="false">'High SIPA income'!M85</f>
        <v>461197.859242665</v>
      </c>
      <c r="Y90" s="6"/>
      <c r="Z90" s="6" t="n">
        <f aca="false">R90+V90-N90-L90-F90</f>
        <v>8576821.62042644</v>
      </c>
      <c r="AA90" s="6"/>
      <c r="AB90" s="6" t="n">
        <f aca="false">T90-P90-D90</f>
        <v>-15481634.6264802</v>
      </c>
      <c r="AC90" s="24"/>
      <c r="AD90" s="6"/>
      <c r="AE90" s="6"/>
      <c r="AF90" s="6"/>
      <c r="AG90" s="6" t="n">
        <f aca="false">BF90/100*$AG$37</f>
        <v>8560443952.19615</v>
      </c>
      <c r="AH90" s="36" t="n">
        <f aca="false">(AG90-AG89)/AG89</f>
        <v>0.00510782386714351</v>
      </c>
      <c r="AI90" s="36"/>
      <c r="AJ90" s="36" t="n">
        <f aca="false">AB90/AG90</f>
        <v>-0.00180850838028189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36" t="n">
        <f aca="false">AVERAGE(AH90:AH93)</f>
        <v>0.00756621796116588</v>
      </c>
      <c r="AV90" s="5"/>
      <c r="AW90" s="5" t="n">
        <f aca="false">workers_and_wage_high!C78</f>
        <v>14003020</v>
      </c>
      <c r="AX90" s="5"/>
      <c r="AY90" s="36" t="n">
        <f aca="false">(AW90-AW89)/AW89</f>
        <v>-8.05475634790492E-005</v>
      </c>
      <c r="AZ90" s="11" t="n">
        <f aca="false">workers_and_wage_high!B78</f>
        <v>9437.69431042204</v>
      </c>
      <c r="BA90" s="36" t="n">
        <f aca="false">(AZ90-AZ89)/AZ89</f>
        <v>0.00518878937496401</v>
      </c>
      <c r="BB90" s="41"/>
      <c r="BC90" s="41"/>
      <c r="BD90" s="41"/>
      <c r="BE90" s="41"/>
      <c r="BF90" s="5" t="n">
        <f aca="false">BF89*(1+AY90)*(1+BA90)*(1-BE90)</f>
        <v>163.020679897898</v>
      </c>
      <c r="BG90" s="5"/>
      <c r="BH90" s="5"/>
      <c r="BI90" s="36" t="n">
        <f aca="false">T97/AG97</f>
        <v>0.0191634790798103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57" t="n">
        <f aca="false">'High pensions'!Q91</f>
        <v>138292220.747248</v>
      </c>
      <c r="E91" s="9"/>
      <c r="F91" s="57" t="n">
        <f aca="false">'High pensions'!I91</f>
        <v>25136248.1169468</v>
      </c>
      <c r="G91" s="57" t="n">
        <f aca="false">'High pensions'!K91</f>
        <v>3350847.60451793</v>
      </c>
      <c r="H91" s="57" t="n">
        <f aca="false">'High pensions'!V91</f>
        <v>18435374.8601789</v>
      </c>
      <c r="I91" s="57" t="n">
        <f aca="false">'High pensions'!M91</f>
        <v>103634.4619954</v>
      </c>
      <c r="J91" s="57" t="n">
        <f aca="false">'High pensions'!W91</f>
        <v>570166.232789039</v>
      </c>
      <c r="K91" s="9"/>
      <c r="L91" s="57" t="n">
        <f aca="false">'High pensions'!N91</f>
        <v>2101168.49140939</v>
      </c>
      <c r="M91" s="42"/>
      <c r="N91" s="57" t="n">
        <f aca="false">'High pensions'!L91</f>
        <v>1189492.48022935</v>
      </c>
      <c r="O91" s="9"/>
      <c r="P91" s="57" t="n">
        <f aca="false">'High pensions'!X91</f>
        <v>17447209.9596595</v>
      </c>
      <c r="Q91" s="42"/>
      <c r="R91" s="57" t="n">
        <f aca="false">'High SIPA income'!G86</f>
        <v>43096096.1945206</v>
      </c>
      <c r="S91" s="42"/>
      <c r="T91" s="57" t="n">
        <f aca="false">'High SIPA income'!J86</f>
        <v>164781659.01167</v>
      </c>
      <c r="U91" s="9"/>
      <c r="V91" s="57" t="n">
        <f aca="false">'High SIPA income'!F86</f>
        <v>178755.635512923</v>
      </c>
      <c r="W91" s="42"/>
      <c r="X91" s="57" t="n">
        <f aca="false">'High SIPA income'!M86</f>
        <v>448982.619728699</v>
      </c>
      <c r="Y91" s="9"/>
      <c r="Z91" s="9" t="n">
        <f aca="false">R91+V91-N91-L91-F91</f>
        <v>14847942.741448</v>
      </c>
      <c r="AA91" s="9"/>
      <c r="AB91" s="9" t="n">
        <f aca="false">T91-P91-D91</f>
        <v>9042228.30476284</v>
      </c>
      <c r="AC91" s="24"/>
      <c r="AD91" s="9"/>
      <c r="AE91" s="9"/>
      <c r="AF91" s="9"/>
      <c r="AG91" s="9" t="n">
        <f aca="false">BF91/100*$AG$37</f>
        <v>8611380425.7929</v>
      </c>
      <c r="AH91" s="43" t="n">
        <f aca="false">(AG91-AG90)/AG90</f>
        <v>0.00595021401707491</v>
      </c>
      <c r="AI91" s="43"/>
      <c r="AJ91" s="43" t="n">
        <f aca="false">AB91/AG91</f>
        <v>0.00105003238245978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13981838</v>
      </c>
      <c r="AX91" s="7"/>
      <c r="AY91" s="43" t="n">
        <f aca="false">(AW91-AW90)/AW90</f>
        <v>-0.00151267369467443</v>
      </c>
      <c r="AZ91" s="12" t="n">
        <f aca="false">workers_and_wage_high!B79</f>
        <v>9508.23346604369</v>
      </c>
      <c r="BA91" s="43" t="n">
        <f aca="false">(AZ91-AZ90)/AZ90</f>
        <v>0.00747419372799042</v>
      </c>
      <c r="BB91" s="48"/>
      <c r="BC91" s="48"/>
      <c r="BD91" s="48"/>
      <c r="BE91" s="48"/>
      <c r="BF91" s="7" t="n">
        <f aca="false">BF90*(1+AY91)*(1+BA91)*(1-BE91)</f>
        <v>163.990687832499</v>
      </c>
      <c r="BG91" s="7"/>
      <c r="BH91" s="7"/>
      <c r="BI91" s="43" t="n">
        <f aca="false">T98/AG98</f>
        <v>0.0166597641779315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57" t="n">
        <f aca="false">'High pensions'!Q92</f>
        <v>138993534.190332</v>
      </c>
      <c r="E92" s="9"/>
      <c r="F92" s="57" t="n">
        <f aca="false">'High pensions'!I92</f>
        <v>25263720.1368325</v>
      </c>
      <c r="G92" s="57" t="n">
        <f aca="false">'High pensions'!K92</f>
        <v>3409769.6109144</v>
      </c>
      <c r="H92" s="57" t="n">
        <f aca="false">'High pensions'!V92</f>
        <v>18759546.3545698</v>
      </c>
      <c r="I92" s="57" t="n">
        <f aca="false">'High pensions'!M92</f>
        <v>105456.792090136</v>
      </c>
      <c r="J92" s="57" t="n">
        <f aca="false">'High pensions'!W92</f>
        <v>580192.155295973</v>
      </c>
      <c r="K92" s="9"/>
      <c r="L92" s="57" t="n">
        <f aca="false">'High pensions'!N92</f>
        <v>2039897.3863833</v>
      </c>
      <c r="M92" s="42"/>
      <c r="N92" s="57" t="n">
        <f aca="false">'High pensions'!L92</f>
        <v>1196916.5710926</v>
      </c>
      <c r="O92" s="9"/>
      <c r="P92" s="57" t="n">
        <f aca="false">'High pensions'!X92</f>
        <v>17170119.0618772</v>
      </c>
      <c r="Q92" s="42"/>
      <c r="R92" s="57" t="n">
        <f aca="false">'High SIPA income'!G87</f>
        <v>38069402.1335166</v>
      </c>
      <c r="S92" s="42"/>
      <c r="T92" s="57" t="n">
        <f aca="false">'High SIPA income'!J87</f>
        <v>145561658.597302</v>
      </c>
      <c r="U92" s="9"/>
      <c r="V92" s="57" t="n">
        <f aca="false">'High SIPA income'!F87</f>
        <v>187579.31630591</v>
      </c>
      <c r="W92" s="42"/>
      <c r="X92" s="57" t="n">
        <f aca="false">'High SIPA income'!M87</f>
        <v>471145.161942921</v>
      </c>
      <c r="Y92" s="9"/>
      <c r="Z92" s="9" t="n">
        <f aca="false">R92+V92-N92-L92-F92</f>
        <v>9756447.35551418</v>
      </c>
      <c r="AA92" s="9"/>
      <c r="AB92" s="9" t="n">
        <f aca="false">T92-P92-D92</f>
        <v>-10601994.6549079</v>
      </c>
      <c r="AC92" s="24"/>
      <c r="AD92" s="9"/>
      <c r="AE92" s="9"/>
      <c r="AF92" s="9"/>
      <c r="AG92" s="9" t="n">
        <f aca="false">BF92/100*$AG$37</f>
        <v>8726708299.54653</v>
      </c>
      <c r="AH92" s="43" t="n">
        <f aca="false">(AG92-AG91)/AG91</f>
        <v>0.0133924955176989</v>
      </c>
      <c r="AI92" s="43"/>
      <c r="AJ92" s="43" t="n">
        <f aca="false">AB92/AG92</f>
        <v>-0.00121489045937961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14082843</v>
      </c>
      <c r="AX92" s="7"/>
      <c r="AY92" s="43" t="n">
        <f aca="false">(AW92-AW91)/AW91</f>
        <v>0.00722401446791187</v>
      </c>
      <c r="AZ92" s="12" t="n">
        <f aca="false">workers_and_wage_high!B80</f>
        <v>9566.46416458718</v>
      </c>
      <c r="BA92" s="43" t="n">
        <f aca="false">(AZ92-AZ91)/AZ91</f>
        <v>0.00612423945535672</v>
      </c>
      <c r="BB92" s="48"/>
      <c r="BC92" s="48"/>
      <c r="BD92" s="48"/>
      <c r="BE92" s="48"/>
      <c r="BF92" s="7" t="n">
        <f aca="false">BF91*(1+AY92)*(1+BA92)*(1-BE92)</f>
        <v>166.18693238424</v>
      </c>
      <c r="BG92" s="7"/>
      <c r="BH92" s="7"/>
      <c r="BI92" s="43" t="n">
        <f aca="false">T99/AG99</f>
        <v>0.019207688162747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57" t="n">
        <f aca="false">'High pensions'!Q93</f>
        <v>139862027.107901</v>
      </c>
      <c r="E93" s="9"/>
      <c r="F93" s="57" t="n">
        <f aca="false">'High pensions'!I93</f>
        <v>25421579.0051467</v>
      </c>
      <c r="G93" s="57" t="n">
        <f aca="false">'High pensions'!K93</f>
        <v>3477861.15511424</v>
      </c>
      <c r="H93" s="57" t="n">
        <f aca="false">'High pensions'!V93</f>
        <v>19134165.9405038</v>
      </c>
      <c r="I93" s="57" t="n">
        <f aca="false">'High pensions'!M93</f>
        <v>107562.716137554</v>
      </c>
      <c r="J93" s="57" t="n">
        <f aca="false">'High pensions'!W93</f>
        <v>591778.328056818</v>
      </c>
      <c r="K93" s="9"/>
      <c r="L93" s="57" t="n">
        <f aca="false">'High pensions'!N93</f>
        <v>2025609.17693999</v>
      </c>
      <c r="M93" s="42"/>
      <c r="N93" s="57" t="n">
        <f aca="false">'High pensions'!L93</f>
        <v>1206420.07042789</v>
      </c>
      <c r="O93" s="9"/>
      <c r="P93" s="57" t="n">
        <f aca="false">'High pensions'!X93</f>
        <v>17148262.9245098</v>
      </c>
      <c r="Q93" s="42"/>
      <c r="R93" s="57" t="n">
        <f aca="false">'High SIPA income'!G88</f>
        <v>44008807.6420804</v>
      </c>
      <c r="S93" s="42"/>
      <c r="T93" s="57" t="n">
        <f aca="false">'High SIPA income'!J88</f>
        <v>168271490.337668</v>
      </c>
      <c r="U93" s="9"/>
      <c r="V93" s="57" t="n">
        <f aca="false">'High SIPA income'!F88</f>
        <v>188213.41990796</v>
      </c>
      <c r="W93" s="42"/>
      <c r="X93" s="57" t="n">
        <f aca="false">'High SIPA income'!M88</f>
        <v>472737.847374128</v>
      </c>
      <c r="Y93" s="9"/>
      <c r="Z93" s="9" t="n">
        <f aca="false">R93+V93-N93-L93-F93</f>
        <v>15543412.8094738</v>
      </c>
      <c r="AA93" s="9"/>
      <c r="AB93" s="9" t="n">
        <f aca="false">T93-P93-D93</f>
        <v>11261200.3052565</v>
      </c>
      <c r="AC93" s="24"/>
      <c r="AD93" s="9"/>
      <c r="AE93" s="9"/>
      <c r="AF93" s="9"/>
      <c r="AG93" s="9" t="n">
        <f aca="false">BF93/100*$AG$37</f>
        <v>8777448335.09121</v>
      </c>
      <c r="AH93" s="43" t="n">
        <f aca="false">(AG93-AG92)/AG92</f>
        <v>0.00581433844274616</v>
      </c>
      <c r="AI93" s="43" t="n">
        <f aca="false">(AG93-AG89)/AG89</f>
        <v>0.030586970074897</v>
      </c>
      <c r="AJ93" s="43" t="n">
        <f aca="false">AB93/AG93</f>
        <v>0.00128296970547073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14110346</v>
      </c>
      <c r="AX93" s="7"/>
      <c r="AY93" s="43" t="n">
        <f aca="false">(AW93-AW92)/AW92</f>
        <v>0.00195294373444339</v>
      </c>
      <c r="AZ93" s="12" t="n">
        <f aca="false">workers_and_wage_high!B81</f>
        <v>9603.33205776849</v>
      </c>
      <c r="BA93" s="43" t="n">
        <f aca="false">(AZ93-AZ92)/AZ92</f>
        <v>0.00385386832031298</v>
      </c>
      <c r="BB93" s="48"/>
      <c r="BC93" s="48"/>
      <c r="BD93" s="48"/>
      <c r="BE93" s="48"/>
      <c r="BF93" s="7" t="n">
        <f aca="false">BF92*(1+AY93)*(1+BA93)*(1-BE93)</f>
        <v>167.153199453884</v>
      </c>
      <c r="BG93" s="7"/>
      <c r="BH93" s="7"/>
      <c r="BI93" s="43" t="n">
        <f aca="false">T100/AG100</f>
        <v>0.0167937219562619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56" t="n">
        <f aca="false">'High pensions'!Q94</f>
        <v>140617570.681249</v>
      </c>
      <c r="E94" s="6"/>
      <c r="F94" s="56" t="n">
        <f aca="false">'High pensions'!I94</f>
        <v>25558907.9931419</v>
      </c>
      <c r="G94" s="56" t="n">
        <f aca="false">'High pensions'!K94</f>
        <v>3557124.86984041</v>
      </c>
      <c r="H94" s="56" t="n">
        <f aca="false">'High pensions'!V94</f>
        <v>19570251.5123505</v>
      </c>
      <c r="I94" s="56" t="n">
        <f aca="false">'High pensions'!M94</f>
        <v>110014.171232177</v>
      </c>
      <c r="J94" s="56" t="n">
        <f aca="false">'High pensions'!W94</f>
        <v>605265.510691248</v>
      </c>
      <c r="K94" s="6"/>
      <c r="L94" s="56" t="n">
        <f aca="false">'High pensions'!N94</f>
        <v>2460929.93123742</v>
      </c>
      <c r="M94" s="8"/>
      <c r="N94" s="56" t="n">
        <f aca="false">'High pensions'!L94</f>
        <v>1215261.80415808</v>
      </c>
      <c r="O94" s="6"/>
      <c r="P94" s="56" t="n">
        <f aca="false">'High pensions'!X94</f>
        <v>19455788.9982372</v>
      </c>
      <c r="Q94" s="8"/>
      <c r="R94" s="56" t="n">
        <f aca="false">'High SIPA income'!G89</f>
        <v>38302024.0718113</v>
      </c>
      <c r="S94" s="8"/>
      <c r="T94" s="56" t="n">
        <f aca="false">'High SIPA income'!J89</f>
        <v>146451108.74011</v>
      </c>
      <c r="U94" s="6"/>
      <c r="V94" s="56" t="n">
        <f aca="false">'High SIPA income'!F89</f>
        <v>189891.423043422</v>
      </c>
      <c r="W94" s="8"/>
      <c r="X94" s="56" t="n">
        <f aca="false">'High SIPA income'!M89</f>
        <v>476952.507468682</v>
      </c>
      <c r="Y94" s="6"/>
      <c r="Z94" s="6" t="n">
        <f aca="false">R94+V94-N94-L94-F94</f>
        <v>9256815.76631727</v>
      </c>
      <c r="AA94" s="6"/>
      <c r="AB94" s="6" t="n">
        <f aca="false">T94-P94-D94</f>
        <v>-13622250.9393761</v>
      </c>
      <c r="AC94" s="24"/>
      <c r="AD94" s="6"/>
      <c r="AE94" s="6"/>
      <c r="AF94" s="6"/>
      <c r="AG94" s="6" t="n">
        <f aca="false">BF94/100*$AG$37</f>
        <v>8801017361.45743</v>
      </c>
      <c r="AH94" s="36" t="n">
        <f aca="false">(AG94-AG93)/AG93</f>
        <v>0.00268517973179018</v>
      </c>
      <c r="AI94" s="36"/>
      <c r="AJ94" s="36" t="n">
        <f aca="false">AB94/AG94</f>
        <v>-0.00154780412080908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36" t="n">
        <f aca="false">AVERAGE(AH94:AH97)</f>
        <v>0.00645360556033319</v>
      </c>
      <c r="AV94" s="5"/>
      <c r="AW94" s="5" t="n">
        <f aca="false">workers_and_wage_high!C82</f>
        <v>14140172</v>
      </c>
      <c r="AX94" s="5"/>
      <c r="AY94" s="36" t="n">
        <f aca="false">(AW94-AW93)/AW93</f>
        <v>0.00211376815281496</v>
      </c>
      <c r="AZ94" s="11" t="n">
        <f aca="false">workers_and_wage_high!B82</f>
        <v>9608.80793816146</v>
      </c>
      <c r="BA94" s="36" t="n">
        <f aca="false">(AZ94-AZ93)/AZ93</f>
        <v>0.000570206295068299</v>
      </c>
      <c r="BB94" s="41"/>
      <c r="BC94" s="41"/>
      <c r="BD94" s="41"/>
      <c r="BE94" s="41"/>
      <c r="BF94" s="5" t="n">
        <f aca="false">BF93*(1+AY94)*(1+BA94)*(1-BE94)</f>
        <v>167.602035837161</v>
      </c>
      <c r="BG94" s="5"/>
      <c r="BH94" s="5"/>
      <c r="BI94" s="36" t="n">
        <f aca="false">T101/AG101</f>
        <v>0.0192999920681056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57" t="n">
        <f aca="false">'High pensions'!Q95</f>
        <v>140705668.194606</v>
      </c>
      <c r="E95" s="9"/>
      <c r="F95" s="57" t="n">
        <f aca="false">'High pensions'!I95</f>
        <v>25574920.7590246</v>
      </c>
      <c r="G95" s="57" t="n">
        <f aca="false">'High pensions'!K95</f>
        <v>3634260.97024327</v>
      </c>
      <c r="H95" s="57" t="n">
        <f aca="false">'High pensions'!V95</f>
        <v>19994631.577938</v>
      </c>
      <c r="I95" s="57" t="n">
        <f aca="false">'High pensions'!M95</f>
        <v>112399.823821956</v>
      </c>
      <c r="J95" s="57" t="n">
        <f aca="false">'High pensions'!W95</f>
        <v>618390.667358904</v>
      </c>
      <c r="K95" s="9"/>
      <c r="L95" s="57" t="n">
        <f aca="false">'High pensions'!N95</f>
        <v>2039150.1053602</v>
      </c>
      <c r="M95" s="42"/>
      <c r="N95" s="57" t="n">
        <f aca="false">'High pensions'!L95</f>
        <v>1216941.52706229</v>
      </c>
      <c r="O95" s="9"/>
      <c r="P95" s="57" t="n">
        <f aca="false">'High pensions'!X95</f>
        <v>17276412.816524</v>
      </c>
      <c r="Q95" s="42"/>
      <c r="R95" s="57" t="n">
        <f aca="false">'High SIPA income'!G90</f>
        <v>44343800.5437793</v>
      </c>
      <c r="S95" s="42"/>
      <c r="T95" s="57" t="n">
        <f aca="false">'High SIPA income'!J90</f>
        <v>169552364.731718</v>
      </c>
      <c r="U95" s="9"/>
      <c r="V95" s="57" t="n">
        <f aca="false">'High SIPA income'!F90</f>
        <v>193216.723492935</v>
      </c>
      <c r="W95" s="42"/>
      <c r="X95" s="57" t="n">
        <f aca="false">'High SIPA income'!M90</f>
        <v>485304.703487135</v>
      </c>
      <c r="Y95" s="9"/>
      <c r="Z95" s="9" t="n">
        <f aca="false">R95+V95-N95-L95-F95</f>
        <v>15706004.8758251</v>
      </c>
      <c r="AA95" s="9"/>
      <c r="AB95" s="9" t="n">
        <f aca="false">T95-P95-D95</f>
        <v>11570283.7205879</v>
      </c>
      <c r="AC95" s="24"/>
      <c r="AD95" s="9"/>
      <c r="AE95" s="9"/>
      <c r="AF95" s="9"/>
      <c r="AG95" s="9" t="n">
        <f aca="false">BF95/100*$AG$37</f>
        <v>8848469187.03323</v>
      </c>
      <c r="AH95" s="43" t="n">
        <f aca="false">(AG95-AG94)/AG94</f>
        <v>0.00539162958405322</v>
      </c>
      <c r="AI95" s="43"/>
      <c r="AJ95" s="43" t="n">
        <f aca="false">AB95/AG95</f>
        <v>0.00130760287186662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14185262</v>
      </c>
      <c r="AX95" s="7"/>
      <c r="AY95" s="43" t="n">
        <f aca="false">(AW95-AW94)/AW94</f>
        <v>0.0031887872368172</v>
      </c>
      <c r="AZ95" s="12" t="n">
        <f aca="false">workers_and_wage_high!B83</f>
        <v>9629.90734567272</v>
      </c>
      <c r="BA95" s="43" t="n">
        <f aca="false">(AZ95-AZ94)/AZ94</f>
        <v>0.00219584027977755</v>
      </c>
      <c r="BB95" s="48"/>
      <c r="BC95" s="48"/>
      <c r="BD95" s="48"/>
      <c r="BE95" s="48"/>
      <c r="BF95" s="7" t="n">
        <f aca="false">BF94*(1+AY95)*(1+BA95)*(1-BE95)</f>
        <v>168.505683931929</v>
      </c>
      <c r="BG95" s="7"/>
      <c r="BH95" s="7"/>
      <c r="BI95" s="43" t="n">
        <f aca="false">T102/AG102</f>
        <v>0.0167689107987889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57" t="n">
        <f aca="false">'High pensions'!Q96</f>
        <v>141642607.513617</v>
      </c>
      <c r="E96" s="9"/>
      <c r="F96" s="57" t="n">
        <f aca="false">'High pensions'!I96</f>
        <v>25745220.5710165</v>
      </c>
      <c r="G96" s="57" t="n">
        <f aca="false">'High pensions'!K96</f>
        <v>3695994.02322702</v>
      </c>
      <c r="H96" s="57" t="n">
        <f aca="false">'High pensions'!V96</f>
        <v>20334268.6212593</v>
      </c>
      <c r="I96" s="57" t="n">
        <f aca="false">'High pensions'!M96</f>
        <v>114309.093501866</v>
      </c>
      <c r="J96" s="57" t="n">
        <f aca="false">'High pensions'!W96</f>
        <v>628894.905812142</v>
      </c>
      <c r="K96" s="9"/>
      <c r="L96" s="57" t="n">
        <f aca="false">'High pensions'!N96</f>
        <v>1987289.39564779</v>
      </c>
      <c r="M96" s="42"/>
      <c r="N96" s="57" t="n">
        <f aca="false">'High pensions'!L96</f>
        <v>1226548.68441477</v>
      </c>
      <c r="O96" s="9"/>
      <c r="P96" s="57" t="n">
        <f aca="false">'High pensions'!X96</f>
        <v>17060163.0924745</v>
      </c>
      <c r="Q96" s="42"/>
      <c r="R96" s="57" t="n">
        <f aca="false">'High SIPA income'!G91</f>
        <v>38802774.7317159</v>
      </c>
      <c r="S96" s="42"/>
      <c r="T96" s="57" t="n">
        <f aca="false">'High SIPA income'!J91</f>
        <v>148365772.289166</v>
      </c>
      <c r="U96" s="9"/>
      <c r="V96" s="57" t="n">
        <f aca="false">'High SIPA income'!F91</f>
        <v>199662.970511302</v>
      </c>
      <c r="W96" s="42"/>
      <c r="X96" s="57" t="n">
        <f aca="false">'High SIPA income'!M91</f>
        <v>501495.817492689</v>
      </c>
      <c r="Y96" s="9"/>
      <c r="Z96" s="9" t="n">
        <f aca="false">R96+V96-N96-L96-F96</f>
        <v>10043379.0511481</v>
      </c>
      <c r="AA96" s="9"/>
      <c r="AB96" s="9" t="n">
        <f aca="false">T96-P96-D96</f>
        <v>-10336998.3169253</v>
      </c>
      <c r="AC96" s="24"/>
      <c r="AD96" s="9"/>
      <c r="AE96" s="9"/>
      <c r="AF96" s="9"/>
      <c r="AG96" s="9" t="n">
        <f aca="false">BF96/100*$AG$37</f>
        <v>8911619498.70044</v>
      </c>
      <c r="AH96" s="43" t="n">
        <f aca="false">(AG96-AG95)/AG95</f>
        <v>0.00713686292310854</v>
      </c>
      <c r="AI96" s="43"/>
      <c r="AJ96" s="43" t="n">
        <f aca="false">AB96/AG96</f>
        <v>-0.00115994610389646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14210911</v>
      </c>
      <c r="AX96" s="7"/>
      <c r="AY96" s="43" t="n">
        <f aca="false">(AW96-AW95)/AW95</f>
        <v>0.00180814425563659</v>
      </c>
      <c r="AZ96" s="12" t="n">
        <f aca="false">workers_and_wage_high!B84</f>
        <v>9681.12979513388</v>
      </c>
      <c r="BA96" s="43" t="n">
        <f aca="false">(AZ96-AZ95)/AZ95</f>
        <v>0.00531910096561597</v>
      </c>
      <c r="BB96" s="48"/>
      <c r="BC96" s="48"/>
      <c r="BD96" s="48"/>
      <c r="BE96" s="48"/>
      <c r="BF96" s="7" t="n">
        <f aca="false">BF95*(1+AY96)*(1+BA96)*(1-BE96)</f>
        <v>169.708285899915</v>
      </c>
      <c r="BG96" s="7"/>
      <c r="BH96" s="7"/>
      <c r="BI96" s="43" t="n">
        <f aca="false">T103/AG103</f>
        <v>0.0193448666250055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57" t="n">
        <f aca="false">'High pensions'!Q97</f>
        <v>142354373.90099</v>
      </c>
      <c r="E97" s="9"/>
      <c r="F97" s="57" t="n">
        <f aca="false">'High pensions'!I97</f>
        <v>25874592.5372605</v>
      </c>
      <c r="G97" s="57" t="n">
        <f aca="false">'High pensions'!K97</f>
        <v>3756048.66169869</v>
      </c>
      <c r="H97" s="57" t="n">
        <f aca="false">'High pensions'!V97</f>
        <v>20664671.5231475</v>
      </c>
      <c r="I97" s="57" t="n">
        <f aca="false">'High pensions'!M97</f>
        <v>116166.453454599</v>
      </c>
      <c r="J97" s="57" t="n">
        <f aca="false">'High pensions'!W97</f>
        <v>639113.552262296</v>
      </c>
      <c r="K97" s="9"/>
      <c r="L97" s="57" t="n">
        <f aca="false">'High pensions'!N97</f>
        <v>1971585.7385429</v>
      </c>
      <c r="M97" s="42"/>
      <c r="N97" s="57" t="n">
        <f aca="false">'High pensions'!L97</f>
        <v>1235259.76505535</v>
      </c>
      <c r="O97" s="9"/>
      <c r="P97" s="57" t="n">
        <f aca="false">'High pensions'!X97</f>
        <v>17026602.5366054</v>
      </c>
      <c r="Q97" s="42"/>
      <c r="R97" s="57" t="n">
        <f aca="false">'High SIPA income'!G92</f>
        <v>45137725.2960445</v>
      </c>
      <c r="S97" s="42"/>
      <c r="T97" s="57" t="n">
        <f aca="false">'High SIPA income'!J92</f>
        <v>172588004.832812</v>
      </c>
      <c r="U97" s="9"/>
      <c r="V97" s="57" t="n">
        <f aca="false">'High SIPA income'!F92</f>
        <v>206139.906915849</v>
      </c>
      <c r="W97" s="42"/>
      <c r="X97" s="57" t="n">
        <f aca="false">'High SIPA income'!M92</f>
        <v>517764.01438833</v>
      </c>
      <c r="Y97" s="9"/>
      <c r="Z97" s="9" t="n">
        <f aca="false">R97+V97-N97-L97-F97</f>
        <v>16262427.1621016</v>
      </c>
      <c r="AA97" s="9"/>
      <c r="AB97" s="9" t="n">
        <f aca="false">T97-P97-D97</f>
        <v>13207028.3952157</v>
      </c>
      <c r="AC97" s="24"/>
      <c r="AD97" s="9"/>
      <c r="AE97" s="9"/>
      <c r="AF97" s="9"/>
      <c r="AG97" s="9" t="n">
        <f aca="false">BF97/100*$AG$37</f>
        <v>9006089349.1225</v>
      </c>
      <c r="AH97" s="43" t="n">
        <f aca="false">(AG97-AG96)/AG96</f>
        <v>0.0106007500023808</v>
      </c>
      <c r="AI97" s="43" t="n">
        <f aca="false">(AG97-AG93)/AG93</f>
        <v>0.0260486881041742</v>
      </c>
      <c r="AJ97" s="43" t="n">
        <f aca="false">AB97/AG97</f>
        <v>0.00146645540403199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14234975</v>
      </c>
      <c r="AX97" s="7"/>
      <c r="AY97" s="43" t="n">
        <f aca="false">(AW97-AW96)/AW96</f>
        <v>0.00169334675306882</v>
      </c>
      <c r="AZ97" s="12" t="n">
        <f aca="false">workers_and_wage_high!B85</f>
        <v>9767.21774537705</v>
      </c>
      <c r="BA97" s="43" t="n">
        <f aca="false">(AZ97-AZ96)/AZ96</f>
        <v>0.00889234542505905</v>
      </c>
      <c r="BB97" s="48"/>
      <c r="BC97" s="48"/>
      <c r="BD97" s="48"/>
      <c r="BE97" s="48"/>
      <c r="BF97" s="7" t="n">
        <f aca="false">BF96*(1+AY97)*(1+BA97)*(1-BE97)</f>
        <v>171.507321012073</v>
      </c>
      <c r="BG97" s="7"/>
      <c r="BH97" s="7"/>
      <c r="BI97" s="43" t="n">
        <f aca="false">T104/AG104</f>
        <v>0.0168306207379748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56" t="n">
        <f aca="false">'High pensions'!Q98</f>
        <v>143079582.450576</v>
      </c>
      <c r="E98" s="6"/>
      <c r="F98" s="56" t="n">
        <f aca="false">'High pensions'!I98</f>
        <v>26006407.7756045</v>
      </c>
      <c r="G98" s="56" t="n">
        <f aca="false">'High pensions'!K98</f>
        <v>3799407.92890881</v>
      </c>
      <c r="H98" s="56" t="n">
        <f aca="false">'High pensions'!V98</f>
        <v>20903221.4182855</v>
      </c>
      <c r="I98" s="56" t="n">
        <f aca="false">'High pensions'!M98</f>
        <v>117507.461718829</v>
      </c>
      <c r="J98" s="56" t="n">
        <f aca="false">'High pensions'!W98</f>
        <v>646491.384070686</v>
      </c>
      <c r="K98" s="6"/>
      <c r="L98" s="56" t="n">
        <f aca="false">'High pensions'!N98</f>
        <v>2502992.62442588</v>
      </c>
      <c r="M98" s="8"/>
      <c r="N98" s="56" t="n">
        <f aca="false">'High pensions'!L98</f>
        <v>1242702.94326387</v>
      </c>
      <c r="O98" s="6"/>
      <c r="P98" s="56" t="n">
        <f aca="false">'High pensions'!X98</f>
        <v>19825025.5640648</v>
      </c>
      <c r="Q98" s="8"/>
      <c r="R98" s="56" t="n">
        <f aca="false">'High SIPA income'!G93</f>
        <v>39235850.9082744</v>
      </c>
      <c r="S98" s="8"/>
      <c r="T98" s="56" t="n">
        <f aca="false">'High SIPA income'!J93</f>
        <v>150021676.585686</v>
      </c>
      <c r="U98" s="6"/>
      <c r="V98" s="56" t="n">
        <f aca="false">'High SIPA income'!F93</f>
        <v>209924.487167881</v>
      </c>
      <c r="W98" s="8"/>
      <c r="X98" s="56" t="n">
        <f aca="false">'High SIPA income'!M93</f>
        <v>527269.788856671</v>
      </c>
      <c r="Y98" s="6"/>
      <c r="Z98" s="6" t="n">
        <f aca="false">R98+V98-N98-L98-F98</f>
        <v>9693672.05214807</v>
      </c>
      <c r="AA98" s="6"/>
      <c r="AB98" s="6" t="n">
        <f aca="false">T98-P98-D98</f>
        <v>-12882931.4289548</v>
      </c>
      <c r="AC98" s="24"/>
      <c r="AD98" s="6"/>
      <c r="AE98" s="6"/>
      <c r="AF98" s="6"/>
      <c r="AG98" s="6" t="n">
        <f aca="false">BF98/100*$AG$37</f>
        <v>9005030022.23848</v>
      </c>
      <c r="AH98" s="36" t="n">
        <f aca="false">(AG98-AG97)/AG97</f>
        <v>-0.000117623403784096</v>
      </c>
      <c r="AI98" s="36"/>
      <c r="AJ98" s="36" t="n">
        <f aca="false">AB98/AG98</f>
        <v>-0.00143063725463876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36" t="n">
        <f aca="false">AVERAGE(AH98:AH101)</f>
        <v>0.00752902214773261</v>
      </c>
      <c r="AV98" s="5"/>
      <c r="AW98" s="5" t="n">
        <f aca="false">workers_and_wage_high!C86</f>
        <v>14206041</v>
      </c>
      <c r="AX98" s="5"/>
      <c r="AY98" s="36" t="n">
        <f aca="false">(AW98-AW97)/AW97</f>
        <v>-0.00203259928450875</v>
      </c>
      <c r="AZ98" s="11" t="n">
        <f aca="false">workers_and_wage_high!B86</f>
        <v>9785.95982692277</v>
      </c>
      <c r="BA98" s="36" t="n">
        <f aca="false">(AZ98-AZ97)/AZ97</f>
        <v>0.00191887618708956</v>
      </c>
      <c r="BB98" s="41"/>
      <c r="BC98" s="41"/>
      <c r="BD98" s="41"/>
      <c r="BE98" s="41"/>
      <c r="BF98" s="5" t="n">
        <f aca="false">BF97*(1+AY98)*(1+BA98)*(1-BE98)</f>
        <v>171.487147737202</v>
      </c>
      <c r="BG98" s="5"/>
      <c r="BH98" s="5"/>
      <c r="BI98" s="36" t="n">
        <f aca="false">T105/AG105</f>
        <v>0.0193270378445302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57" t="n">
        <f aca="false">'High pensions'!Q99</f>
        <v>143714443.377342</v>
      </c>
      <c r="E99" s="9"/>
      <c r="F99" s="57" t="n">
        <f aca="false">'High pensions'!I99</f>
        <v>26121801.2640358</v>
      </c>
      <c r="G99" s="57" t="n">
        <f aca="false">'High pensions'!K99</f>
        <v>3868763.8539113</v>
      </c>
      <c r="H99" s="57" t="n">
        <f aca="false">'High pensions'!V99</f>
        <v>21284797.254343</v>
      </c>
      <c r="I99" s="57" t="n">
        <f aca="false">'High pensions'!M99</f>
        <v>119652.490327154</v>
      </c>
      <c r="J99" s="57" t="n">
        <f aca="false">'High pensions'!W99</f>
        <v>658292.69858793</v>
      </c>
      <c r="K99" s="9"/>
      <c r="L99" s="57" t="n">
        <f aca="false">'High pensions'!N99</f>
        <v>2031788.72301347</v>
      </c>
      <c r="M99" s="42"/>
      <c r="N99" s="57" t="n">
        <f aca="false">'High pensions'!L99</f>
        <v>1250453.75840574</v>
      </c>
      <c r="O99" s="9"/>
      <c r="P99" s="57" t="n">
        <f aca="false">'High pensions'!X99</f>
        <v>17422588.9776771</v>
      </c>
      <c r="Q99" s="42"/>
      <c r="R99" s="57" t="n">
        <f aca="false">'High SIPA income'!G94</f>
        <v>45729520.7674877</v>
      </c>
      <c r="S99" s="42"/>
      <c r="T99" s="57" t="n">
        <f aca="false">'High SIPA income'!J94</f>
        <v>174850786.109794</v>
      </c>
      <c r="U99" s="9"/>
      <c r="V99" s="57" t="n">
        <f aca="false">'High SIPA income'!F94</f>
        <v>206912.055180599</v>
      </c>
      <c r="W99" s="42"/>
      <c r="X99" s="57" t="n">
        <f aca="false">'High SIPA income'!M94</f>
        <v>519703.428212861</v>
      </c>
      <c r="Y99" s="9"/>
      <c r="Z99" s="9" t="n">
        <f aca="false">R99+V99-N99-L99-F99</f>
        <v>16532389.0772133</v>
      </c>
      <c r="AA99" s="9"/>
      <c r="AB99" s="9" t="n">
        <f aca="false">T99-P99-D99</f>
        <v>13713753.754775</v>
      </c>
      <c r="AC99" s="24"/>
      <c r="AD99" s="9"/>
      <c r="AE99" s="9"/>
      <c r="AF99" s="9"/>
      <c r="AG99" s="9" t="n">
        <f aca="false">BF99/100*$AG$37</f>
        <v>9103166639.74767</v>
      </c>
      <c r="AH99" s="43" t="n">
        <f aca="false">(AG99-AG98)/AG98</f>
        <v>0.0108979778264853</v>
      </c>
      <c r="AI99" s="43"/>
      <c r="AJ99" s="43" t="n">
        <f aca="false">AB99/AG99</f>
        <v>0.00150648167802355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14256384</v>
      </c>
      <c r="AX99" s="7"/>
      <c r="AY99" s="43" t="n">
        <f aca="false">(AW99-AW98)/AW98</f>
        <v>0.00354377408878378</v>
      </c>
      <c r="AZ99" s="12" t="n">
        <f aca="false">workers_and_wage_high!B87</f>
        <v>9857.67363173562</v>
      </c>
      <c r="BA99" s="43" t="n">
        <f aca="false">(AZ99-AZ98)/AZ98</f>
        <v>0.00732823413146993</v>
      </c>
      <c r="BB99" s="48"/>
      <c r="BC99" s="48"/>
      <c r="BD99" s="48"/>
      <c r="BE99" s="48"/>
      <c r="BF99" s="7" t="n">
        <f aca="false">BF98*(1+AY99)*(1+BA99)*(1-BE99)</f>
        <v>173.356010870769</v>
      </c>
      <c r="BG99" s="7"/>
      <c r="BH99" s="7"/>
      <c r="BI99" s="43" t="n">
        <f aca="false">T106/AG106</f>
        <v>0.0168408199158605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57" t="n">
        <f aca="false">'High pensions'!Q100</f>
        <v>145029809.625269</v>
      </c>
      <c r="E100" s="9"/>
      <c r="F100" s="57" t="n">
        <f aca="false">'High pensions'!I100</f>
        <v>26360884.6498827</v>
      </c>
      <c r="G100" s="57" t="n">
        <f aca="false">'High pensions'!K100</f>
        <v>3916119.12523132</v>
      </c>
      <c r="H100" s="57" t="n">
        <f aca="false">'High pensions'!V100</f>
        <v>21545331.9850819</v>
      </c>
      <c r="I100" s="57" t="n">
        <f aca="false">'High pensions'!M100</f>
        <v>121117.086347361</v>
      </c>
      <c r="J100" s="57" t="n">
        <f aca="false">'High pensions'!W100</f>
        <v>666350.473765421</v>
      </c>
      <c r="K100" s="9"/>
      <c r="L100" s="57" t="n">
        <f aca="false">'High pensions'!N100</f>
        <v>2003230.92590878</v>
      </c>
      <c r="M100" s="42"/>
      <c r="N100" s="57" t="n">
        <f aca="false">'High pensions'!L100</f>
        <v>1263785.31221598</v>
      </c>
      <c r="O100" s="9"/>
      <c r="P100" s="57" t="n">
        <f aca="false">'High pensions'!X100</f>
        <v>17347748.7083625</v>
      </c>
      <c r="Q100" s="42"/>
      <c r="R100" s="57" t="n">
        <f aca="false">'High SIPA income'!G95</f>
        <v>40293553.1651182</v>
      </c>
      <c r="S100" s="42"/>
      <c r="T100" s="57" t="n">
        <f aca="false">'High SIPA income'!J95</f>
        <v>154065892.837581</v>
      </c>
      <c r="U100" s="9"/>
      <c r="V100" s="57" t="n">
        <f aca="false">'High SIPA income'!F95</f>
        <v>200124.387859286</v>
      </c>
      <c r="W100" s="42"/>
      <c r="X100" s="57" t="n">
        <f aca="false">'High SIPA income'!M95</f>
        <v>502654.764840512</v>
      </c>
      <c r="Y100" s="9"/>
      <c r="Z100" s="9" t="n">
        <f aca="false">R100+V100-N100-L100-F100</f>
        <v>10865776.66497</v>
      </c>
      <c r="AA100" s="9"/>
      <c r="AB100" s="9" t="n">
        <f aca="false">T100-P100-D100</f>
        <v>-8311665.49604979</v>
      </c>
      <c r="AC100" s="24"/>
      <c r="AD100" s="9"/>
      <c r="AE100" s="9"/>
      <c r="AF100" s="9"/>
      <c r="AG100" s="9" t="n">
        <f aca="false">BF100/100*$AG$37</f>
        <v>9174017126.09243</v>
      </c>
      <c r="AH100" s="43" t="n">
        <f aca="false">(AG100-AG99)/AG99</f>
        <v>0.00778305936259677</v>
      </c>
      <c r="AI100" s="43"/>
      <c r="AJ100" s="43" t="n">
        <f aca="false">AB100/AG100</f>
        <v>-0.00090600065182024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14264986</v>
      </c>
      <c r="AX100" s="7"/>
      <c r="AY100" s="43" t="n">
        <f aca="false">(AW100-AW99)/AW99</f>
        <v>0.00060337880910054</v>
      </c>
      <c r="AZ100" s="12" t="n">
        <f aca="false">workers_and_wage_high!B88</f>
        <v>9928.40590105967</v>
      </c>
      <c r="BA100" s="43" t="n">
        <f aca="false">(AZ100-AZ99)/AZ99</f>
        <v>0.0071753510986954</v>
      </c>
      <c r="BB100" s="48"/>
      <c r="BC100" s="48"/>
      <c r="BD100" s="48"/>
      <c r="BE100" s="48"/>
      <c r="BF100" s="7" t="n">
        <f aca="false">BF99*(1+AY100)*(1+BA100)*(1-BE100)</f>
        <v>174.705250994239</v>
      </c>
      <c r="BG100" s="7"/>
      <c r="BH100" s="7"/>
      <c r="BI100" s="43" t="n">
        <f aca="false">T107/AG107</f>
        <v>0.0193119973042942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57" t="n">
        <f aca="false">'High pensions'!Q101</f>
        <v>145370834.363519</v>
      </c>
      <c r="E101" s="9"/>
      <c r="F101" s="57" t="n">
        <f aca="false">'High pensions'!I101</f>
        <v>26422869.9328462</v>
      </c>
      <c r="G101" s="57" t="n">
        <f aca="false">'High pensions'!K101</f>
        <v>3998112.1257324</v>
      </c>
      <c r="H101" s="57" t="n">
        <f aca="false">'High pensions'!V101</f>
        <v>21996433.2819926</v>
      </c>
      <c r="I101" s="57" t="n">
        <f aca="false">'High pensions'!M101</f>
        <v>123652.952342239</v>
      </c>
      <c r="J101" s="57" t="n">
        <f aca="false">'High pensions'!W101</f>
        <v>680302.060267811</v>
      </c>
      <c r="K101" s="9"/>
      <c r="L101" s="57" t="n">
        <f aca="false">'High pensions'!N101</f>
        <v>2014144.76783102</v>
      </c>
      <c r="M101" s="42"/>
      <c r="N101" s="57" t="n">
        <f aca="false">'High pensions'!L101</f>
        <v>1267768.33364237</v>
      </c>
      <c r="O101" s="9"/>
      <c r="P101" s="57" t="n">
        <f aca="false">'High pensions'!X101</f>
        <v>17426294.0946859</v>
      </c>
      <c r="Q101" s="42"/>
      <c r="R101" s="57" t="n">
        <f aca="false">'High SIPA income'!G96</f>
        <v>46841871.7629795</v>
      </c>
      <c r="S101" s="42"/>
      <c r="T101" s="57" t="n">
        <f aca="false">'High SIPA income'!J96</f>
        <v>179103956.550409</v>
      </c>
      <c r="U101" s="9"/>
      <c r="V101" s="57" t="n">
        <f aca="false">'High SIPA income'!F96</f>
        <v>205168.312397735</v>
      </c>
      <c r="W101" s="42"/>
      <c r="X101" s="57" t="n">
        <f aca="false">'High SIPA income'!M96</f>
        <v>515323.6490773</v>
      </c>
      <c r="Y101" s="9"/>
      <c r="Z101" s="9" t="n">
        <f aca="false">R101+V101-N101-L101-F101</f>
        <v>17342257.0410577</v>
      </c>
      <c r="AA101" s="9"/>
      <c r="AB101" s="9" t="n">
        <f aca="false">T101-P101-D101</f>
        <v>16306828.0922046</v>
      </c>
      <c r="AC101" s="24"/>
      <c r="AD101" s="9"/>
      <c r="AE101" s="9"/>
      <c r="AF101" s="9"/>
      <c r="AG101" s="9" t="n">
        <f aca="false">BF101/100*$AG$37</f>
        <v>9280001562.61148</v>
      </c>
      <c r="AH101" s="43" t="n">
        <f aca="false">(AG101-AG100)/AG100</f>
        <v>0.0115526748056325</v>
      </c>
      <c r="AI101" s="43" t="n">
        <f aca="false">(AG101-AG97)/AG97</f>
        <v>0.0304141123711665</v>
      </c>
      <c r="AJ101" s="43" t="n">
        <f aca="false">AB101/AG101</f>
        <v>0.00175720100715324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14329481</v>
      </c>
      <c r="AX101" s="7"/>
      <c r="AY101" s="43" t="n">
        <f aca="false">(AW101-AW100)/AW100</f>
        <v>0.00452121018555504</v>
      </c>
      <c r="AZ101" s="12" t="n">
        <f aca="false">workers_and_wage_high!B89</f>
        <v>9997.90292523318</v>
      </c>
      <c r="BA101" s="43" t="n">
        <f aca="false">(AZ101-AZ100)/AZ100</f>
        <v>0.00699981697626731</v>
      </c>
      <c r="BB101" s="48"/>
      <c r="BC101" s="48"/>
      <c r="BD101" s="48"/>
      <c r="BE101" s="48"/>
      <c r="BF101" s="7" t="n">
        <f aca="false">BF100*(1+AY101)*(1+BA101)*(1-BE101)</f>
        <v>176.723563945812</v>
      </c>
      <c r="BG101" s="7"/>
      <c r="BH101" s="7"/>
      <c r="BI101" s="43" t="n">
        <f aca="false">T108/AG108</f>
        <v>0.0168857919499986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56" t="n">
        <f aca="false">'High pensions'!Q102</f>
        <v>145322576.092302</v>
      </c>
      <c r="E102" s="6"/>
      <c r="F102" s="56" t="n">
        <f aca="false">'High pensions'!I102</f>
        <v>26414098.4208085</v>
      </c>
      <c r="G102" s="56" t="n">
        <f aca="false">'High pensions'!K102</f>
        <v>4099703.63928893</v>
      </c>
      <c r="H102" s="56" t="n">
        <f aca="false">'High pensions'!V102</f>
        <v>22555359.8152383</v>
      </c>
      <c r="I102" s="56" t="n">
        <f aca="false">'High pensions'!M102</f>
        <v>126794.957916153</v>
      </c>
      <c r="J102" s="56" t="n">
        <f aca="false">'High pensions'!W102</f>
        <v>697588.44789397</v>
      </c>
      <c r="K102" s="6"/>
      <c r="L102" s="56" t="n">
        <f aca="false">'High pensions'!N102</f>
        <v>2461806.6995664</v>
      </c>
      <c r="M102" s="8"/>
      <c r="N102" s="56" t="n">
        <f aca="false">'High pensions'!L102</f>
        <v>1269157.17143932</v>
      </c>
      <c r="O102" s="6"/>
      <c r="P102" s="56" t="n">
        <f aca="false">'High pensions'!X102</f>
        <v>19756854.9623415</v>
      </c>
      <c r="Q102" s="8"/>
      <c r="R102" s="56" t="n">
        <f aca="false">'High SIPA income'!G97</f>
        <v>40843095.7317533</v>
      </c>
      <c r="S102" s="8"/>
      <c r="T102" s="56" t="n">
        <f aca="false">'High SIPA income'!J97</f>
        <v>156167116.470899</v>
      </c>
      <c r="U102" s="6"/>
      <c r="V102" s="56" t="n">
        <f aca="false">'High SIPA income'!F97</f>
        <v>204443.482627437</v>
      </c>
      <c r="W102" s="8"/>
      <c r="X102" s="56" t="n">
        <f aca="false">'High SIPA income'!M97</f>
        <v>513503.085668531</v>
      </c>
      <c r="Y102" s="6"/>
      <c r="Z102" s="6" t="n">
        <f aca="false">R102+V102-N102-L102-F102</f>
        <v>10902476.9225665</v>
      </c>
      <c r="AA102" s="6"/>
      <c r="AB102" s="6" t="n">
        <f aca="false">T102-P102-D102</f>
        <v>-8912314.58374435</v>
      </c>
      <c r="AC102" s="24"/>
      <c r="AD102" s="6"/>
      <c r="AE102" s="6"/>
      <c r="AF102" s="6"/>
      <c r="AG102" s="6" t="n">
        <f aca="false">BF102/100*$AG$37</f>
        <v>9312895652.24341</v>
      </c>
      <c r="AH102" s="36" t="n">
        <f aca="false">(AG102-AG101)/AG101</f>
        <v>0.00354462113071787</v>
      </c>
      <c r="AI102" s="36"/>
      <c r="AJ102" s="36" t="n">
        <f aca="false">AB102/AG102</f>
        <v>-0.000956986410730097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36" t="n">
        <f aca="false">AVERAGE(AH102:AH105)</f>
        <v>0.00637445145167061</v>
      </c>
      <c r="AV102" s="5"/>
      <c r="AW102" s="5" t="n">
        <f aca="false">workers_and_wage_high!C90</f>
        <v>14356970</v>
      </c>
      <c r="AX102" s="5"/>
      <c r="AY102" s="36" t="n">
        <f aca="false">(AW102-AW101)/AW101</f>
        <v>0.00191835280007699</v>
      </c>
      <c r="AZ102" s="11" t="n">
        <f aca="false">workers_and_wage_high!B90</f>
        <v>10014.1310668324</v>
      </c>
      <c r="BA102" s="36" t="n">
        <f aca="false">(AZ102-AZ101)/AZ101</f>
        <v>0.00162315454756955</v>
      </c>
      <c r="BB102" s="41"/>
      <c r="BC102" s="41"/>
      <c r="BD102" s="41"/>
      <c r="BE102" s="41"/>
      <c r="BF102" s="5" t="n">
        <f aca="false">BF101*(1+AY102)*(1+BA102)*(1-BE102)</f>
        <v>177.34998202487</v>
      </c>
      <c r="BG102" s="5"/>
      <c r="BH102" s="5"/>
      <c r="BI102" s="36" t="n">
        <f aca="false">T109/AG109</f>
        <v>0.019417700697083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57" t="n">
        <f aca="false">'High pensions'!Q103</f>
        <v>146453181.251505</v>
      </c>
      <c r="E103" s="9"/>
      <c r="F103" s="57" t="n">
        <f aca="false">'High pensions'!I103</f>
        <v>26619599.2917213</v>
      </c>
      <c r="G103" s="57" t="n">
        <f aca="false">'High pensions'!K103</f>
        <v>4182489.87897889</v>
      </c>
      <c r="H103" s="57" t="n">
        <f aca="false">'High pensions'!V103</f>
        <v>23010825.2801228</v>
      </c>
      <c r="I103" s="57" t="n">
        <f aca="false">'High pensions'!M103</f>
        <v>129355.357081822</v>
      </c>
      <c r="J103" s="57" t="n">
        <f aca="false">'High pensions'!W103</f>
        <v>711675.008663593</v>
      </c>
      <c r="K103" s="9"/>
      <c r="L103" s="57" t="n">
        <f aca="false">'High pensions'!N103</f>
        <v>1957561.37916395</v>
      </c>
      <c r="M103" s="42"/>
      <c r="N103" s="57" t="n">
        <f aca="false">'High pensions'!L103</f>
        <v>1282001.14618022</v>
      </c>
      <c r="O103" s="9"/>
      <c r="P103" s="57" t="n">
        <f aca="false">'High pensions'!X103</f>
        <v>17210987.357131</v>
      </c>
      <c r="Q103" s="42"/>
      <c r="R103" s="57" t="n">
        <f aca="false">'High SIPA income'!G98</f>
        <v>47422336.5634546</v>
      </c>
      <c r="S103" s="42"/>
      <c r="T103" s="57" t="n">
        <f aca="false">'High SIPA income'!J98</f>
        <v>181323414.024896</v>
      </c>
      <c r="U103" s="9"/>
      <c r="V103" s="57" t="n">
        <f aca="false">'High SIPA income'!F98</f>
        <v>204006.422075747</v>
      </c>
      <c r="W103" s="42"/>
      <c r="X103" s="57" t="n">
        <f aca="false">'High SIPA income'!M98</f>
        <v>512405.315570742</v>
      </c>
      <c r="Y103" s="9"/>
      <c r="Z103" s="9" t="n">
        <f aca="false">R103+V103-N103-L103-F103</f>
        <v>17767181.1684648</v>
      </c>
      <c r="AA103" s="9"/>
      <c r="AB103" s="9" t="n">
        <f aca="false">T103-P103-D103</f>
        <v>17659245.4162606</v>
      </c>
      <c r="AC103" s="24"/>
      <c r="AD103" s="9"/>
      <c r="AE103" s="9"/>
      <c r="AF103" s="9"/>
      <c r="AG103" s="9" t="n">
        <f aca="false">BF103/100*$AG$37</f>
        <v>9373205695.32979</v>
      </c>
      <c r="AH103" s="43" t="n">
        <f aca="false">(AG103-AG102)/AG102</f>
        <v>0.00647597109840394</v>
      </c>
      <c r="AI103" s="43"/>
      <c r="AJ103" s="43" t="n">
        <f aca="false">AB103/AG103</f>
        <v>0.00188401343043814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14371680</v>
      </c>
      <c r="AX103" s="7"/>
      <c r="AY103" s="43" t="n">
        <f aca="false">(AW103-AW102)/AW102</f>
        <v>0.00102458945028094</v>
      </c>
      <c r="AZ103" s="12" t="n">
        <f aca="false">workers_and_wage_high!B91</f>
        <v>10068.6660411927</v>
      </c>
      <c r="BA103" s="43" t="n">
        <f aca="false">(AZ103-AZ102)/AZ102</f>
        <v>0.00544580193691007</v>
      </c>
      <c r="BB103" s="48"/>
      <c r="BC103" s="48"/>
      <c r="BD103" s="48"/>
      <c r="BE103" s="48"/>
      <c r="BF103" s="7" t="n">
        <f aca="false">BF102*(1+AY103)*(1+BA103)*(1-BE103)</f>
        <v>178.498495382765</v>
      </c>
      <c r="BG103" s="7"/>
      <c r="BH103" s="7"/>
      <c r="BI103" s="43" t="n">
        <f aca="false">T110/AG110</f>
        <v>0.0169344331039726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57" t="n">
        <f aca="false">'High pensions'!Q104</f>
        <v>146652119.615291</v>
      </c>
      <c r="E104" s="9"/>
      <c r="F104" s="57" t="n">
        <f aca="false">'High pensions'!I104</f>
        <v>26655758.6942177</v>
      </c>
      <c r="G104" s="57" t="n">
        <f aca="false">'High pensions'!K104</f>
        <v>4276029.89736281</v>
      </c>
      <c r="H104" s="57" t="n">
        <f aca="false">'High pensions'!V104</f>
        <v>23525454.8625038</v>
      </c>
      <c r="I104" s="57" t="n">
        <f aca="false">'High pensions'!M104</f>
        <v>132248.347341117</v>
      </c>
      <c r="J104" s="57" t="n">
        <f aca="false">'High pensions'!W104</f>
        <v>727591.387500116</v>
      </c>
      <c r="K104" s="9"/>
      <c r="L104" s="57" t="n">
        <f aca="false">'High pensions'!N104</f>
        <v>1933743.48453204</v>
      </c>
      <c r="M104" s="42"/>
      <c r="N104" s="57" t="n">
        <f aca="false">'High pensions'!L104</f>
        <v>1285031.01826846</v>
      </c>
      <c r="O104" s="9"/>
      <c r="P104" s="57" t="n">
        <f aca="false">'High pensions'!X104</f>
        <v>17104065.6509332</v>
      </c>
      <c r="Q104" s="42"/>
      <c r="R104" s="57" t="n">
        <f aca="false">'High SIPA income'!G99</f>
        <v>41443134.9857104</v>
      </c>
      <c r="S104" s="42"/>
      <c r="T104" s="57" t="n">
        <f aca="false">'High SIPA income'!J99</f>
        <v>158461418.564826</v>
      </c>
      <c r="U104" s="9"/>
      <c r="V104" s="57" t="n">
        <f aca="false">'High SIPA income'!F99</f>
        <v>202464.292246033</v>
      </c>
      <c r="W104" s="42"/>
      <c r="X104" s="57" t="n">
        <f aca="false">'High SIPA income'!M99</f>
        <v>508531.930046866</v>
      </c>
      <c r="Y104" s="9"/>
      <c r="Z104" s="9" t="n">
        <f aca="false">R104+V104-N104-L104-F104</f>
        <v>11771066.0809382</v>
      </c>
      <c r="AA104" s="9"/>
      <c r="AB104" s="9" t="n">
        <f aca="false">T104-P104-D104</f>
        <v>-5294766.70139843</v>
      </c>
      <c r="AC104" s="24"/>
      <c r="AD104" s="9"/>
      <c r="AE104" s="9"/>
      <c r="AF104" s="9"/>
      <c r="AG104" s="9" t="n">
        <f aca="false">BF104/100*$AG$37</f>
        <v>9415066801.86137</v>
      </c>
      <c r="AH104" s="43" t="n">
        <f aca="false">(AG104-AG103)/AG103</f>
        <v>0.00446603946315137</v>
      </c>
      <c r="AI104" s="43"/>
      <c r="AJ104" s="43" t="n">
        <f aca="false">AB104/AG104</f>
        <v>-0.000562371655223057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14360905</v>
      </c>
      <c r="AX104" s="7"/>
      <c r="AY104" s="43" t="n">
        <f aca="false">(AW104-AW103)/AW103</f>
        <v>-0.000749738374358461</v>
      </c>
      <c r="AZ104" s="12" t="n">
        <f aca="false">workers_and_wage_high!B92</f>
        <v>10121.2213691297</v>
      </c>
      <c r="BA104" s="43" t="n">
        <f aca="false">(AZ104-AZ103)/AZ103</f>
        <v>0.00521969124033488</v>
      </c>
      <c r="BB104" s="48"/>
      <c r="BC104" s="48"/>
      <c r="BD104" s="48"/>
      <c r="BE104" s="48"/>
      <c r="BF104" s="7" t="n">
        <f aca="false">BF103*(1+AY104)*(1+BA104)*(1-BE104)</f>
        <v>179.295676707258</v>
      </c>
      <c r="BG104" s="7"/>
      <c r="BH104" s="7"/>
      <c r="BI104" s="43" t="n">
        <f aca="false">T111/AG111</f>
        <v>0.019495416048942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57" t="n">
        <f aca="false">'High pensions'!Q105</f>
        <v>147588595.04191</v>
      </c>
      <c r="E105" s="9"/>
      <c r="F105" s="57" t="n">
        <f aca="false">'High pensions'!I105</f>
        <v>26825974.188276</v>
      </c>
      <c r="G105" s="57" t="n">
        <f aca="false">'High pensions'!K105</f>
        <v>4396008.63738186</v>
      </c>
      <c r="H105" s="57" t="n">
        <f aca="false">'High pensions'!V105</f>
        <v>24185542.4906373</v>
      </c>
      <c r="I105" s="57" t="n">
        <f aca="false">'High pensions'!M105</f>
        <v>135959.030022119</v>
      </c>
      <c r="J105" s="57" t="n">
        <f aca="false">'High pensions'!W105</f>
        <v>748006.468782597</v>
      </c>
      <c r="K105" s="9"/>
      <c r="L105" s="57" t="n">
        <f aca="false">'High pensions'!N105</f>
        <v>1927243.38143598</v>
      </c>
      <c r="M105" s="42"/>
      <c r="N105" s="57" t="n">
        <f aca="false">'High pensions'!L105</f>
        <v>1295967.33086652</v>
      </c>
      <c r="O105" s="9"/>
      <c r="P105" s="57" t="n">
        <f aca="false">'High pensions'!X105</f>
        <v>17130504.9502482</v>
      </c>
      <c r="Q105" s="42"/>
      <c r="R105" s="57" t="n">
        <f aca="false">'High SIPA income'!G100</f>
        <v>48114249.8816428</v>
      </c>
      <c r="S105" s="42"/>
      <c r="T105" s="57" t="n">
        <f aca="false">'High SIPA income'!J100</f>
        <v>183969004.566293</v>
      </c>
      <c r="U105" s="9"/>
      <c r="V105" s="57" t="n">
        <f aca="false">'High SIPA income'!F100</f>
        <v>204965.091212959</v>
      </c>
      <c r="W105" s="42"/>
      <c r="X105" s="57" t="n">
        <f aca="false">'High SIPA income'!M100</f>
        <v>514813.216051436</v>
      </c>
      <c r="Y105" s="9"/>
      <c r="Z105" s="9" t="n">
        <f aca="false">R105+V105-N105-L105-F105</f>
        <v>18270030.0722772</v>
      </c>
      <c r="AA105" s="9"/>
      <c r="AB105" s="9" t="n">
        <f aca="false">T105-P105-D105</f>
        <v>19249904.5741343</v>
      </c>
      <c r="AC105" s="24"/>
      <c r="AD105" s="9"/>
      <c r="AE105" s="9"/>
      <c r="AF105" s="9"/>
      <c r="AG105" s="9" t="n">
        <f aca="false">BF105/100*$AG$37</f>
        <v>9518737741.71546</v>
      </c>
      <c r="AH105" s="43" t="n">
        <f aca="false">(AG105-AG104)/AG104</f>
        <v>0.0110111741144092</v>
      </c>
      <c r="AI105" s="43" t="n">
        <f aca="false">(AG105-AG101)/AG101</f>
        <v>0.0257258770371147</v>
      </c>
      <c r="AJ105" s="43" t="n">
        <f aca="false">AB105/AG105</f>
        <v>0.00202231693912234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14453711</v>
      </c>
      <c r="AX105" s="7"/>
      <c r="AY105" s="43" t="n">
        <f aca="false">(AW105-AW104)/AW104</f>
        <v>0.00646240609488051</v>
      </c>
      <c r="AZ105" s="12" t="n">
        <f aca="false">workers_and_wage_high!B93</f>
        <v>10166.9648442995</v>
      </c>
      <c r="BA105" s="43" t="n">
        <f aca="false">(AZ105-AZ104)/AZ104</f>
        <v>0.00451956078238256</v>
      </c>
      <c r="BB105" s="48"/>
      <c r="BC105" s="48"/>
      <c r="BD105" s="48"/>
      <c r="BE105" s="48"/>
      <c r="BF105" s="7" t="n">
        <f aca="false">BF104*(1+AY105)*(1+BA105)*(1-BE105)</f>
        <v>181.269932621442</v>
      </c>
      <c r="BG105" s="7"/>
      <c r="BH105" s="7"/>
      <c r="BI105" s="43" t="n">
        <f aca="false">T112/AG112</f>
        <v>0.0169751988746042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56" t="n">
        <f aca="false">'High pensions'!Q106</f>
        <v>148315658.507287</v>
      </c>
      <c r="E106" s="6"/>
      <c r="F106" s="56" t="n">
        <f aca="false">'High pensions'!I106</f>
        <v>26958126.579522</v>
      </c>
      <c r="G106" s="56" t="n">
        <f aca="false">'High pensions'!K106</f>
        <v>4409512.46616887</v>
      </c>
      <c r="H106" s="56" t="n">
        <f aca="false">'High pensions'!V106</f>
        <v>24259836.5723499</v>
      </c>
      <c r="I106" s="56" t="n">
        <f aca="false">'High pensions'!M106</f>
        <v>136376.674211409</v>
      </c>
      <c r="J106" s="56" t="n">
        <f aca="false">'High pensions'!W106</f>
        <v>750304.223887112</v>
      </c>
      <c r="K106" s="6"/>
      <c r="L106" s="56" t="n">
        <f aca="false">'High pensions'!N106</f>
        <v>2305933.48754087</v>
      </c>
      <c r="M106" s="8"/>
      <c r="N106" s="56" t="n">
        <f aca="false">'High pensions'!L106</f>
        <v>1302208.60443548</v>
      </c>
      <c r="O106" s="6"/>
      <c r="P106" s="56" t="n">
        <f aca="false">'High pensions'!X106</f>
        <v>19129867.3567466</v>
      </c>
      <c r="Q106" s="8"/>
      <c r="R106" s="56" t="n">
        <f aca="false">'High SIPA income'!G101</f>
        <v>42370529.9235137</v>
      </c>
      <c r="S106" s="8"/>
      <c r="T106" s="56" t="n">
        <f aca="false">'High SIPA income'!J101</f>
        <v>162007393.488413</v>
      </c>
      <c r="U106" s="6"/>
      <c r="V106" s="56" t="n">
        <f aca="false">'High SIPA income'!F101</f>
        <v>204372.612138819</v>
      </c>
      <c r="W106" s="8"/>
      <c r="X106" s="56" t="n">
        <f aca="false">'High SIPA income'!M101</f>
        <v>513325.079433652</v>
      </c>
      <c r="Y106" s="6"/>
      <c r="Z106" s="6" t="n">
        <f aca="false">R106+V106-N106-L106-F106</f>
        <v>12008633.8641542</v>
      </c>
      <c r="AA106" s="6"/>
      <c r="AB106" s="6" t="n">
        <f aca="false">T106-P106-D106</f>
        <v>-5438132.37562001</v>
      </c>
      <c r="AC106" s="24"/>
      <c r="AD106" s="6"/>
      <c r="AE106" s="6"/>
      <c r="AF106" s="6"/>
      <c r="AG106" s="6" t="n">
        <f aca="false">BF106/100*$AG$37</f>
        <v>9619923156.81949</v>
      </c>
      <c r="AH106" s="36" t="n">
        <f aca="false">(AG106-AG105)/AG105</f>
        <v>0.0106301295244841</v>
      </c>
      <c r="AI106" s="36"/>
      <c r="AJ106" s="36" t="n">
        <f aca="false">AB106/AG106</f>
        <v>-0.000565298941267006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36" t="n">
        <f aca="false">AVERAGE(AH106:AH109)</f>
        <v>0.00714176195147858</v>
      </c>
      <c r="AV106" s="5"/>
      <c r="AW106" s="5" t="n">
        <f aca="false">workers_and_wage_high!C94</f>
        <v>14472293</v>
      </c>
      <c r="AX106" s="5"/>
      <c r="AY106" s="36" t="n">
        <f aca="false">(AW106-AW105)/AW105</f>
        <v>0.00128562138816806</v>
      </c>
      <c r="AZ106" s="11" t="n">
        <f aca="false">workers_and_wage_high!B94</f>
        <v>10261.8481460066</v>
      </c>
      <c r="BA106" s="36" t="n">
        <f aca="false">(AZ106-AZ105)/AZ105</f>
        <v>0.00933251006177536</v>
      </c>
      <c r="BB106" s="41"/>
      <c r="BC106" s="41"/>
      <c r="BD106" s="41"/>
      <c r="BE106" s="41"/>
      <c r="BF106" s="5" t="n">
        <f aca="false">BF105*(1+AY106)*(1+BA106)*(1-BE106)</f>
        <v>183.196855484103</v>
      </c>
      <c r="BG106" s="5"/>
      <c r="BH106" s="5"/>
      <c r="BI106" s="36" t="n">
        <f aca="false">T113/AG113</f>
        <v>0.0195747666300255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57" t="n">
        <f aca="false">'High pensions'!Q107</f>
        <v>148182229.561578</v>
      </c>
      <c r="E107" s="9"/>
      <c r="F107" s="57" t="n">
        <f aca="false">'High pensions'!I107</f>
        <v>26933874.289211</v>
      </c>
      <c r="G107" s="57" t="n">
        <f aca="false">'High pensions'!K107</f>
        <v>4499976.23587449</v>
      </c>
      <c r="H107" s="57" t="n">
        <f aca="false">'High pensions'!V107</f>
        <v>24757541.542143</v>
      </c>
      <c r="I107" s="57" t="n">
        <f aca="false">'High pensions'!M107</f>
        <v>139174.522759005</v>
      </c>
      <c r="J107" s="57" t="n">
        <f aca="false">'High pensions'!W107</f>
        <v>765697.161097204</v>
      </c>
      <c r="K107" s="9"/>
      <c r="L107" s="57" t="n">
        <f aca="false">'High pensions'!N107</f>
        <v>1837333.45619716</v>
      </c>
      <c r="M107" s="42"/>
      <c r="N107" s="57" t="n">
        <f aca="false">'High pensions'!L107</f>
        <v>1302152.90690623</v>
      </c>
      <c r="O107" s="9"/>
      <c r="P107" s="57" t="n">
        <f aca="false">'High pensions'!X107</f>
        <v>16697993.1351007</v>
      </c>
      <c r="Q107" s="42"/>
      <c r="R107" s="57" t="n">
        <f aca="false">'High SIPA income'!G102</f>
        <v>48939868.1930667</v>
      </c>
      <c r="S107" s="42"/>
      <c r="T107" s="57" t="n">
        <f aca="false">'High SIPA income'!J102</f>
        <v>187125827.737765</v>
      </c>
      <c r="U107" s="9"/>
      <c r="V107" s="57" t="n">
        <f aca="false">'High SIPA income'!F102</f>
        <v>207725.222701522</v>
      </c>
      <c r="W107" s="42"/>
      <c r="X107" s="57" t="n">
        <f aca="false">'High SIPA income'!M102</f>
        <v>521745.870582717</v>
      </c>
      <c r="Y107" s="9"/>
      <c r="Z107" s="9" t="n">
        <f aca="false">R107+V107-N107-L107-F107</f>
        <v>19074232.7634538</v>
      </c>
      <c r="AA107" s="9"/>
      <c r="AB107" s="9" t="n">
        <f aca="false">T107-P107-D107</f>
        <v>22245605.0410858</v>
      </c>
      <c r="AC107" s="24"/>
      <c r="AD107" s="9"/>
      <c r="AE107" s="9"/>
      <c r="AF107" s="9"/>
      <c r="AG107" s="9" t="n">
        <f aca="false">BF107/100*$AG$37</f>
        <v>9689615464.89836</v>
      </c>
      <c r="AH107" s="43" t="n">
        <f aca="false">(AG107-AG106)/AG106</f>
        <v>0.00724458053799137</v>
      </c>
      <c r="AI107" s="43"/>
      <c r="AJ107" s="43" t="n">
        <f aca="false">AB107/AG107</f>
        <v>0.00229581918102662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14478934</v>
      </c>
      <c r="AX107" s="7"/>
      <c r="AY107" s="43" t="n">
        <f aca="false">(AW107-AW106)/AW106</f>
        <v>0.000458876834514061</v>
      </c>
      <c r="AZ107" s="12" t="n">
        <f aca="false">workers_and_wage_high!B95</f>
        <v>10331.4500682657</v>
      </c>
      <c r="BA107" s="43" t="n">
        <f aca="false">(AZ107-AZ106)/AZ106</f>
        <v>0.00678259132943846</v>
      </c>
      <c r="BB107" s="48"/>
      <c r="BC107" s="48"/>
      <c r="BD107" s="48"/>
      <c r="BE107" s="48"/>
      <c r="BF107" s="7" t="n">
        <f aca="false">BF106*(1+AY107)*(1+BA107)*(1-BE107)</f>
        <v>184.524039857964</v>
      </c>
      <c r="BG107" s="7"/>
      <c r="BH107" s="7"/>
      <c r="BI107" s="43" t="n">
        <f aca="false">T114/AG114</f>
        <v>0.0170912309277288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57" t="n">
        <f aca="false">'High pensions'!Q108</f>
        <v>148180684.463819</v>
      </c>
      <c r="E108" s="9"/>
      <c r="F108" s="57" t="n">
        <f aca="false">'High pensions'!I108</f>
        <v>26933593.4494036</v>
      </c>
      <c r="G108" s="57" t="n">
        <f aca="false">'High pensions'!K108</f>
        <v>4590060.96042134</v>
      </c>
      <c r="H108" s="57" t="n">
        <f aca="false">'High pensions'!V108</f>
        <v>25253161.117309</v>
      </c>
      <c r="I108" s="57" t="n">
        <f aca="false">'High pensions'!M108</f>
        <v>141960.648260454</v>
      </c>
      <c r="J108" s="57" t="n">
        <f aca="false">'High pensions'!W108</f>
        <v>781025.601566257</v>
      </c>
      <c r="K108" s="9"/>
      <c r="L108" s="57" t="n">
        <f aca="false">'High pensions'!N108</f>
        <v>1803547.98224042</v>
      </c>
      <c r="M108" s="42"/>
      <c r="N108" s="57" t="n">
        <f aca="false">'High pensions'!L108</f>
        <v>1303191.13603329</v>
      </c>
      <c r="O108" s="9"/>
      <c r="P108" s="57" t="n">
        <f aca="false">'High pensions'!X108</f>
        <v>16528392.1804597</v>
      </c>
      <c r="Q108" s="42"/>
      <c r="R108" s="57" t="n">
        <f aca="false">'High SIPA income'!G103</f>
        <v>43004016.7929003</v>
      </c>
      <c r="S108" s="42"/>
      <c r="T108" s="57" t="n">
        <f aca="false">'High SIPA income'!J103</f>
        <v>164429585.438897</v>
      </c>
      <c r="U108" s="9"/>
      <c r="V108" s="57" t="n">
        <f aca="false">'High SIPA income'!F103</f>
        <v>208813.258693589</v>
      </c>
      <c r="W108" s="42"/>
      <c r="X108" s="57" t="n">
        <f aca="false">'High SIPA income'!M103</f>
        <v>524478.703305307</v>
      </c>
      <c r="Y108" s="9"/>
      <c r="Z108" s="9" t="n">
        <f aca="false">R108+V108-N108-L108-F108</f>
        <v>13172497.4839166</v>
      </c>
      <c r="AA108" s="9"/>
      <c r="AB108" s="9" t="n">
        <f aca="false">T108-P108-D108</f>
        <v>-279491.205381781</v>
      </c>
      <c r="AC108" s="24"/>
      <c r="AD108" s="9"/>
      <c r="AE108" s="9"/>
      <c r="AF108" s="9"/>
      <c r="AG108" s="9" t="n">
        <f aca="false">BF108/100*$AG$37</f>
        <v>9737747920.0145</v>
      </c>
      <c r="AH108" s="43" t="n">
        <f aca="false">(AG108-AG107)/AG107</f>
        <v>0.00496742675604694</v>
      </c>
      <c r="AI108" s="43"/>
      <c r="AJ108" s="43" t="n">
        <f aca="false">AB108/AG108</f>
        <v>-2.87018320537265E-005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14516354</v>
      </c>
      <c r="AX108" s="7"/>
      <c r="AY108" s="43" t="n">
        <f aca="false">(AW108-AW107)/AW107</f>
        <v>0.00258444440730236</v>
      </c>
      <c r="AZ108" s="12" t="n">
        <f aca="false">workers_and_wage_high!B96</f>
        <v>10356.0062672841</v>
      </c>
      <c r="BA108" s="43" t="n">
        <f aca="false">(AZ108-AZ107)/AZ107</f>
        <v>0.00237683953909059</v>
      </c>
      <c r="BB108" s="48"/>
      <c r="BC108" s="48"/>
      <c r="BD108" s="48"/>
      <c r="BE108" s="48"/>
      <c r="BF108" s="7" t="n">
        <f aca="false">BF107*(1+AY108)*(1+BA108)*(1-BE108)</f>
        <v>185.440649510689</v>
      </c>
      <c r="BG108" s="7"/>
      <c r="BH108" s="7"/>
      <c r="BI108" s="43" t="n">
        <f aca="false">T115/AG115</f>
        <v>0.0196320219452136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57" t="n">
        <f aca="false">'High pensions'!Q109</f>
        <v>149195019.801906</v>
      </c>
      <c r="E109" s="9"/>
      <c r="F109" s="57" t="n">
        <f aca="false">'High pensions'!I109</f>
        <v>27117960.9040166</v>
      </c>
      <c r="G109" s="57" t="n">
        <f aca="false">'High pensions'!K109</f>
        <v>4646590.82931338</v>
      </c>
      <c r="H109" s="57" t="n">
        <f aca="false">'High pensions'!V109</f>
        <v>25564171.7769452</v>
      </c>
      <c r="I109" s="57" t="n">
        <f aca="false">'High pensions'!M109</f>
        <v>143708.994721033</v>
      </c>
      <c r="J109" s="57" t="n">
        <f aca="false">'High pensions'!W109</f>
        <v>790644.48794676</v>
      </c>
      <c r="K109" s="9"/>
      <c r="L109" s="57" t="n">
        <f aca="false">'High pensions'!N109</f>
        <v>1767398.68370595</v>
      </c>
      <c r="M109" s="42"/>
      <c r="N109" s="57" t="n">
        <f aca="false">'High pensions'!L109</f>
        <v>1314255.62232116</v>
      </c>
      <c r="O109" s="9"/>
      <c r="P109" s="57" t="n">
        <f aca="false">'High pensions'!X109</f>
        <v>16401686.8375225</v>
      </c>
      <c r="Q109" s="42"/>
      <c r="R109" s="57" t="n">
        <f aca="false">'High SIPA income'!G104</f>
        <v>49735283.6050538</v>
      </c>
      <c r="S109" s="42"/>
      <c r="T109" s="57" t="n">
        <f aca="false">'High SIPA income'!J104</f>
        <v>190167167.505503</v>
      </c>
      <c r="U109" s="9"/>
      <c r="V109" s="57" t="n">
        <f aca="false">'High SIPA income'!F104</f>
        <v>218956.540495362</v>
      </c>
      <c r="W109" s="42"/>
      <c r="X109" s="57" t="n">
        <f aca="false">'High SIPA income'!M104</f>
        <v>549955.702802073</v>
      </c>
      <c r="Y109" s="9"/>
      <c r="Z109" s="9" t="n">
        <f aca="false">R109+V109-N109-L109-F109</f>
        <v>19754624.9355054</v>
      </c>
      <c r="AA109" s="9"/>
      <c r="AB109" s="9" t="n">
        <f aca="false">T109-P109-D109</f>
        <v>24570460.8660745</v>
      </c>
      <c r="AC109" s="24"/>
      <c r="AD109" s="9"/>
      <c r="AE109" s="9"/>
      <c r="AF109" s="9"/>
      <c r="AG109" s="9" t="n">
        <f aca="false">BF109/100*$AG$37</f>
        <v>9793495660.07424</v>
      </c>
      <c r="AH109" s="43" t="n">
        <f aca="false">(AG109-AG108)/AG108</f>
        <v>0.00572491098739193</v>
      </c>
      <c r="AI109" s="43" t="n">
        <f aca="false">(AG109-AG105)/AG105</f>
        <v>0.0288649530866544</v>
      </c>
      <c r="AJ109" s="43" t="n">
        <f aca="false">AB109/AG109</f>
        <v>0.00250885503183939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14557818</v>
      </c>
      <c r="AX109" s="7"/>
      <c r="AY109" s="43" t="n">
        <f aca="false">(AW109-AW108)/AW108</f>
        <v>0.00285636462158473</v>
      </c>
      <c r="AZ109" s="12" t="n">
        <f aca="false">workers_and_wage_high!B97</f>
        <v>10385.6283399859</v>
      </c>
      <c r="BA109" s="43" t="n">
        <f aca="false">(AZ109-AZ108)/AZ108</f>
        <v>0.00286037608874296</v>
      </c>
      <c r="BB109" s="48"/>
      <c r="BC109" s="48"/>
      <c r="BD109" s="48"/>
      <c r="BE109" s="48"/>
      <c r="BF109" s="7" t="n">
        <f aca="false">BF108*(1+AY109)*(1+BA109)*(1-BE109)</f>
        <v>186.502280722581</v>
      </c>
      <c r="BG109" s="7"/>
      <c r="BH109" s="7"/>
      <c r="BI109" s="43" t="n">
        <f aca="false">T116/AG116</f>
        <v>0.0170348764928299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56" t="n">
        <f aca="false">'High pensions'!Q110</f>
        <v>150484740.294749</v>
      </c>
      <c r="E110" s="6"/>
      <c r="F110" s="56" t="n">
        <f aca="false">'High pensions'!I110</f>
        <v>27352382.8703025</v>
      </c>
      <c r="G110" s="56" t="n">
        <f aca="false">'High pensions'!K110</f>
        <v>4766483.98723954</v>
      </c>
      <c r="H110" s="56" t="n">
        <f aca="false">'High pensions'!V110</f>
        <v>26223788.5576544</v>
      </c>
      <c r="I110" s="56" t="n">
        <f aca="false">'High pensions'!M110</f>
        <v>147417.030533182</v>
      </c>
      <c r="J110" s="56" t="n">
        <f aca="false">'High pensions'!W110</f>
        <v>811045.006937765</v>
      </c>
      <c r="K110" s="6"/>
      <c r="L110" s="56" t="n">
        <f aca="false">'High pensions'!N110</f>
        <v>2241588.92021101</v>
      </c>
      <c r="M110" s="8"/>
      <c r="N110" s="56" t="n">
        <f aca="false">'High pensions'!L110</f>
        <v>1327300.81089785</v>
      </c>
      <c r="O110" s="6"/>
      <c r="P110" s="56" t="n">
        <f aca="false">'High pensions'!X110</f>
        <v>18934033.0075488</v>
      </c>
      <c r="Q110" s="8"/>
      <c r="R110" s="56" t="n">
        <f aca="false">'High SIPA income'!G105</f>
        <v>43695982.4293028</v>
      </c>
      <c r="S110" s="8"/>
      <c r="T110" s="56" t="n">
        <f aca="false">'High SIPA income'!J105</f>
        <v>167075376.02352</v>
      </c>
      <c r="U110" s="6"/>
      <c r="V110" s="56" t="n">
        <f aca="false">'High SIPA income'!F105</f>
        <v>209864.943736625</v>
      </c>
      <c r="W110" s="8"/>
      <c r="X110" s="56" t="n">
        <f aca="false">'High SIPA income'!M105</f>
        <v>527120.232924204</v>
      </c>
      <c r="Y110" s="6"/>
      <c r="Z110" s="6" t="n">
        <f aca="false">R110+V110-N110-L110-F110</f>
        <v>12984574.7716281</v>
      </c>
      <c r="AA110" s="6"/>
      <c r="AB110" s="6" t="n">
        <f aca="false">T110-P110-D110</f>
        <v>-2343397.27877825</v>
      </c>
      <c r="AC110" s="24"/>
      <c r="AD110" s="6"/>
      <c r="AE110" s="6"/>
      <c r="AF110" s="6"/>
      <c r="AG110" s="6" t="n">
        <f aca="false">BF110/100*$AG$37</f>
        <v>9866015295.44714</v>
      </c>
      <c r="AH110" s="36" t="n">
        <f aca="false">(AG110-AG109)/AG109</f>
        <v>0.00740487747072207</v>
      </c>
      <c r="AI110" s="36"/>
      <c r="AJ110" s="36" t="n">
        <f aca="false">AB110/AG110</f>
        <v>-0.000237522161541718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36" t="n">
        <f aca="false">AVERAGE(AH110:AH113)</f>
        <v>0.00792213083743106</v>
      </c>
      <c r="AV110" s="5"/>
      <c r="AW110" s="5" t="n">
        <f aca="false">workers_and_wage_high!C98</f>
        <v>14593138</v>
      </c>
      <c r="AX110" s="5"/>
      <c r="AY110" s="36" t="n">
        <f aca="false">(AW110-AW109)/AW109</f>
        <v>0.00242618777072223</v>
      </c>
      <c r="AZ110" s="11" t="n">
        <f aca="false">workers_and_wage_high!B98</f>
        <v>10437.2100140035</v>
      </c>
      <c r="BA110" s="36" t="n">
        <f aca="false">(AZ110-AZ109)/AZ109</f>
        <v>0.00496663969949935</v>
      </c>
      <c r="BB110" s="41"/>
      <c r="BC110" s="41"/>
      <c r="BD110" s="41"/>
      <c r="BE110" s="41"/>
      <c r="BF110" s="5" t="n">
        <f aca="false">BF109*(1+AY110)*(1+BA110)*(1-BE110)</f>
        <v>187.883307259342</v>
      </c>
      <c r="BG110" s="5"/>
      <c r="BH110" s="5"/>
      <c r="BI110" s="36" t="n">
        <f aca="false">T117/AG117</f>
        <v>0.0196609360151133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57" t="n">
        <f aca="false">'High pensions'!Q111</f>
        <v>151394366.83241</v>
      </c>
      <c r="E111" s="9"/>
      <c r="F111" s="57" t="n">
        <f aca="false">'High pensions'!I111</f>
        <v>27517718.2609764</v>
      </c>
      <c r="G111" s="57" t="n">
        <f aca="false">'High pensions'!K111</f>
        <v>4855141.8956925</v>
      </c>
      <c r="H111" s="57" t="n">
        <f aca="false">'High pensions'!V111</f>
        <v>26711558.2116506</v>
      </c>
      <c r="I111" s="57" t="n">
        <f aca="false">'High pensions'!M111</f>
        <v>150159.027701831</v>
      </c>
      <c r="J111" s="57" t="n">
        <f aca="false">'High pensions'!W111</f>
        <v>826130.666339714</v>
      </c>
      <c r="K111" s="9"/>
      <c r="L111" s="57" t="n">
        <f aca="false">'High pensions'!N111</f>
        <v>1801066.22525806</v>
      </c>
      <c r="M111" s="42"/>
      <c r="N111" s="57" t="n">
        <f aca="false">'High pensions'!L111</f>
        <v>1337500.1418105</v>
      </c>
      <c r="O111" s="9"/>
      <c r="P111" s="57" t="n">
        <f aca="false">'High pensions'!X111</f>
        <v>16704272.3586735</v>
      </c>
      <c r="Q111" s="42"/>
      <c r="R111" s="57" t="n">
        <f aca="false">'High SIPA income'!G106</f>
        <v>50536657.2117323</v>
      </c>
      <c r="S111" s="42"/>
      <c r="T111" s="57" t="n">
        <f aca="false">'High SIPA income'!J106</f>
        <v>193231288.947051</v>
      </c>
      <c r="U111" s="9"/>
      <c r="V111" s="57" t="n">
        <f aca="false">'High SIPA income'!F106</f>
        <v>208596.62497935</v>
      </c>
      <c r="W111" s="42"/>
      <c r="X111" s="57" t="n">
        <f aca="false">'High SIPA income'!M106</f>
        <v>523934.581872374</v>
      </c>
      <c r="Y111" s="9"/>
      <c r="Z111" s="9" t="n">
        <f aca="false">R111+V111-N111-L111-F111</f>
        <v>20088969.2086666</v>
      </c>
      <c r="AA111" s="9"/>
      <c r="AB111" s="9" t="n">
        <f aca="false">T111-P111-D111</f>
        <v>25132649.7559674</v>
      </c>
      <c r="AC111" s="24"/>
      <c r="AD111" s="9"/>
      <c r="AE111" s="9"/>
      <c r="AF111" s="9"/>
      <c r="AG111" s="9" t="n">
        <f aca="false">BF111/100*$AG$37</f>
        <v>9911626838.94286</v>
      </c>
      <c r="AH111" s="43" t="n">
        <f aca="false">(AG111-AG110)/AG110</f>
        <v>0.00462309677512563</v>
      </c>
      <c r="AI111" s="43"/>
      <c r="AJ111" s="43" t="n">
        <f aca="false">AB111/AG111</f>
        <v>0.00253567352406984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14547803</v>
      </c>
      <c r="AX111" s="7"/>
      <c r="AY111" s="43" t="n">
        <f aca="false">(AW111-AW110)/AW110</f>
        <v>-0.00310659708693223</v>
      </c>
      <c r="AZ111" s="12" t="n">
        <f aca="false">workers_and_wage_high!B99</f>
        <v>10518.1378624039</v>
      </c>
      <c r="BA111" s="43" t="n">
        <f aca="false">(AZ111-AZ110)/AZ110</f>
        <v>0.00775378173781728</v>
      </c>
      <c r="BB111" s="48"/>
      <c r="BC111" s="48"/>
      <c r="BD111" s="48"/>
      <c r="BE111" s="48"/>
      <c r="BF111" s="7" t="n">
        <f aca="false">BF110*(1+AY111)*(1+BA111)*(1-BE111)</f>
        <v>188.751909971233</v>
      </c>
      <c r="BG111" s="7"/>
      <c r="BH111" s="7"/>
      <c r="BI111" s="43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57" t="n">
        <f aca="false">'High pensions'!Q112</f>
        <v>151909615.476917</v>
      </c>
      <c r="E112" s="9"/>
      <c r="F112" s="57" t="n">
        <f aca="false">'High pensions'!I112</f>
        <v>27611370.8012296</v>
      </c>
      <c r="G112" s="57" t="n">
        <f aca="false">'High pensions'!K112</f>
        <v>4950165.89506318</v>
      </c>
      <c r="H112" s="57" t="n">
        <f aca="false">'High pensions'!V112</f>
        <v>27234352.2195756</v>
      </c>
      <c r="I112" s="57" t="n">
        <f aca="false">'High pensions'!M112</f>
        <v>153097.914280304</v>
      </c>
      <c r="J112" s="57" t="n">
        <f aca="false">'High pensions'!W112</f>
        <v>842299.553182748</v>
      </c>
      <c r="K112" s="9"/>
      <c r="L112" s="57" t="n">
        <f aca="false">'High pensions'!N112</f>
        <v>1786593.96747319</v>
      </c>
      <c r="M112" s="42"/>
      <c r="N112" s="57" t="n">
        <f aca="false">'High pensions'!L112</f>
        <v>1343882.92003202</v>
      </c>
      <c r="O112" s="9"/>
      <c r="P112" s="57" t="n">
        <f aca="false">'High pensions'!X112</f>
        <v>16664291.9067804</v>
      </c>
      <c r="Q112" s="42"/>
      <c r="R112" s="57" t="n">
        <f aca="false">'High SIPA income'!G107</f>
        <v>44449446.1375908</v>
      </c>
      <c r="S112" s="42"/>
      <c r="T112" s="57" t="n">
        <f aca="false">'High SIPA income'!J107</f>
        <v>169956309.816139</v>
      </c>
      <c r="U112" s="9"/>
      <c r="V112" s="57" t="n">
        <f aca="false">'High SIPA income'!F107</f>
        <v>205982.35876946</v>
      </c>
      <c r="W112" s="42"/>
      <c r="X112" s="57" t="n">
        <f aca="false">'High SIPA income'!M107</f>
        <v>517368.298866991</v>
      </c>
      <c r="Y112" s="9"/>
      <c r="Z112" s="9" t="n">
        <f aca="false">R112+V112-N112-L112-F112</f>
        <v>13913580.8076254</v>
      </c>
      <c r="AA112" s="9"/>
      <c r="AB112" s="9" t="n">
        <f aca="false">T112-P112-D112</f>
        <v>1382402.43244222</v>
      </c>
      <c r="AC112" s="24"/>
      <c r="AD112" s="9"/>
      <c r="AE112" s="9"/>
      <c r="AF112" s="9"/>
      <c r="AG112" s="9" t="n">
        <f aca="false">BF112/100*$AG$37</f>
        <v>10012036446.3242</v>
      </c>
      <c r="AH112" s="43" t="n">
        <f aca="false">(AG112-AG111)/AG111</f>
        <v>0.0101304870545446</v>
      </c>
      <c r="AI112" s="43"/>
      <c r="AJ112" s="43" t="n">
        <f aca="false">AB112/AG112</f>
        <v>0.000138074051153674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14654401</v>
      </c>
      <c r="AX112" s="7"/>
      <c r="AY112" s="43" t="n">
        <f aca="false">(AW112-AW111)/AW111</f>
        <v>0.00732742944072036</v>
      </c>
      <c r="AZ112" s="12" t="n">
        <f aca="false">workers_and_wage_high!B100</f>
        <v>10547.4063460734</v>
      </c>
      <c r="BA112" s="43" t="n">
        <f aca="false">(AZ112-AZ111)/AZ111</f>
        <v>0.00278266781177632</v>
      </c>
      <c r="BB112" s="48"/>
      <c r="BC112" s="48"/>
      <c r="BD112" s="48"/>
      <c r="BE112" s="48"/>
      <c r="BF112" s="7" t="n">
        <f aca="false">BF111*(1+AY112)*(1+BA112)*(1-BE112)</f>
        <v>190.664058751717</v>
      </c>
      <c r="BG112" s="7"/>
      <c r="BH112" s="7"/>
      <c r="BI112" s="43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57" t="n">
        <f aca="false">'High pensions'!Q113</f>
        <v>152539919.518074</v>
      </c>
      <c r="E113" s="9"/>
      <c r="F113" s="57" t="n">
        <f aca="false">'High pensions'!I113</f>
        <v>27725936.0217607</v>
      </c>
      <c r="G113" s="57" t="n">
        <f aca="false">'High pensions'!K113</f>
        <v>5037668.31482908</v>
      </c>
      <c r="H113" s="57" t="n">
        <f aca="false">'High pensions'!V113</f>
        <v>27715764.7157399</v>
      </c>
      <c r="I113" s="57" t="n">
        <f aca="false">'High pensions'!M113</f>
        <v>155804.174685436</v>
      </c>
      <c r="J113" s="57" t="n">
        <f aca="false">'High pensions'!W113</f>
        <v>857188.599455879</v>
      </c>
      <c r="K113" s="9"/>
      <c r="L113" s="57" t="n">
        <f aca="false">'High pensions'!N113</f>
        <v>1753151.22735769</v>
      </c>
      <c r="M113" s="42"/>
      <c r="N113" s="57" t="n">
        <f aca="false">'High pensions'!L113</f>
        <v>1350747.19975146</v>
      </c>
      <c r="O113" s="9"/>
      <c r="P113" s="57" t="n">
        <f aca="false">'High pensions'!X113</f>
        <v>16528522.6110673</v>
      </c>
      <c r="Q113" s="42"/>
      <c r="R113" s="57" t="n">
        <f aca="false">'High SIPA income'!G108</f>
        <v>51744873.7810087</v>
      </c>
      <c r="S113" s="42"/>
      <c r="T113" s="57" t="n">
        <f aca="false">'High SIPA income'!J108</f>
        <v>197851009.717864</v>
      </c>
      <c r="U113" s="9"/>
      <c r="V113" s="57" t="n">
        <f aca="false">'High SIPA income'!F108</f>
        <v>211796.418367464</v>
      </c>
      <c r="W113" s="42"/>
      <c r="X113" s="57" t="n">
        <f aca="false">'High SIPA income'!M108</f>
        <v>531971.540337282</v>
      </c>
      <c r="Y113" s="9"/>
      <c r="Z113" s="9" t="n">
        <f aca="false">R113+V113-N113-L113-F113</f>
        <v>21126835.7505063</v>
      </c>
      <c r="AA113" s="9"/>
      <c r="AB113" s="9" t="n">
        <f aca="false">T113-P113-D113</f>
        <v>28782567.5887224</v>
      </c>
      <c r="AC113" s="24"/>
      <c r="AD113" s="9"/>
      <c r="AE113" s="9"/>
      <c r="AF113" s="9"/>
      <c r="AG113" s="9" t="n">
        <f aca="false">BF113/100*$AG$37</f>
        <v>10107451774.8979</v>
      </c>
      <c r="AH113" s="43" t="n">
        <f aca="false">(AG113-AG112)/AG112</f>
        <v>0.00953006204933192</v>
      </c>
      <c r="AI113" s="43" t="n">
        <f aca="false">(AG113-AG109)/AG109</f>
        <v>0.0320576151479369</v>
      </c>
      <c r="AJ113" s="43" t="n">
        <f aca="false">AB113/AG113</f>
        <v>0.00284765816644356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14708379</v>
      </c>
      <c r="AX113" s="7"/>
      <c r="AY113" s="43" t="n">
        <f aca="false">(AW113-AW112)/AW112</f>
        <v>0.00368339859131738</v>
      </c>
      <c r="AZ113" s="12" t="n">
        <f aca="false">workers_and_wage_high!B101</f>
        <v>10608.8471702885</v>
      </c>
      <c r="BA113" s="43" t="n">
        <f aca="false">(AZ113-AZ112)/AZ112</f>
        <v>0.00582520689912814</v>
      </c>
      <c r="BB113" s="48"/>
      <c r="BC113" s="48"/>
      <c r="BD113" s="48"/>
      <c r="BE113" s="48"/>
      <c r="BF113" s="7" t="n">
        <f aca="false">BF112*(1+AY113)*(1+BA113)*(1-BE113)</f>
        <v>192.481099062198</v>
      </c>
      <c r="BG113" s="7"/>
      <c r="BH113" s="7"/>
      <c r="BI113" s="43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56" t="n">
        <f aca="false">'High pensions'!Q114</f>
        <v>153634834.095558</v>
      </c>
      <c r="E114" s="6"/>
      <c r="F114" s="56" t="n">
        <f aca="false">'High pensions'!I114</f>
        <v>27924949.7069686</v>
      </c>
      <c r="G114" s="56" t="n">
        <f aca="false">'High pensions'!K114</f>
        <v>5088367.86494469</v>
      </c>
      <c r="H114" s="56" t="n">
        <f aca="false">'High pensions'!V114</f>
        <v>27994698.6816904</v>
      </c>
      <c r="I114" s="56" t="n">
        <f aca="false">'High pensions'!M114</f>
        <v>157372.202008599</v>
      </c>
      <c r="J114" s="56" t="n">
        <f aca="false">'High pensions'!W114</f>
        <v>865815.423145062</v>
      </c>
      <c r="K114" s="6"/>
      <c r="L114" s="56" t="n">
        <f aca="false">'High pensions'!N114</f>
        <v>2182574.02483594</v>
      </c>
      <c r="M114" s="8"/>
      <c r="N114" s="56" t="n">
        <f aca="false">'High pensions'!L114</f>
        <v>1363180.47664088</v>
      </c>
      <c r="O114" s="6"/>
      <c r="P114" s="56" t="n">
        <f aca="false">'High pensions'!X114</f>
        <v>18825203.7696079</v>
      </c>
      <c r="Q114" s="8"/>
      <c r="R114" s="56" t="n">
        <f aca="false">'High SIPA income'!G109</f>
        <v>45399373.9324455</v>
      </c>
      <c r="S114" s="8"/>
      <c r="T114" s="56" t="n">
        <f aca="false">'High SIPA income'!J109</f>
        <v>173588441.071623</v>
      </c>
      <c r="U114" s="6"/>
      <c r="V114" s="56" t="n">
        <f aca="false">'High SIPA income'!F109</f>
        <v>206532.517611776</v>
      </c>
      <c r="W114" s="8"/>
      <c r="X114" s="56" t="n">
        <f aca="false">'High SIPA income'!M109</f>
        <v>518750.139263694</v>
      </c>
      <c r="Y114" s="6"/>
      <c r="Z114" s="6" t="n">
        <f aca="false">R114+V114-N114-L114-F114</f>
        <v>14135202.2416118</v>
      </c>
      <c r="AA114" s="6"/>
      <c r="AB114" s="6" t="n">
        <f aca="false">T114-P114-D114</f>
        <v>1128403.20645732</v>
      </c>
      <c r="AC114" s="24"/>
      <c r="AD114" s="6"/>
      <c r="AE114" s="6"/>
      <c r="AF114" s="6"/>
      <c r="AG114" s="6" t="n">
        <f aca="false">BF114/100*$AG$37</f>
        <v>10156579230.9314</v>
      </c>
      <c r="AH114" s="36" t="n">
        <f aca="false">(AG114-AG113)/AG113</f>
        <v>0.0048605184697047</v>
      </c>
      <c r="AI114" s="36"/>
      <c r="AJ114" s="36" t="n">
        <f aca="false">AB114/AG114</f>
        <v>0.000111100714207084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36" t="n">
        <f aca="false">AVERAGE(AH114:AH117)</f>
        <v>0.00598624051154855</v>
      </c>
      <c r="AV114" s="5"/>
      <c r="AW114" s="5" t="n">
        <f aca="false">workers_and_wage_high!C102</f>
        <v>14723116</v>
      </c>
      <c r="AX114" s="5"/>
      <c r="AY114" s="36" t="n">
        <f aca="false">(AW114-AW113)/AW113</f>
        <v>0.00100194589764107</v>
      </c>
      <c r="AZ114" s="11" t="n">
        <f aca="false">workers_and_wage_high!B102</f>
        <v>10649.7412033923</v>
      </c>
      <c r="BA114" s="36" t="n">
        <f aca="false">(AZ114-AZ113)/AZ113</f>
        <v>0.00385471036083093</v>
      </c>
      <c r="BB114" s="41"/>
      <c r="BC114" s="41"/>
      <c r="BD114" s="41"/>
      <c r="BE114" s="41"/>
      <c r="BF114" s="5" t="n">
        <f aca="false">BF113*(1+AY114)*(1+BA114)*(1-BE114)</f>
        <v>193.416656999259</v>
      </c>
      <c r="BG114" s="5"/>
      <c r="BH114" s="5"/>
      <c r="BI114" s="36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57" t="n">
        <f aca="false">'High pensions'!Q115</f>
        <v>154264010.128985</v>
      </c>
      <c r="E115" s="9"/>
      <c r="F115" s="57" t="n">
        <f aca="false">'High pensions'!I115</f>
        <v>28039309.8987424</v>
      </c>
      <c r="G115" s="57" t="n">
        <f aca="false">'High pensions'!K115</f>
        <v>5130676.25949174</v>
      </c>
      <c r="H115" s="57" t="n">
        <f aca="false">'High pensions'!V115</f>
        <v>28227466.9854937</v>
      </c>
      <c r="I115" s="57" t="n">
        <f aca="false">'High pensions'!M115</f>
        <v>158680.709056446</v>
      </c>
      <c r="J115" s="57" t="n">
        <f aca="false">'High pensions'!W115</f>
        <v>873014.442850326</v>
      </c>
      <c r="K115" s="9"/>
      <c r="L115" s="57" t="n">
        <f aca="false">'High pensions'!N115</f>
        <v>1760589.022323</v>
      </c>
      <c r="M115" s="42"/>
      <c r="N115" s="57" t="n">
        <f aca="false">'High pensions'!L115</f>
        <v>1369849.97552086</v>
      </c>
      <c r="O115" s="9"/>
      <c r="P115" s="57" t="n">
        <f aca="false">'High pensions'!X115</f>
        <v>16672215.2005532</v>
      </c>
      <c r="Q115" s="42"/>
      <c r="R115" s="57" t="n">
        <f aca="false">'High SIPA income'!G110</f>
        <v>52501879.2272091</v>
      </c>
      <c r="S115" s="42"/>
      <c r="T115" s="57" t="n">
        <f aca="false">'High SIPA income'!J110</f>
        <v>200745485.65236</v>
      </c>
      <c r="U115" s="9"/>
      <c r="V115" s="57" t="n">
        <f aca="false">'High SIPA income'!F110</f>
        <v>209951.21972819</v>
      </c>
      <c r="W115" s="42"/>
      <c r="X115" s="57" t="n">
        <f aca="false">'High SIPA income'!M110</f>
        <v>527336.933340955</v>
      </c>
      <c r="Y115" s="9"/>
      <c r="Z115" s="9" t="n">
        <f aca="false">R115+V115-N115-L115-F115</f>
        <v>21542081.550351</v>
      </c>
      <c r="AA115" s="9"/>
      <c r="AB115" s="9" t="n">
        <f aca="false">T115-P115-D115</f>
        <v>29809260.3228212</v>
      </c>
      <c r="AC115" s="24"/>
      <c r="AD115" s="9"/>
      <c r="AE115" s="9"/>
      <c r="AF115" s="9"/>
      <c r="AG115" s="9" t="n">
        <f aca="false">BF115/100*$AG$37</f>
        <v>10225410618.0491</v>
      </c>
      <c r="AH115" s="43" t="n">
        <f aca="false">(AG115-AG114)/AG114</f>
        <v>0.00677702458205832</v>
      </c>
      <c r="AI115" s="43"/>
      <c r="AJ115" s="43" t="n">
        <f aca="false">AB115/AG115</f>
        <v>0.00291521401303966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14753801</v>
      </c>
      <c r="AX115" s="7"/>
      <c r="AY115" s="43" t="n">
        <f aca="false">(AW115-AW114)/AW114</f>
        <v>0.00208413762412794</v>
      </c>
      <c r="AZ115" s="12" t="n">
        <f aca="false">workers_and_wage_high!B103</f>
        <v>10699.6152905295</v>
      </c>
      <c r="BA115" s="43" t="n">
        <f aca="false">(AZ115-AZ114)/AZ114</f>
        <v>0.0046831266774237</v>
      </c>
      <c r="BB115" s="48"/>
      <c r="BC115" s="48"/>
      <c r="BD115" s="48"/>
      <c r="BE115" s="48"/>
      <c r="BF115" s="7" t="n">
        <f aca="false">BF114*(1+AY115)*(1+BA115)*(1-BE115)</f>
        <v>194.727446438323</v>
      </c>
      <c r="BG115" s="7"/>
      <c r="BH115" s="7"/>
      <c r="BI115" s="43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57" t="n">
        <f aca="false">'High pensions'!Q116</f>
        <v>155425194.009124</v>
      </c>
      <c r="E116" s="9"/>
      <c r="F116" s="57" t="n">
        <f aca="false">'High pensions'!I116</f>
        <v>28250368.8141524</v>
      </c>
      <c r="G116" s="57" t="n">
        <f aca="false">'High pensions'!K116</f>
        <v>5210485.63812587</v>
      </c>
      <c r="H116" s="57" t="n">
        <f aca="false">'High pensions'!V116</f>
        <v>28666554.6391651</v>
      </c>
      <c r="I116" s="57" t="n">
        <f aca="false">'High pensions'!M116</f>
        <v>161149.040354408</v>
      </c>
      <c r="J116" s="57" t="n">
        <f aca="false">'High pensions'!W116</f>
        <v>886594.473376241</v>
      </c>
      <c r="K116" s="9"/>
      <c r="L116" s="57" t="n">
        <f aca="false">'High pensions'!N116</f>
        <v>1704799.0502044</v>
      </c>
      <c r="M116" s="42"/>
      <c r="N116" s="57" t="n">
        <f aca="false">'High pensions'!L116</f>
        <v>1382592.00721977</v>
      </c>
      <c r="O116" s="9"/>
      <c r="P116" s="57" t="n">
        <f aca="false">'High pensions'!X116</f>
        <v>16452823.6689158</v>
      </c>
      <c r="Q116" s="42"/>
      <c r="R116" s="57" t="n">
        <f aca="false">'High SIPA income'!G111</f>
        <v>45882274.6238231</v>
      </c>
      <c r="S116" s="42"/>
      <c r="T116" s="57" t="n">
        <f aca="false">'High SIPA income'!J111</f>
        <v>175434853.718929</v>
      </c>
      <c r="U116" s="9"/>
      <c r="V116" s="57" t="n">
        <f aca="false">'High SIPA income'!F111</f>
        <v>212010.6083087</v>
      </c>
      <c r="W116" s="42"/>
      <c r="X116" s="57" t="n">
        <f aca="false">'High SIPA income'!M111</f>
        <v>532509.523716993</v>
      </c>
      <c r="Y116" s="9"/>
      <c r="Z116" s="9" t="n">
        <f aca="false">R116+V116-N116-L116-F116</f>
        <v>14756525.3605552</v>
      </c>
      <c r="AA116" s="9"/>
      <c r="AB116" s="9" t="n">
        <f aca="false">T116-P116-D116</f>
        <v>3556836.04088962</v>
      </c>
      <c r="AC116" s="24"/>
      <c r="AD116" s="9"/>
      <c r="AE116" s="9"/>
      <c r="AF116" s="9"/>
      <c r="AG116" s="9" t="n">
        <f aca="false">BF116/100*$AG$37</f>
        <v>10298569161.4947</v>
      </c>
      <c r="AH116" s="43" t="n">
        <f aca="false">(AG116-AG115)/AG115</f>
        <v>0.00715458245916075</v>
      </c>
      <c r="AI116" s="43"/>
      <c r="AJ116" s="43" t="n">
        <f aca="false">AB116/AG116</f>
        <v>0.000345371865267291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14765763</v>
      </c>
      <c r="AX116" s="7"/>
      <c r="AY116" s="43" t="n">
        <f aca="false">(AW116-AW115)/AW115</f>
        <v>0.000810774118479706</v>
      </c>
      <c r="AZ116" s="12" t="n">
        <f aca="false">workers_and_wage_high!B104</f>
        <v>10767.43661148</v>
      </c>
      <c r="BA116" s="43" t="n">
        <f aca="false">(AZ116-AZ115)/AZ115</f>
        <v>0.00633866911181941</v>
      </c>
      <c r="BB116" s="48"/>
      <c r="BC116" s="48"/>
      <c r="BD116" s="48"/>
      <c r="BE116" s="48"/>
      <c r="BF116" s="7" t="n">
        <f aca="false">BF115*(1+AY116)*(1+BA116)*(1-BE116)</f>
        <v>196.120640010928</v>
      </c>
      <c r="BG116" s="7"/>
      <c r="BH116" s="7"/>
      <c r="BI116" s="43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57" t="n">
        <f aca="false">'High pensions'!Q117</f>
        <v>156649665.966847</v>
      </c>
      <c r="E117" s="9"/>
      <c r="F117" s="57" t="n">
        <f aca="false">'High pensions'!I117</f>
        <v>28472931.0868186</v>
      </c>
      <c r="G117" s="57" t="n">
        <f aca="false">'High pensions'!K117</f>
        <v>5300735.49251354</v>
      </c>
      <c r="H117" s="57" t="n">
        <f aca="false">'High pensions'!V117</f>
        <v>29163082.7099941</v>
      </c>
      <c r="I117" s="57" t="n">
        <f aca="false">'High pensions'!M117</f>
        <v>163940.272964337</v>
      </c>
      <c r="J117" s="57" t="n">
        <f aca="false">'High pensions'!W117</f>
        <v>901951.011649306</v>
      </c>
      <c r="K117" s="9"/>
      <c r="L117" s="57" t="n">
        <f aca="false">'High pensions'!N117</f>
        <v>1733181.81630642</v>
      </c>
      <c r="M117" s="42"/>
      <c r="N117" s="57" t="n">
        <f aca="false">'High pensions'!L117</f>
        <v>1396512.79364446</v>
      </c>
      <c r="O117" s="9"/>
      <c r="P117" s="57" t="n">
        <f aca="false">'High pensions'!X117</f>
        <v>16676690.0367578</v>
      </c>
      <c r="Q117" s="42"/>
      <c r="R117" s="57" t="n">
        <f aca="false">'High SIPA income'!G112</f>
        <v>53228256.7702865</v>
      </c>
      <c r="S117" s="42"/>
      <c r="T117" s="57" t="n">
        <f aca="false">'High SIPA income'!J112</f>
        <v>203522853.144693</v>
      </c>
      <c r="U117" s="9"/>
      <c r="V117" s="57" t="n">
        <f aca="false">'High SIPA income'!F112</f>
        <v>214138.837511834</v>
      </c>
      <c r="W117" s="42"/>
      <c r="X117" s="57" t="n">
        <f aca="false">'High SIPA income'!M112</f>
        <v>537855.021889762</v>
      </c>
      <c r="Y117" s="9"/>
      <c r="Z117" s="9" t="n">
        <f aca="false">R117+V117-N117-L117-F117</f>
        <v>21839769.9110288</v>
      </c>
      <c r="AA117" s="9"/>
      <c r="AB117" s="9" t="n">
        <f aca="false">T117-P117-D117</f>
        <v>30196497.1410882</v>
      </c>
      <c r="AC117" s="24"/>
      <c r="AD117" s="9"/>
      <c r="AE117" s="9"/>
      <c r="AF117" s="9"/>
      <c r="AG117" s="9" t="n">
        <f aca="false">BF117/100*$AG$37</f>
        <v>10351636004.931</v>
      </c>
      <c r="AH117" s="43" t="n">
        <f aca="false">(AG117-AG116)/AG116</f>
        <v>0.00515283653527045</v>
      </c>
      <c r="AI117" s="43" t="n">
        <f aca="false">(AG117-AG113)/AG113</f>
        <v>0.0241588320648329</v>
      </c>
      <c r="AJ117" s="43" t="n">
        <f aca="false">AB117/AG117</f>
        <v>0.00291707485915309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14769297</v>
      </c>
      <c r="AX117" s="7"/>
      <c r="AY117" s="43" t="n">
        <f aca="false">(AW117-AW116)/AW116</f>
        <v>0.000239337445684317</v>
      </c>
      <c r="AZ117" s="12" t="n">
        <f aca="false">workers_and_wage_high!B105</f>
        <v>10820.3297421609</v>
      </c>
      <c r="BA117" s="43" t="n">
        <f aca="false">(AZ117-AZ116)/AZ116</f>
        <v>0.0049123233866544</v>
      </c>
      <c r="BB117" s="48"/>
      <c r="BC117" s="48"/>
      <c r="BD117" s="48"/>
      <c r="BE117" s="48"/>
      <c r="BF117" s="7" t="n">
        <f aca="false">BF116*(1+AY117)*(1+BA117)*(1-BE117)</f>
        <v>197.131217610097</v>
      </c>
      <c r="BG117" s="7"/>
      <c r="BH117" s="7"/>
      <c r="BI117" s="43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168.677873315711</v>
      </c>
    </row>
    <row r="119" customFormat="false" ht="12.8" hidden="false" customHeight="false" outlineLevel="0" collapsed="false">
      <c r="AI119" s="27" t="n">
        <f aca="false">AVERAGE(AI29:AI117)</f>
        <v>0.0345625318442571</v>
      </c>
      <c r="BF119" s="0" t="s">
        <v>63</v>
      </c>
    </row>
    <row r="120" customFormat="false" ht="12.8" hidden="false" customHeight="false" outlineLevel="0" collapsed="false">
      <c r="AI120" s="27" t="n">
        <f aca="false">'Central scenario'!AI119</f>
        <v>0.0258846745956462</v>
      </c>
      <c r="AJ120" s="27" t="n">
        <f aca="false">AI119-AI120</f>
        <v>0.00867785724861092</v>
      </c>
    </row>
    <row r="121" customFormat="false" ht="12.8" hidden="false" customHeight="false" outlineLevel="0" collapsed="false">
      <c r="AI121" s="27" t="n">
        <f aca="false">'Low scenario'!AI119</f>
        <v>0.015539054578493</v>
      </c>
      <c r="AJ121" s="27" t="n">
        <f aca="false">AI120-AI121</f>
        <v>0.0103456200171532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3" activeCellId="0" sqref="D13"/>
    </sheetView>
  </sheetViews>
  <sheetFormatPr defaultColWidth="8.9921875" defaultRowHeight="12.8" zeroHeight="false" outlineLevelRow="0" outlineLevelCol="0"/>
  <sheetData>
    <row r="1" customFormat="false" ht="12.8" hidden="false" customHeight="false" outlineLevel="0" collapsed="false">
      <c r="B1" s="0" t="s">
        <v>64</v>
      </c>
      <c r="E1" s="0" t="s">
        <v>65</v>
      </c>
      <c r="G1" s="0" t="s">
        <v>66</v>
      </c>
    </row>
    <row r="3" customFormat="false" ht="58.75" hidden="false" customHeight="true" outlineLevel="0" collapsed="false">
      <c r="B3" s="19" t="s">
        <v>67</v>
      </c>
      <c r="C3" s="19" t="s">
        <v>68</v>
      </c>
      <c r="D3" s="19" t="s">
        <v>69</v>
      </c>
      <c r="E3" s="19" t="s">
        <v>70</v>
      </c>
      <c r="F3" s="19" t="s">
        <v>71</v>
      </c>
      <c r="G3" s="19" t="s">
        <v>72</v>
      </c>
    </row>
    <row r="4" customFormat="false" ht="12.8" hidden="false" customHeight="false" outlineLevel="0" collapsed="false">
      <c r="A4" s="21"/>
      <c r="B4" s="21"/>
      <c r="C4" s="21"/>
    </row>
    <row r="5" customFormat="false" ht="12.8" hidden="false" customHeight="false" outlineLevel="0" collapsed="false">
      <c r="A5" s="21" t="n">
        <v>2014</v>
      </c>
      <c r="B5" s="26" t="n">
        <f aca="false">'Central scenario'!AL3</f>
        <v>-0.0196925047215125</v>
      </c>
      <c r="C5" s="26" t="n">
        <f aca="false">'Central scenario'!BO3</f>
        <v>-0.0196925047215125</v>
      </c>
      <c r="D5" s="27" t="n">
        <f aca="false">'Low scenario'!AL3</f>
        <v>-0.0196925047215125</v>
      </c>
      <c r="E5" s="27" t="n">
        <f aca="false">'Low scenario'!BO3</f>
        <v>-0.0196925047215125</v>
      </c>
      <c r="F5" s="27" t="n">
        <f aca="false">'High scenario'!AL3</f>
        <v>-0.0196925047215125</v>
      </c>
      <c r="G5" s="27" t="n">
        <f aca="false">'High scenario'!BO3</f>
        <v>-0.0196925047215125</v>
      </c>
    </row>
    <row r="6" customFormat="false" ht="12.8" hidden="false" customHeight="false" outlineLevel="0" collapsed="false">
      <c r="A6" s="21" t="n">
        <v>2015</v>
      </c>
      <c r="B6" s="26" t="n">
        <f aca="false">'Central scenario'!AL4</f>
        <v>-0.032874367663993</v>
      </c>
      <c r="C6" s="26" t="n">
        <f aca="false">'Central scenario'!BO4</f>
        <v>-0.032874367663993</v>
      </c>
      <c r="D6" s="27" t="n">
        <f aca="false">'Low scenario'!AL4</f>
        <v>-0.0328675664983811</v>
      </c>
      <c r="E6" s="27" t="n">
        <f aca="false">'Low scenario'!BO4</f>
        <v>-0.0328675664983811</v>
      </c>
      <c r="F6" s="27" t="n">
        <f aca="false">'High scenario'!AL4</f>
        <v>-0.0328674289420156</v>
      </c>
      <c r="G6" s="27" t="n">
        <f aca="false">'High scenario'!BO4</f>
        <v>-0.0328674289420156</v>
      </c>
    </row>
    <row r="7" customFormat="false" ht="12.8" hidden="false" customHeight="false" outlineLevel="0" collapsed="false">
      <c r="A7" s="21" t="n">
        <v>2016</v>
      </c>
      <c r="B7" s="26" t="n">
        <f aca="false">'Central scenario'!AL5</f>
        <v>-0.0328374988848726</v>
      </c>
      <c r="C7" s="26" t="n">
        <f aca="false">'Central scenario'!BO5</f>
        <v>-0.0328774668573219</v>
      </c>
      <c r="D7" s="27" t="n">
        <f aca="false">'Low scenario'!AL5</f>
        <v>-0.0327692930552249</v>
      </c>
      <c r="E7" s="27" t="n">
        <f aca="false">'Low scenario'!BO5</f>
        <v>-0.0328092610276742</v>
      </c>
      <c r="F7" s="27" t="n">
        <f aca="false">'High scenario'!AL5</f>
        <v>-0.0327680314743077</v>
      </c>
      <c r="G7" s="27" t="n">
        <f aca="false">'High scenario'!BO5</f>
        <v>-0.032807999446757</v>
      </c>
    </row>
    <row r="8" customFormat="false" ht="12.8" hidden="false" customHeight="false" outlineLevel="0" collapsed="false">
      <c r="A8" s="21" t="n">
        <v>2017</v>
      </c>
      <c r="B8" s="26" t="n">
        <f aca="false">'Central scenario'!AL6</f>
        <v>-0.0365702872794049</v>
      </c>
      <c r="C8" s="26" t="n">
        <f aca="false">'Central scenario'!BO6</f>
        <v>-0.0371139019385178</v>
      </c>
      <c r="D8" s="27" t="n">
        <f aca="false">'Low scenario'!AL6</f>
        <v>-0.0365639649224516</v>
      </c>
      <c r="E8" s="27" t="n">
        <f aca="false">'Low scenario'!BO6</f>
        <v>-0.0371075795815644</v>
      </c>
      <c r="F8" s="27" t="n">
        <f aca="false">'High scenario'!AL6</f>
        <v>-0.0365591602545876</v>
      </c>
      <c r="G8" s="27" t="n">
        <f aca="false">'High scenario'!BO6</f>
        <v>-0.0371027749137005</v>
      </c>
    </row>
    <row r="9" customFormat="false" ht="12.8" hidden="false" customHeight="false" outlineLevel="0" collapsed="false">
      <c r="A9" s="21" t="n">
        <f aca="false">A8+1</f>
        <v>2018</v>
      </c>
      <c r="B9" s="26" t="n">
        <f aca="false">'Central scenario'!AL7</f>
        <v>-0.035809277647813</v>
      </c>
      <c r="C9" s="26" t="n">
        <f aca="false">'Central scenario'!BO7</f>
        <v>-0.0367610243865963</v>
      </c>
      <c r="D9" s="27" t="n">
        <f aca="false">'Low scenario'!AL7</f>
        <v>-0.035763229135361</v>
      </c>
      <c r="E9" s="27" t="n">
        <f aca="false">'Low scenario'!BO7</f>
        <v>-0.0367149758741443</v>
      </c>
      <c r="F9" s="27" t="n">
        <f aca="false">'High scenario'!AL7</f>
        <v>-0.0366169480848828</v>
      </c>
      <c r="G9" s="27" t="n">
        <f aca="false">'High scenario'!BO7</f>
        <v>-0.0375686948236661</v>
      </c>
    </row>
    <row r="10" customFormat="false" ht="12.8" hidden="false" customHeight="false" outlineLevel="0" collapsed="false">
      <c r="A10" s="21" t="n">
        <f aca="false">A9+1</f>
        <v>2019</v>
      </c>
      <c r="B10" s="26" t="n">
        <f aca="false">'Central scenario'!AL8</f>
        <v>-0.0365254181756202</v>
      </c>
      <c r="C10" s="26" t="n">
        <f aca="false">'Central scenario'!BO8</f>
        <v>-0.0373836861878347</v>
      </c>
      <c r="D10" s="27" t="n">
        <f aca="false">'Low scenario'!AL8</f>
        <v>-0.036459782911972</v>
      </c>
      <c r="E10" s="27" t="n">
        <f aca="false">'Low scenario'!BO8</f>
        <v>-0.0373180509241865</v>
      </c>
      <c r="F10" s="27" t="n">
        <f aca="false">'High scenario'!AL8</f>
        <v>-0.0370734356016667</v>
      </c>
      <c r="G10" s="27" t="n">
        <f aca="false">'High scenario'!BO8</f>
        <v>-0.0379249050069468</v>
      </c>
    </row>
    <row r="11" customFormat="false" ht="12.8" hidden="false" customHeight="false" outlineLevel="0" collapsed="false">
      <c r="A11" s="21" t="n">
        <f aca="false">A10+1</f>
        <v>2020</v>
      </c>
      <c r="B11" s="26" t="n">
        <f aca="false">'Central scenario'!AL9</f>
        <v>-0.0313884450861645</v>
      </c>
      <c r="C11" s="26" t="n">
        <f aca="false">'Central scenario'!BO9</f>
        <v>-0.0325070076932725</v>
      </c>
      <c r="D11" s="27" t="n">
        <f aca="false">'Low scenario'!AL9</f>
        <v>-0.0317969456890206</v>
      </c>
      <c r="E11" s="27" t="n">
        <f aca="false">'Low scenario'!BO9</f>
        <v>-0.0329146951576874</v>
      </c>
      <c r="F11" s="27" t="n">
        <f aca="false">'High scenario'!AL9</f>
        <v>-0.0294098736244264</v>
      </c>
      <c r="G11" s="27" t="n">
        <f aca="false">'High scenario'!BO9</f>
        <v>-0.0305230459933466</v>
      </c>
    </row>
    <row r="12" customFormat="false" ht="12.8" hidden="false" customHeight="false" outlineLevel="0" collapsed="false">
      <c r="A12" s="21" t="n">
        <f aca="false">A11+1</f>
        <v>2021</v>
      </c>
      <c r="B12" s="26" t="n">
        <f aca="false">'Central scenario'!AL10</f>
        <v>-0.0322002304424364</v>
      </c>
      <c r="C12" s="26" t="n">
        <f aca="false">'Central scenario'!BO10</f>
        <v>-0.033743724551559</v>
      </c>
      <c r="D12" s="27" t="n">
        <f aca="false">'Low scenario'!AL10</f>
        <v>-0.0341981266709459</v>
      </c>
      <c r="E12" s="27" t="n">
        <f aca="false">'Low scenario'!BO10</f>
        <v>-0.0357344593981817</v>
      </c>
      <c r="F12" s="27" t="n">
        <f aca="false">'High scenario'!AL10</f>
        <v>-0.0277594777992838</v>
      </c>
      <c r="G12" s="27" t="n">
        <f aca="false">'High scenario'!BO10</f>
        <v>-0.0293051917071639</v>
      </c>
    </row>
    <row r="13" customFormat="false" ht="12.8" hidden="false" customHeight="false" outlineLevel="0" collapsed="false">
      <c r="A13" s="21" t="n">
        <f aca="false">A12+1</f>
        <v>2022</v>
      </c>
      <c r="B13" s="26" t="n">
        <f aca="false">'Central scenario'!AL11</f>
        <v>-0.0320170289044706</v>
      </c>
      <c r="C13" s="26" t="n">
        <f aca="false">'Central scenario'!BO11</f>
        <v>-0.0339965406235574</v>
      </c>
      <c r="D13" s="27" t="n">
        <f aca="false">'Low scenario'!AL11</f>
        <v>-0.0348803884389674</v>
      </c>
      <c r="E13" s="27" t="n">
        <f aca="false">'Low scenario'!BO11</f>
        <v>-0.0368163441708692</v>
      </c>
      <c r="F13" s="27" t="n">
        <f aca="false">'High scenario'!AL11</f>
        <v>-0.0264068750426964</v>
      </c>
      <c r="G13" s="27" t="n">
        <f aca="false">'High scenario'!BO11</f>
        <v>-0.02834184124986</v>
      </c>
    </row>
    <row r="14" customFormat="false" ht="12.8" hidden="false" customHeight="false" outlineLevel="0" collapsed="false">
      <c r="A14" s="21" t="n">
        <f aca="false">A13+1</f>
        <v>2023</v>
      </c>
      <c r="B14" s="26" t="n">
        <f aca="false">'Central scenario'!AL12</f>
        <v>-0.0306966173238961</v>
      </c>
      <c r="C14" s="26" t="n">
        <f aca="false">'Central scenario'!BO12</f>
        <v>-0.0329599409700818</v>
      </c>
      <c r="D14" s="27" t="n">
        <f aca="false">'Low scenario'!AL12</f>
        <v>-0.0361393531564944</v>
      </c>
      <c r="E14" s="27" t="n">
        <f aca="false">'Low scenario'!BO12</f>
        <v>-0.0383962913952961</v>
      </c>
      <c r="F14" s="27" t="n">
        <f aca="false">'High scenario'!AL12</f>
        <v>-0.025155720247854</v>
      </c>
      <c r="G14" s="27" t="n">
        <f aca="false">'High scenario'!BO12</f>
        <v>-0.0274047521290468</v>
      </c>
    </row>
    <row r="15" customFormat="false" ht="12.8" hidden="false" customHeight="false" outlineLevel="0" collapsed="false">
      <c r="A15" s="33" t="n">
        <f aca="false">A14+1</f>
        <v>2024</v>
      </c>
      <c r="B15" s="34" t="n">
        <f aca="false">'Central scenario'!AL13</f>
        <v>-0.0296153641940383</v>
      </c>
      <c r="C15" s="34" t="n">
        <f aca="false">'Central scenario'!BO13</f>
        <v>-0.0322280195391726</v>
      </c>
      <c r="D15" s="27" t="n">
        <f aca="false">'Low scenario'!AL13</f>
        <v>-0.036270925978578</v>
      </c>
      <c r="E15" s="27" t="n">
        <f aca="false">'Low scenario'!BO13</f>
        <v>-0.0388815564798684</v>
      </c>
      <c r="F15" s="27" t="n">
        <f aca="false">'High scenario'!AL13</f>
        <v>-0.0236850344274212</v>
      </c>
      <c r="G15" s="27" t="n">
        <f aca="false">'High scenario'!BO13</f>
        <v>-0.026282696510777</v>
      </c>
    </row>
    <row r="16" customFormat="false" ht="12.8" hidden="false" customHeight="false" outlineLevel="0" collapsed="false">
      <c r="A16" s="37" t="n">
        <f aca="false">A15+1</f>
        <v>2025</v>
      </c>
      <c r="B16" s="38" t="n">
        <f aca="false">'Central scenario'!AL14</f>
        <v>-0.0296459597853617</v>
      </c>
      <c r="C16" s="38" t="n">
        <f aca="false">'Central scenario'!BO14</f>
        <v>-0.0331325966870595</v>
      </c>
      <c r="D16" s="27" t="n">
        <f aca="false">'Low scenario'!AL14</f>
        <v>-0.0358004901228583</v>
      </c>
      <c r="E16" s="27" t="n">
        <f aca="false">'Low scenario'!BO14</f>
        <v>-0.039335989480318</v>
      </c>
      <c r="F16" s="27" t="n">
        <f aca="false">'High scenario'!AL14</f>
        <v>-0.0222568111609047</v>
      </c>
      <c r="G16" s="27" t="n">
        <f aca="false">'High scenario'!BO14</f>
        <v>-0.0256507203404511</v>
      </c>
    </row>
    <row r="17" customFormat="false" ht="12.8" hidden="false" customHeight="false" outlineLevel="0" collapsed="false">
      <c r="A17" s="44" t="n">
        <f aca="false">A16+1</f>
        <v>2026</v>
      </c>
      <c r="B17" s="45" t="n">
        <f aca="false">'Central scenario'!AL15</f>
        <v>-0.0276394945637826</v>
      </c>
      <c r="C17" s="45" t="n">
        <f aca="false">'Central scenario'!BO15</f>
        <v>-0.0321575833146386</v>
      </c>
      <c r="D17" s="27" t="n">
        <f aca="false">'Low scenario'!AL15</f>
        <v>-0.0337660132662684</v>
      </c>
      <c r="E17" s="27" t="n">
        <f aca="false">'Low scenario'!BO15</f>
        <v>-0.0383777578269562</v>
      </c>
      <c r="F17" s="27" t="n">
        <f aca="false">'High scenario'!AL15</f>
        <v>-0.0200501226921209</v>
      </c>
      <c r="G17" s="27" t="n">
        <f aca="false">'High scenario'!BO15</f>
        <v>-0.0243724460794375</v>
      </c>
    </row>
    <row r="18" customFormat="false" ht="12.8" hidden="false" customHeight="false" outlineLevel="0" collapsed="false">
      <c r="A18" s="44" t="n">
        <f aca="false">A17+1</f>
        <v>2027</v>
      </c>
      <c r="B18" s="45" t="n">
        <f aca="false">'Central scenario'!AL16</f>
        <v>-0.0252955662754556</v>
      </c>
      <c r="C18" s="45" t="n">
        <f aca="false">'Central scenario'!BO16</f>
        <v>-0.0305102644440658</v>
      </c>
      <c r="D18" s="27" t="n">
        <f aca="false">'Low scenario'!AL16</f>
        <v>-0.0331973222572189</v>
      </c>
      <c r="E18" s="27" t="n">
        <f aca="false">'Low scenario'!BO16</f>
        <v>-0.0387472141742867</v>
      </c>
      <c r="F18" s="27" t="n">
        <f aca="false">'High scenario'!AL16</f>
        <v>-0.0181833641689707</v>
      </c>
      <c r="G18" s="27" t="n">
        <f aca="false">'High scenario'!BO16</f>
        <v>-0.0231533575015627</v>
      </c>
    </row>
    <row r="19" customFormat="false" ht="12.8" hidden="false" customHeight="false" outlineLevel="0" collapsed="false">
      <c r="A19" s="44" t="n">
        <f aca="false">A18+1</f>
        <v>2028</v>
      </c>
      <c r="B19" s="45" t="n">
        <f aca="false">'Central scenario'!AL17</f>
        <v>-0.0234081826003158</v>
      </c>
      <c r="C19" s="45" t="n">
        <f aca="false">'Central scenario'!BO17</f>
        <v>-0.0294160852867302</v>
      </c>
      <c r="D19" s="27" t="n">
        <f aca="false">'Low scenario'!AL17</f>
        <v>-0.0318843321117139</v>
      </c>
      <c r="E19" s="27" t="n">
        <f aca="false">'Low scenario'!BO17</f>
        <v>-0.0384092308837531</v>
      </c>
      <c r="F19" s="27" t="n">
        <f aca="false">'High scenario'!AL17</f>
        <v>-0.0143202495552857</v>
      </c>
      <c r="G19" s="27" t="n">
        <f aca="false">'High scenario'!BO17</f>
        <v>-0.0200326113077623</v>
      </c>
    </row>
    <row r="20" customFormat="false" ht="12.8" hidden="false" customHeight="false" outlineLevel="0" collapsed="false">
      <c r="A20" s="37" t="n">
        <f aca="false">A19+1</f>
        <v>2029</v>
      </c>
      <c r="B20" s="38" t="n">
        <f aca="false">'Central scenario'!AL18</f>
        <v>-0.0209105902252926</v>
      </c>
      <c r="C20" s="38" t="n">
        <f aca="false">'Central scenario'!BO18</f>
        <v>-0.0277179927911036</v>
      </c>
      <c r="D20" s="27" t="n">
        <f aca="false">'Low scenario'!AL18</f>
        <v>-0.0313892043045911</v>
      </c>
      <c r="E20" s="27" t="n">
        <f aca="false">'Low scenario'!BO18</f>
        <v>-0.0388430958173684</v>
      </c>
      <c r="F20" s="27" t="n">
        <f aca="false">'High scenario'!AL18</f>
        <v>-0.0116624885964884</v>
      </c>
      <c r="G20" s="27" t="n">
        <f aca="false">'High scenario'!BO18</f>
        <v>-0.0180919449537276</v>
      </c>
    </row>
    <row r="21" customFormat="false" ht="12.8" hidden="false" customHeight="false" outlineLevel="0" collapsed="false">
      <c r="A21" s="44" t="n">
        <f aca="false">A20+1</f>
        <v>2030</v>
      </c>
      <c r="B21" s="45" t="n">
        <f aca="false">'Central scenario'!AL19</f>
        <v>-0.0200558799493221</v>
      </c>
      <c r="C21" s="45" t="n">
        <f aca="false">'Central scenario'!BO19</f>
        <v>-0.0275057475194084</v>
      </c>
      <c r="D21" s="27" t="n">
        <f aca="false">'Low scenario'!AL19</f>
        <v>-0.029660041474745</v>
      </c>
      <c r="E21" s="27" t="n">
        <f aca="false">'Low scenario'!BO19</f>
        <v>-0.0378426685777752</v>
      </c>
      <c r="F21" s="27" t="n">
        <f aca="false">'High scenario'!AL19</f>
        <v>-0.00969177694615467</v>
      </c>
      <c r="G21" s="27" t="n">
        <f aca="false">'High scenario'!BO19</f>
        <v>-0.0166686056049131</v>
      </c>
    </row>
    <row r="22" customFormat="false" ht="12.8" hidden="false" customHeight="false" outlineLevel="0" collapsed="false">
      <c r="A22" s="44" t="n">
        <f aca="false">A21+1</f>
        <v>2031</v>
      </c>
      <c r="B22" s="45" t="n">
        <f aca="false">'Central scenario'!AL20</f>
        <v>-0.0189499900491817</v>
      </c>
      <c r="C22" s="45" t="n">
        <f aca="false">'Central scenario'!BO20</f>
        <v>-0.0270606814199447</v>
      </c>
      <c r="D22" s="27" t="n">
        <f aca="false">'Low scenario'!AL20</f>
        <v>-0.0280133779852086</v>
      </c>
      <c r="E22" s="27" t="n">
        <f aca="false">'Low scenario'!BO20</f>
        <v>-0.0370734941610012</v>
      </c>
      <c r="F22" s="27" t="n">
        <f aca="false">'High scenario'!AL20</f>
        <v>-0.00736797706025285</v>
      </c>
      <c r="G22" s="27" t="n">
        <f aca="false">'High scenario'!BO20</f>
        <v>-0.0147573546051476</v>
      </c>
      <c r="H22" s="27" t="n">
        <f aca="false">B31-D31</f>
        <v>0.0141218180269299</v>
      </c>
      <c r="I22" s="27" t="n">
        <f aca="false">C31-E31</f>
        <v>0.0174074699685655</v>
      </c>
    </row>
    <row r="23" customFormat="false" ht="12.8" hidden="false" customHeight="false" outlineLevel="0" collapsed="false">
      <c r="A23" s="44" t="n">
        <f aca="false">A22+1</f>
        <v>2032</v>
      </c>
      <c r="B23" s="45" t="n">
        <f aca="false">'Central scenario'!AL21</f>
        <v>-0.0178520567554931</v>
      </c>
      <c r="C23" s="45" t="n">
        <f aca="false">'Central scenario'!BO21</f>
        <v>-0.0265107481171594</v>
      </c>
      <c r="D23" s="27" t="n">
        <f aca="false">'Low scenario'!AL21</f>
        <v>-0.0278157091595464</v>
      </c>
      <c r="E23" s="27" t="n">
        <f aca="false">'Low scenario'!BO21</f>
        <v>-0.037884404703923</v>
      </c>
      <c r="F23" s="27" t="n">
        <f aca="false">'High scenario'!AL21</f>
        <v>-0.00514500822624571</v>
      </c>
      <c r="G23" s="27" t="n">
        <f aca="false">'High scenario'!BO21</f>
        <v>-0.0130489950881544</v>
      </c>
      <c r="H23" s="27" t="n">
        <f aca="false">B31-F31</f>
        <v>-0.0171856323437914</v>
      </c>
      <c r="I23" s="27" t="n">
        <f aca="false">C31-G31</f>
        <v>-0.0185040367196185</v>
      </c>
    </row>
    <row r="24" customFormat="false" ht="12.8" hidden="false" customHeight="false" outlineLevel="0" collapsed="false">
      <c r="A24" s="37" t="n">
        <f aca="false">A23+1</f>
        <v>2033</v>
      </c>
      <c r="B24" s="38" t="n">
        <f aca="false">'Central scenario'!AL22</f>
        <v>-0.0157917645751388</v>
      </c>
      <c r="C24" s="38" t="n">
        <f aca="false">'Central scenario'!BO22</f>
        <v>-0.0250950733327387</v>
      </c>
      <c r="D24" s="27" t="n">
        <f aca="false">'Low scenario'!AL22</f>
        <v>-0.0279853963201956</v>
      </c>
      <c r="E24" s="27" t="n">
        <f aca="false">'Low scenario'!BO22</f>
        <v>-0.0390009921703496</v>
      </c>
      <c r="F24" s="27" t="n">
        <f aca="false">'High scenario'!AL22</f>
        <v>-0.00267355423703528</v>
      </c>
      <c r="G24" s="27" t="n">
        <f aca="false">'High scenario'!BO22</f>
        <v>-0.0110619718785083</v>
      </c>
      <c r="H24" s="27" t="n">
        <f aca="false">H22-I22</f>
        <v>-0.00328565194163558</v>
      </c>
    </row>
    <row r="25" customFormat="false" ht="12.8" hidden="false" customHeight="false" outlineLevel="0" collapsed="false">
      <c r="A25" s="44" t="n">
        <f aca="false">A24+1</f>
        <v>2034</v>
      </c>
      <c r="B25" s="45" t="n">
        <f aca="false">'Central scenario'!AL23</f>
        <v>-0.0156846130335294</v>
      </c>
      <c r="C25" s="45" t="n">
        <f aca="false">'Central scenario'!BO23</f>
        <v>-0.0254368033712234</v>
      </c>
      <c r="D25" s="27" t="n">
        <f aca="false">'Low scenario'!AL23</f>
        <v>-0.0283355377673128</v>
      </c>
      <c r="E25" s="27" t="n">
        <f aca="false">'Low scenario'!BO23</f>
        <v>-0.0400828357870338</v>
      </c>
      <c r="F25" s="27" t="n">
        <f aca="false">'High scenario'!AL23</f>
        <v>-0.000666767082294103</v>
      </c>
      <c r="G25" s="27" t="n">
        <f aca="false">'High scenario'!BO23</f>
        <v>-0.00949674363459002</v>
      </c>
      <c r="H25" s="27" t="n">
        <f aca="false">H23-I23</f>
        <v>0.00131840437582707</v>
      </c>
    </row>
    <row r="26" customFormat="false" ht="12.8" hidden="false" customHeight="false" outlineLevel="0" collapsed="false">
      <c r="A26" s="44" t="n">
        <f aca="false">A25+1</f>
        <v>2035</v>
      </c>
      <c r="B26" s="45" t="n">
        <f aca="false">'Central scenario'!AL24</f>
        <v>-0.0146183572946429</v>
      </c>
      <c r="C26" s="45" t="n">
        <f aca="false">'Central scenario'!BO24</f>
        <v>-0.0248450243254403</v>
      </c>
      <c r="D26" s="27" t="n">
        <f aca="false">'Low scenario'!AL24</f>
        <v>-0.0279704862678519</v>
      </c>
      <c r="E26" s="27" t="n">
        <f aca="false">'Low scenario'!BO24</f>
        <v>-0.0401943112813693</v>
      </c>
      <c r="F26" s="27" t="n">
        <f aca="false">'High scenario'!AL24</f>
        <v>9.20019529666986E-005</v>
      </c>
      <c r="G26" s="27" t="n">
        <f aca="false">'High scenario'!BO24</f>
        <v>-0.00924868256773949</v>
      </c>
    </row>
    <row r="27" customFormat="false" ht="12.8" hidden="false" customHeight="false" outlineLevel="0" collapsed="false">
      <c r="A27" s="44" t="n">
        <f aca="false">A26+1</f>
        <v>2036</v>
      </c>
      <c r="B27" s="45" t="n">
        <f aca="false">'Central scenario'!AL25</f>
        <v>-0.0123639048166874</v>
      </c>
      <c r="C27" s="45" t="n">
        <f aca="false">'Central scenario'!BO25</f>
        <v>-0.0231743918899294</v>
      </c>
      <c r="D27" s="27" t="n">
        <f aca="false">'Low scenario'!AL25</f>
        <v>-0.0263084485019039</v>
      </c>
      <c r="E27" s="27" t="n">
        <f aca="false">'Low scenario'!BO25</f>
        <v>-0.0392897378511905</v>
      </c>
      <c r="F27" s="27" t="n">
        <f aca="false">'High scenario'!AL25</f>
        <v>0.000965585354970393</v>
      </c>
      <c r="G27" s="27" t="n">
        <f aca="false">'High scenario'!BO25</f>
        <v>-0.00870354652981042</v>
      </c>
    </row>
    <row r="28" customFormat="false" ht="12.8" hidden="false" customHeight="false" outlineLevel="0" collapsed="false">
      <c r="A28" s="37" t="n">
        <f aca="false">A27+1</f>
        <v>2037</v>
      </c>
      <c r="B28" s="38" t="n">
        <f aca="false">'Central scenario'!AL26</f>
        <v>-0.0114080084846329</v>
      </c>
      <c r="C28" s="38" t="n">
        <f aca="false">'Central scenario'!BO26</f>
        <v>-0.0228002993429574</v>
      </c>
      <c r="D28" s="27" t="n">
        <f aca="false">'Low scenario'!AL26</f>
        <v>-0.0255306737792722</v>
      </c>
      <c r="E28" s="27" t="n">
        <f aca="false">'Low scenario'!BO26</f>
        <v>-0.0392495217935794</v>
      </c>
      <c r="F28" s="27" t="n">
        <f aca="false">'High scenario'!AL26</f>
        <v>0.00241383577842418</v>
      </c>
      <c r="G28" s="27" t="n">
        <f aca="false">'High scenario'!BO26</f>
        <v>-0.00781075585554526</v>
      </c>
    </row>
    <row r="29" customFormat="false" ht="12.8" hidden="false" customHeight="false" outlineLevel="0" collapsed="false">
      <c r="A29" s="44" t="n">
        <f aca="false">A28+1</f>
        <v>2038</v>
      </c>
      <c r="B29" s="45" t="n">
        <f aca="false">'Central scenario'!AL27</f>
        <v>-0.00985470056744718</v>
      </c>
      <c r="C29" s="45" t="n">
        <f aca="false">'Central scenario'!BO27</f>
        <v>-0.0216369153628091</v>
      </c>
      <c r="D29" s="27" t="n">
        <f aca="false">'Low scenario'!AL27</f>
        <v>-0.0248067379144458</v>
      </c>
      <c r="E29" s="27" t="n">
        <f aca="false">'Low scenario'!BO27</f>
        <v>-0.0394181607254036</v>
      </c>
      <c r="F29" s="27" t="n">
        <f aca="false">'High scenario'!AL27</f>
        <v>0.0042325040842506</v>
      </c>
      <c r="G29" s="27" t="n">
        <f aca="false">'High scenario'!BO27</f>
        <v>-0.00636690989752623</v>
      </c>
      <c r="I29" s="27" t="n">
        <f aca="false">C31-E31</f>
        <v>0.0174074699685655</v>
      </c>
    </row>
    <row r="30" customFormat="false" ht="12.8" hidden="false" customHeight="false" outlineLevel="0" collapsed="false">
      <c r="A30" s="44" t="n">
        <f aca="false">A29+1</f>
        <v>2039</v>
      </c>
      <c r="B30" s="45" t="n">
        <f aca="false">'Central scenario'!AL28</f>
        <v>-0.0102000644042951</v>
      </c>
      <c r="C30" s="45" t="n">
        <f aca="false">'Central scenario'!BO28</f>
        <v>-0.022531556965913</v>
      </c>
      <c r="D30" s="27" t="n">
        <f aca="false">'Low scenario'!AL28</f>
        <v>-0.0247225630358831</v>
      </c>
      <c r="E30" s="27" t="n">
        <f aca="false">'Low scenario'!BO28</f>
        <v>-0.0399648795492772</v>
      </c>
      <c r="F30" s="27" t="n">
        <f aca="false">'High scenario'!AL28</f>
        <v>0.00530907581837198</v>
      </c>
      <c r="G30" s="27" t="n">
        <f aca="false">'High scenario'!BO28</f>
        <v>-0.00584181413678908</v>
      </c>
      <c r="I30" s="27" t="n">
        <f aca="false">C31-G31</f>
        <v>-0.0185040367196185</v>
      </c>
    </row>
    <row r="31" customFormat="false" ht="12.8" hidden="false" customHeight="false" outlineLevel="0" collapsed="false">
      <c r="A31" s="44" t="n">
        <f aca="false">A30+1</f>
        <v>2040</v>
      </c>
      <c r="B31" s="45" t="n">
        <f aca="false">'Central scenario'!AL29</f>
        <v>-0.0108792676282828</v>
      </c>
      <c r="C31" s="45" t="n">
        <f aca="false">'Central scenario'!BO29</f>
        <v>-0.0236598107781352</v>
      </c>
      <c r="D31" s="27" t="n">
        <f aca="false">'Low scenario'!AL29</f>
        <v>-0.0250010856552127</v>
      </c>
      <c r="E31" s="27" t="n">
        <f aca="false">'Low scenario'!BO29</f>
        <v>-0.0410672807467007</v>
      </c>
      <c r="F31" s="27" t="n">
        <f aca="false">'High scenario'!AL29</f>
        <v>0.0063063647155086</v>
      </c>
      <c r="G31" s="27" t="n">
        <f aca="false">'High scenario'!BO29</f>
        <v>-0.00515577405851674</v>
      </c>
    </row>
    <row r="33" customFormat="false" ht="57.75" hidden="false" customHeight="false" outlineLevel="0" collapsed="false">
      <c r="B33" s="60" t="s">
        <v>73</v>
      </c>
      <c r="C33" s="19" t="s">
        <v>0</v>
      </c>
      <c r="D33" s="19" t="s">
        <v>74</v>
      </c>
      <c r="E33" s="19" t="s">
        <v>75</v>
      </c>
      <c r="F33" s="19" t="s">
        <v>76</v>
      </c>
      <c r="G33" s="19" t="s">
        <v>77</v>
      </c>
      <c r="H33" s="19" t="s">
        <v>78</v>
      </c>
    </row>
    <row r="34" customFormat="false" ht="12.8" hidden="false" customHeight="false" outlineLevel="0" collapsed="false">
      <c r="B34" s="60"/>
    </row>
    <row r="35" customFormat="false" ht="12.8" hidden="false" customHeight="false" outlineLevel="0" collapsed="false">
      <c r="A35" s="0" t="n">
        <v>1993</v>
      </c>
      <c r="B35" s="61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62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61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62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61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62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61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62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61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62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61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62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61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62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61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62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61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62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61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62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61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62" t="n">
        <v>-0.0217</v>
      </c>
      <c r="C56" s="26" t="n">
        <v>-0.0204610062724093</v>
      </c>
      <c r="D56" s="26"/>
      <c r="E56" s="27"/>
      <c r="F56" s="27"/>
      <c r="G56" s="27"/>
      <c r="H56" s="27"/>
    </row>
    <row r="57" customFormat="false" ht="12.8" hidden="false" customHeight="false" outlineLevel="0" collapsed="false">
      <c r="A57" s="0" t="n">
        <f aca="false">A56+1</f>
        <v>2015</v>
      </c>
      <c r="B57" s="61" t="n">
        <v>-0.0288</v>
      </c>
      <c r="C57" s="26" t="n">
        <v>-0.0330446382603628</v>
      </c>
      <c r="D57" s="26"/>
      <c r="E57" s="27"/>
      <c r="F57" s="27"/>
      <c r="G57" s="27"/>
      <c r="H57" s="27"/>
    </row>
    <row r="58" customFormat="false" ht="12.8" hidden="false" customHeight="false" outlineLevel="0" collapsed="false">
      <c r="A58" s="0" t="n">
        <f aca="false">A57+1</f>
        <v>2016</v>
      </c>
      <c r="B58" s="62" t="n">
        <v>-0.0337</v>
      </c>
      <c r="C58" s="26" t="n">
        <v>-0.0320699980328446</v>
      </c>
      <c r="D58" s="26" t="n">
        <v>-0.0321032250996477</v>
      </c>
      <c r="E58" s="27"/>
      <c r="F58" s="27"/>
      <c r="G58" s="27"/>
      <c r="H58" s="27"/>
    </row>
    <row r="59" customFormat="false" ht="12.8" hidden="false" customHeight="false" outlineLevel="0" collapsed="false">
      <c r="A59" s="0" t="n">
        <f aca="false">A58+1</f>
        <v>2017</v>
      </c>
      <c r="B59" s="61" t="n">
        <v>-0.0406</v>
      </c>
      <c r="C59" s="26" t="n">
        <v>-0.0374038527856204</v>
      </c>
      <c r="D59" s="26" t="n">
        <v>-0.0379961132519919</v>
      </c>
      <c r="E59" s="27" t="n">
        <v>-0.0376077782939136</v>
      </c>
      <c r="F59" s="27" t="n">
        <v>-0.0382000387602851</v>
      </c>
      <c r="G59" s="27" t="n">
        <v>-0.0373415222108777</v>
      </c>
      <c r="H59" s="27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26" t="n">
        <v>-0.0373929613246554</v>
      </c>
      <c r="D60" s="26" t="n">
        <v>-0.0384525136714927</v>
      </c>
      <c r="E60" s="27" t="n">
        <v>-0.0386403639641776</v>
      </c>
      <c r="F60" s="27" t="n">
        <v>-0.0397056041299793</v>
      </c>
      <c r="G60" s="27" t="n">
        <v>-0.0363078603080157</v>
      </c>
      <c r="H60" s="27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26" t="n">
        <v>-0.0409383594403069</v>
      </c>
      <c r="D61" s="26" t="n">
        <v>-0.04245369280166</v>
      </c>
      <c r="E61" s="27" t="n">
        <v>-0.043475443742129</v>
      </c>
      <c r="F61" s="27" t="n">
        <v>-0.0450108497150175</v>
      </c>
      <c r="G61" s="27" t="n">
        <v>-0.0387666181259384</v>
      </c>
      <c r="H61" s="27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26" t="n">
        <v>-0.0438282105343072</v>
      </c>
      <c r="D62" s="26" t="n">
        <v>-0.0458505671389831</v>
      </c>
      <c r="E62" s="27" t="n">
        <v>-0.0474454684221555</v>
      </c>
      <c r="F62" s="27" t="n">
        <v>-0.0495102950710981</v>
      </c>
      <c r="G62" s="27" t="n">
        <v>-0.0406980206307754</v>
      </c>
      <c r="H62" s="27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26" t="n">
        <v>-0.0448411650186807</v>
      </c>
      <c r="D63" s="26" t="n">
        <v>-0.0473273786694441</v>
      </c>
      <c r="E63" s="27" t="n">
        <v>-0.0491760423378644</v>
      </c>
      <c r="F63" s="27" t="n">
        <v>-0.0517191664308293</v>
      </c>
      <c r="G63" s="27" t="n">
        <v>-0.0402797930914584</v>
      </c>
      <c r="H63" s="27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26" t="n">
        <v>-0.0447708650920272</v>
      </c>
      <c r="D64" s="26" t="n">
        <v>-0.0478243493010391</v>
      </c>
      <c r="E64" s="27" t="n">
        <v>-0.0506935587242372</v>
      </c>
      <c r="F64" s="27" t="n">
        <v>-0.0538113524625579</v>
      </c>
      <c r="G64" s="27" t="n">
        <v>-0.0399413969028234</v>
      </c>
      <c r="H64" s="27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26" t="n">
        <v>-0.0432474424424217</v>
      </c>
      <c r="D65" s="26" t="n">
        <v>-0.0468031617223973</v>
      </c>
      <c r="E65" s="27" t="n">
        <v>-0.0502813077901995</v>
      </c>
      <c r="F65" s="27" t="n">
        <v>-0.0538445675385018</v>
      </c>
      <c r="G65" s="27" t="n">
        <v>-0.0369823891921761</v>
      </c>
      <c r="H65" s="27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34" t="n">
        <v>-0.0407053581128047</v>
      </c>
      <c r="D66" s="34" t="n">
        <v>-0.0448736930498427</v>
      </c>
      <c r="E66" s="27" t="n">
        <v>-0.0491978690669384</v>
      </c>
      <c r="F66" s="27" t="n">
        <v>-0.0533503083682397</v>
      </c>
      <c r="G66" s="27" t="n">
        <v>-0.034357169997021</v>
      </c>
      <c r="H66" s="27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38" t="n">
        <v>-0.0384373888357271</v>
      </c>
      <c r="D67" s="38" t="n">
        <v>-0.0438390133565703</v>
      </c>
      <c r="E67" s="27" t="n">
        <v>-0.0483171619735341</v>
      </c>
      <c r="F67" s="27" t="n">
        <v>-0.0537956697994875</v>
      </c>
      <c r="G67" s="27" t="n">
        <v>-0.0314464623231193</v>
      </c>
      <c r="H67" s="27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45" t="n">
        <v>-0.0358333614797038</v>
      </c>
      <c r="D68" s="45" t="n">
        <v>-0.0425189159959425</v>
      </c>
      <c r="E68" s="27" t="n">
        <v>-0.0471101721898914</v>
      </c>
      <c r="F68" s="27" t="n">
        <v>-0.0539224093496101</v>
      </c>
      <c r="G68" s="27" t="n">
        <v>-0.028543145589423</v>
      </c>
      <c r="H68" s="27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45" t="n">
        <v>-0.0335559985720395</v>
      </c>
      <c r="D69" s="45" t="n">
        <v>-0.0416711328187213</v>
      </c>
      <c r="E69" s="27" t="n">
        <v>-0.0444999022775352</v>
      </c>
      <c r="F69" s="27" t="n">
        <v>-0.0529308403260635</v>
      </c>
      <c r="G69" s="27" t="n">
        <v>-0.0246350258213394</v>
      </c>
      <c r="H69" s="27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21"/>
      <c r="C70" s="45" t="n">
        <v>-0.0315098585025888</v>
      </c>
      <c r="D70" s="45" t="n">
        <v>-0.0410056250740558</v>
      </c>
      <c r="E70" s="27" t="n">
        <v>-0.0427561364711711</v>
      </c>
      <c r="F70" s="27" t="n">
        <v>-0.0526627103492831</v>
      </c>
      <c r="G70" s="27" t="n">
        <v>-0.0215076695017689</v>
      </c>
      <c r="H70" s="27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26"/>
      <c r="C71" s="38" t="n">
        <v>-0.0293502546836776</v>
      </c>
      <c r="D71" s="38" t="n">
        <v>-0.0400278417992508</v>
      </c>
      <c r="E71" s="27" t="n">
        <v>-0.0419262211314313</v>
      </c>
      <c r="F71" s="27" t="n">
        <v>-0.0532050074663445</v>
      </c>
      <c r="G71" s="27" t="n">
        <v>-0.0177299347081778</v>
      </c>
      <c r="H71" s="27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26"/>
      <c r="C72" s="45" t="n">
        <v>-0.0275110441600482</v>
      </c>
      <c r="D72" s="45" t="n">
        <v>-0.0390830751566264</v>
      </c>
      <c r="E72" s="27" t="n">
        <v>-0.0412160077772183</v>
      </c>
      <c r="F72" s="27" t="n">
        <v>-0.0537519990268602</v>
      </c>
      <c r="G72" s="27" t="n">
        <v>-0.0152009619822014</v>
      </c>
      <c r="H72" s="27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26"/>
      <c r="C73" s="45" t="n">
        <v>-0.0250237011514879</v>
      </c>
      <c r="D73" s="45" t="n">
        <v>-0.0376364338615586</v>
      </c>
      <c r="E73" s="27" t="n">
        <v>-0.0390044038696693</v>
      </c>
      <c r="F73" s="27" t="n">
        <v>-0.0527439418247547</v>
      </c>
      <c r="G73" s="27" t="n">
        <v>-0.0127195302993086</v>
      </c>
      <c r="H73" s="27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26"/>
      <c r="C74" s="45" t="n">
        <v>-0.0236624962419754</v>
      </c>
      <c r="D74" s="45" t="n">
        <v>-0.0373739552155568</v>
      </c>
      <c r="E74" s="27" t="n">
        <v>-0.037203827708454</v>
      </c>
      <c r="F74" s="27" t="n">
        <v>-0.0523481451309193</v>
      </c>
      <c r="G74" s="27" t="n">
        <v>-0.00997912897839578</v>
      </c>
      <c r="H74" s="27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26"/>
      <c r="C75" s="38" t="n">
        <v>-0.0211892288381244</v>
      </c>
      <c r="D75" s="38" t="n">
        <v>-0.03583671292832</v>
      </c>
      <c r="E75" s="27" t="n">
        <v>-0.0352482069847661</v>
      </c>
      <c r="F75" s="27" t="n">
        <v>-0.0516568298564333</v>
      </c>
      <c r="G75" s="27" t="n">
        <v>-0.00716633020583441</v>
      </c>
      <c r="H75" s="27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26"/>
      <c r="C76" s="45" t="n">
        <v>-0.0197720290629055</v>
      </c>
      <c r="D76" s="45" t="n">
        <v>-0.0353918960189126</v>
      </c>
      <c r="E76" s="27" t="n">
        <v>-0.0345458264840886</v>
      </c>
      <c r="F76" s="27" t="n">
        <v>-0.0521983980484141</v>
      </c>
      <c r="G76" s="27" t="n">
        <v>-0.00525913285479715</v>
      </c>
      <c r="H76" s="27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26"/>
      <c r="C77" s="45" t="n">
        <v>-0.0181150845513351</v>
      </c>
      <c r="D77" s="45" t="n">
        <v>-0.0346789214741994</v>
      </c>
      <c r="E77" s="27" t="n">
        <v>-0.0334258454902035</v>
      </c>
      <c r="F77" s="27" t="n">
        <v>-0.0523619318281197</v>
      </c>
      <c r="G77" s="27" t="n">
        <v>-0.0035417840712153</v>
      </c>
      <c r="H77" s="27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26"/>
      <c r="C78" s="45" t="n">
        <v>-0.0165379779749596</v>
      </c>
      <c r="D78" s="45" t="n">
        <v>-0.03407846173714</v>
      </c>
      <c r="E78" s="27" t="n">
        <v>-0.032063325189906</v>
      </c>
      <c r="F78" s="27" t="n">
        <v>-0.0522221045716853</v>
      </c>
      <c r="G78" s="27" t="n">
        <v>-0.00188583595423482</v>
      </c>
      <c r="H78" s="27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26"/>
      <c r="C79" s="38" t="n">
        <v>-0.0155509752335555</v>
      </c>
      <c r="D79" s="38" t="n">
        <v>-0.034099803431488</v>
      </c>
      <c r="E79" s="27" t="n">
        <v>-0.0306064418243413</v>
      </c>
      <c r="F79" s="27" t="n">
        <v>-0.0521689157220568</v>
      </c>
      <c r="G79" s="27" t="n">
        <v>0.00017017956259122</v>
      </c>
      <c r="H79" s="27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26"/>
      <c r="C80" s="45" t="n">
        <v>-0.0145018192110957</v>
      </c>
      <c r="D80" s="45" t="n">
        <v>-0.03408777570155</v>
      </c>
      <c r="E80" s="27" t="n">
        <v>-0.0292541441802</v>
      </c>
      <c r="F80" s="27" t="n">
        <v>-0.0521679509577505</v>
      </c>
      <c r="G80" s="27" t="n">
        <v>0.00142985621154989</v>
      </c>
      <c r="H80" s="27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34"/>
      <c r="C81" s="45" t="n">
        <v>-0.0134972399103032</v>
      </c>
      <c r="D81" s="45" t="n">
        <v>-0.0339682331787172</v>
      </c>
      <c r="E81" s="27" t="n">
        <v>-0.0277373383666853</v>
      </c>
      <c r="F81" s="27" t="n">
        <v>-0.0521665053479258</v>
      </c>
      <c r="G81" s="27" t="n">
        <v>0.00227289823088215</v>
      </c>
      <c r="H81" s="27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38"/>
      <c r="C82" s="45" t="n">
        <v>-0.0132561175472251</v>
      </c>
      <c r="D82" s="45" t="n">
        <v>-0.0347109965182293</v>
      </c>
      <c r="E82" s="27" t="n">
        <v>-0.0276257733975593</v>
      </c>
      <c r="F82" s="27" t="n">
        <v>-0.0533668979244751</v>
      </c>
      <c r="G82" s="27" t="n">
        <v>0.00295901714450528</v>
      </c>
      <c r="H82" s="27" t="n">
        <v>-0.0154309710792054</v>
      </c>
    </row>
    <row r="83" customFormat="false" ht="12.8" hidden="false" customHeight="false" outlineLevel="0" collapsed="false">
      <c r="A83" s="44"/>
      <c r="B83" s="45"/>
      <c r="C83" s="45"/>
      <c r="D83" s="27"/>
      <c r="E83" s="27"/>
      <c r="F83" s="27"/>
      <c r="G83" s="27"/>
    </row>
    <row r="84" customFormat="false" ht="12.8" hidden="false" customHeight="false" outlineLevel="0" collapsed="false">
      <c r="A84" s="44"/>
      <c r="B84" s="45"/>
      <c r="C84" s="45"/>
      <c r="D84" s="27"/>
      <c r="E84" s="27"/>
      <c r="F84" s="27"/>
      <c r="G84" s="27"/>
    </row>
    <row r="85" customFormat="false" ht="12.8" hidden="false" customHeight="false" outlineLevel="0" collapsed="false">
      <c r="A85" s="44"/>
      <c r="B85" s="45"/>
      <c r="C85" s="45"/>
      <c r="D85" s="27"/>
      <c r="E85" s="27"/>
      <c r="F85" s="27"/>
      <c r="G85" s="27"/>
    </row>
    <row r="86" customFormat="false" ht="12.8" hidden="false" customHeight="false" outlineLevel="0" collapsed="false">
      <c r="A86" s="37"/>
      <c r="B86" s="38"/>
      <c r="C86" s="38"/>
      <c r="D86" s="27"/>
      <c r="E86" s="27"/>
      <c r="F86" s="27"/>
      <c r="G86" s="27"/>
    </row>
    <row r="87" customFormat="false" ht="12.8" hidden="false" customHeight="false" outlineLevel="0" collapsed="false">
      <c r="A87" s="44"/>
      <c r="B87" s="45"/>
      <c r="C87" s="45"/>
      <c r="D87" s="27"/>
      <c r="E87" s="27"/>
      <c r="F87" s="27"/>
      <c r="G87" s="27"/>
    </row>
    <row r="88" customFormat="false" ht="12.8" hidden="false" customHeight="false" outlineLevel="0" collapsed="false">
      <c r="A88" s="44"/>
      <c r="B88" s="45"/>
      <c r="C88" s="45"/>
      <c r="D88" s="27"/>
      <c r="E88" s="27"/>
      <c r="F88" s="27"/>
      <c r="G88" s="27"/>
    </row>
    <row r="89" customFormat="false" ht="12.8" hidden="false" customHeight="false" outlineLevel="0" collapsed="false">
      <c r="A89" s="44"/>
      <c r="B89" s="45"/>
      <c r="C89" s="45"/>
      <c r="D89" s="27"/>
      <c r="E89" s="27"/>
      <c r="F89" s="27"/>
      <c r="G89" s="27"/>
    </row>
    <row r="90" customFormat="false" ht="12.8" hidden="false" customHeight="false" outlineLevel="0" collapsed="false">
      <c r="A90" s="37"/>
      <c r="B90" s="38"/>
      <c r="C90" s="38"/>
      <c r="D90" s="27"/>
      <c r="E90" s="27"/>
      <c r="F90" s="27"/>
      <c r="G90" s="27"/>
    </row>
    <row r="91" customFormat="false" ht="12.8" hidden="false" customHeight="false" outlineLevel="0" collapsed="false">
      <c r="A91" s="44"/>
      <c r="B91" s="45"/>
      <c r="C91" s="45"/>
      <c r="D91" s="27"/>
      <c r="E91" s="27"/>
      <c r="F91" s="27"/>
      <c r="G91" s="27"/>
    </row>
    <row r="92" customFormat="false" ht="12.8" hidden="false" customHeight="false" outlineLevel="0" collapsed="false">
      <c r="A92" s="44"/>
      <c r="B92" s="45"/>
      <c r="C92" s="45"/>
      <c r="D92" s="27"/>
      <c r="E92" s="27"/>
      <c r="F92" s="27"/>
      <c r="G92" s="27"/>
    </row>
    <row r="93" customFormat="false" ht="12.8" hidden="false" customHeight="false" outlineLevel="0" collapsed="false">
      <c r="A93" s="44"/>
      <c r="B93" s="45"/>
      <c r="C93" s="45"/>
      <c r="D93" s="27"/>
      <c r="E93" s="27"/>
      <c r="F93" s="27"/>
      <c r="G93" s="27"/>
    </row>
    <row r="94" customFormat="false" ht="12.8" hidden="false" customHeight="false" outlineLevel="0" collapsed="false">
      <c r="A94" s="37"/>
      <c r="B94" s="38"/>
      <c r="C94" s="38"/>
      <c r="D94" s="27"/>
      <c r="E94" s="27"/>
      <c r="F94" s="27"/>
      <c r="G94" s="27"/>
    </row>
    <row r="95" customFormat="false" ht="12.8" hidden="false" customHeight="false" outlineLevel="0" collapsed="false">
      <c r="A95" s="44"/>
      <c r="B95" s="45"/>
      <c r="C95" s="45"/>
      <c r="D95" s="27"/>
      <c r="E95" s="27"/>
      <c r="F95" s="27"/>
      <c r="G95" s="27"/>
    </row>
    <row r="96" customFormat="false" ht="12.8" hidden="false" customHeight="false" outlineLevel="0" collapsed="false">
      <c r="A96" s="44"/>
      <c r="B96" s="45"/>
      <c r="C96" s="45"/>
      <c r="D96" s="27"/>
      <c r="E96" s="27"/>
      <c r="F96" s="27"/>
      <c r="G96" s="27"/>
    </row>
    <row r="97" customFormat="false" ht="12.8" hidden="false" customHeight="false" outlineLevel="0" collapsed="false">
      <c r="A97" s="44"/>
      <c r="B97" s="45"/>
      <c r="C97" s="45"/>
      <c r="D97" s="27"/>
      <c r="E97" s="27"/>
      <c r="F97" s="27"/>
      <c r="G97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2" activeCellId="0" sqref="E32"/>
    </sheetView>
  </sheetViews>
  <sheetFormatPr defaultColWidth="11.4609375" defaultRowHeight="15" zeroHeight="false" outlineLevelRow="0" outlineLevelCol="0"/>
  <sheetData>
    <row r="1" customFormat="false" ht="62" hidden="false" customHeight="false" outlineLevel="0" collapsed="false">
      <c r="A1" s="63"/>
      <c r="B1" s="64" t="s">
        <v>73</v>
      </c>
      <c r="C1" s="65" t="s">
        <v>0</v>
      </c>
      <c r="D1" s="65" t="s">
        <v>74</v>
      </c>
      <c r="E1" s="65" t="s">
        <v>75</v>
      </c>
      <c r="F1" s="65" t="s">
        <v>76</v>
      </c>
      <c r="G1" s="65" t="s">
        <v>77</v>
      </c>
      <c r="H1" s="65" t="s">
        <v>78</v>
      </c>
    </row>
    <row r="2" customFormat="false" ht="15" hidden="false" customHeight="false" outlineLevel="0" collapsed="false">
      <c r="A2" s="63"/>
      <c r="B2" s="64"/>
      <c r="C2" s="63"/>
      <c r="D2" s="63"/>
      <c r="E2" s="63"/>
      <c r="F2" s="63"/>
      <c r="G2" s="63"/>
      <c r="H2" s="63"/>
    </row>
    <row r="3" customFormat="false" ht="15" hidden="false" customHeight="false" outlineLevel="0" collapsed="false">
      <c r="A3" s="66" t="n">
        <v>1993</v>
      </c>
      <c r="B3" s="67" t="n">
        <v>-0.0176975770327058</v>
      </c>
      <c r="C3" s="63"/>
      <c r="D3" s="63"/>
      <c r="E3" s="63"/>
      <c r="F3" s="63"/>
      <c r="G3" s="63"/>
      <c r="H3" s="63"/>
    </row>
    <row r="4" customFormat="false" ht="15" hidden="false" customHeight="false" outlineLevel="0" collapsed="false">
      <c r="A4" s="66" t="n">
        <v>1994</v>
      </c>
      <c r="B4" s="68" t="n">
        <v>-0.0265706733334723</v>
      </c>
      <c r="C4" s="63"/>
      <c r="D4" s="63"/>
      <c r="E4" s="63"/>
      <c r="F4" s="63"/>
      <c r="G4" s="63"/>
      <c r="H4" s="63"/>
    </row>
    <row r="5" customFormat="false" ht="15" hidden="false" customHeight="false" outlineLevel="0" collapsed="false">
      <c r="A5" s="66" t="n">
        <v>1995</v>
      </c>
      <c r="B5" s="67" t="n">
        <v>-0.0223256780195043</v>
      </c>
      <c r="C5" s="63"/>
      <c r="D5" s="63"/>
      <c r="E5" s="63"/>
      <c r="F5" s="63"/>
      <c r="G5" s="63"/>
      <c r="H5" s="63"/>
    </row>
    <row r="6" customFormat="false" ht="15" hidden="false" customHeight="false" outlineLevel="0" collapsed="false">
      <c r="A6" s="66" t="n">
        <v>1996</v>
      </c>
      <c r="B6" s="68" t="n">
        <v>-0.0232748001171907</v>
      </c>
      <c r="C6" s="63"/>
      <c r="D6" s="63"/>
      <c r="E6" s="63"/>
      <c r="F6" s="63"/>
      <c r="G6" s="63"/>
      <c r="H6" s="63"/>
    </row>
    <row r="7" customFormat="false" ht="15" hidden="false" customHeight="false" outlineLevel="0" collapsed="false">
      <c r="A7" s="66" t="n">
        <v>1997</v>
      </c>
      <c r="B7" s="67" t="n">
        <v>-0.0208020897656273</v>
      </c>
      <c r="C7" s="63"/>
      <c r="D7" s="63"/>
      <c r="E7" s="63"/>
      <c r="F7" s="63"/>
      <c r="G7" s="63"/>
      <c r="H7" s="63"/>
    </row>
    <row r="8" customFormat="false" ht="15" hidden="false" customHeight="false" outlineLevel="0" collapsed="false">
      <c r="A8" s="66" t="n">
        <v>1998</v>
      </c>
      <c r="B8" s="68" t="n">
        <v>-0.0271450823041349</v>
      </c>
      <c r="C8" s="63"/>
      <c r="D8" s="63"/>
      <c r="E8" s="63"/>
      <c r="F8" s="63"/>
      <c r="G8" s="63"/>
      <c r="H8" s="63"/>
    </row>
    <row r="9" customFormat="false" ht="15" hidden="false" customHeight="false" outlineLevel="0" collapsed="false">
      <c r="A9" s="66" t="n">
        <v>1999</v>
      </c>
      <c r="B9" s="67" t="n">
        <v>-0.0321516368666459</v>
      </c>
      <c r="C9" s="63"/>
      <c r="D9" s="63"/>
      <c r="E9" s="63"/>
      <c r="F9" s="63"/>
      <c r="G9" s="63"/>
      <c r="H9" s="63"/>
    </row>
    <row r="10" customFormat="false" ht="15" hidden="false" customHeight="false" outlineLevel="0" collapsed="false">
      <c r="A10" s="66" t="n">
        <v>2000</v>
      </c>
      <c r="B10" s="68" t="n">
        <v>-0.0337754965366008</v>
      </c>
      <c r="C10" s="63"/>
      <c r="D10" s="63"/>
      <c r="E10" s="63"/>
      <c r="F10" s="63"/>
      <c r="G10" s="63"/>
      <c r="H10" s="63"/>
    </row>
    <row r="11" customFormat="false" ht="15" hidden="false" customHeight="false" outlineLevel="0" collapsed="false">
      <c r="A11" s="66" t="n">
        <v>2001</v>
      </c>
      <c r="B11" s="67" t="n">
        <v>-0.0343324976529175</v>
      </c>
      <c r="C11" s="63"/>
      <c r="D11" s="63"/>
      <c r="E11" s="63"/>
      <c r="F11" s="63"/>
      <c r="G11" s="63"/>
      <c r="H11" s="63"/>
    </row>
    <row r="12" customFormat="false" ht="15" hidden="false" customHeight="false" outlineLevel="0" collapsed="false">
      <c r="A12" s="66" t="n">
        <v>2002</v>
      </c>
      <c r="B12" s="68" t="n">
        <v>-0.0297003395722639</v>
      </c>
      <c r="C12" s="63"/>
      <c r="D12" s="63"/>
      <c r="E12" s="63"/>
      <c r="F12" s="63"/>
      <c r="G12" s="63"/>
      <c r="H12" s="63"/>
    </row>
    <row r="13" customFormat="false" ht="15" hidden="false" customHeight="false" outlineLevel="0" collapsed="false">
      <c r="A13" s="66" t="n">
        <v>2003</v>
      </c>
      <c r="B13" s="67" t="n">
        <v>-0.0277579380361316</v>
      </c>
      <c r="C13" s="63"/>
      <c r="D13" s="63"/>
      <c r="E13" s="63"/>
      <c r="F13" s="63"/>
      <c r="G13" s="63"/>
      <c r="H13" s="63"/>
    </row>
    <row r="14" customFormat="false" ht="15" hidden="false" customHeight="false" outlineLevel="0" collapsed="false">
      <c r="A14" s="66" t="n">
        <v>2004</v>
      </c>
      <c r="B14" s="68" t="n">
        <v>-0.0218853689158177</v>
      </c>
      <c r="C14" s="63"/>
      <c r="D14" s="63"/>
      <c r="E14" s="63"/>
      <c r="F14" s="63"/>
      <c r="G14" s="63"/>
      <c r="H14" s="63"/>
    </row>
    <row r="15" customFormat="false" ht="15" hidden="false" customHeight="false" outlineLevel="0" collapsed="false">
      <c r="A15" s="66" t="n">
        <v>2005</v>
      </c>
      <c r="B15" s="67" t="n">
        <v>-0.0179040572743257</v>
      </c>
      <c r="C15" s="63"/>
      <c r="D15" s="63"/>
      <c r="E15" s="63"/>
      <c r="F15" s="63"/>
      <c r="G15" s="63"/>
      <c r="H15" s="63"/>
    </row>
    <row r="16" customFormat="false" ht="15" hidden="false" customHeight="false" outlineLevel="0" collapsed="false">
      <c r="A16" s="66" t="n">
        <v>2006</v>
      </c>
      <c r="B16" s="68" t="n">
        <v>-0.0165135934957867</v>
      </c>
      <c r="C16" s="63"/>
      <c r="D16" s="63"/>
      <c r="E16" s="63"/>
      <c r="F16" s="63"/>
      <c r="G16" s="63"/>
      <c r="H16" s="63"/>
    </row>
    <row r="17" customFormat="false" ht="15" hidden="false" customHeight="false" outlineLevel="0" collapsed="false">
      <c r="A17" s="66" t="n">
        <v>2007</v>
      </c>
      <c r="B17" s="67" t="n">
        <v>-0.0158656512635353</v>
      </c>
      <c r="C17" s="63"/>
      <c r="D17" s="63"/>
      <c r="E17" s="63"/>
      <c r="F17" s="63"/>
      <c r="G17" s="63"/>
      <c r="H17" s="63"/>
    </row>
    <row r="18" customFormat="false" ht="15" hidden="false" customHeight="false" outlineLevel="0" collapsed="false">
      <c r="A18" s="66" t="n">
        <v>2008</v>
      </c>
      <c r="B18" s="68" t="n">
        <v>-0.0183013371636907</v>
      </c>
      <c r="C18" s="63"/>
      <c r="D18" s="63"/>
      <c r="E18" s="63"/>
      <c r="F18" s="63"/>
      <c r="G18" s="63"/>
      <c r="H18" s="63"/>
    </row>
    <row r="19" customFormat="false" ht="15" hidden="false" customHeight="false" outlineLevel="0" collapsed="false">
      <c r="A19" s="66" t="n">
        <v>2009</v>
      </c>
      <c r="B19" s="67" t="n">
        <v>-0.0156710909032578</v>
      </c>
      <c r="C19" s="63"/>
      <c r="D19" s="63"/>
      <c r="E19" s="63"/>
      <c r="F19" s="63"/>
      <c r="G19" s="63"/>
      <c r="H19" s="63"/>
    </row>
    <row r="20" customFormat="false" ht="15" hidden="false" customHeight="false" outlineLevel="0" collapsed="false">
      <c r="A20" s="66" t="n">
        <v>2010</v>
      </c>
      <c r="B20" s="68" t="n">
        <v>-0.0158039957303612</v>
      </c>
      <c r="C20" s="63"/>
      <c r="D20" s="63"/>
      <c r="E20" s="63"/>
      <c r="F20" s="63"/>
      <c r="G20" s="63"/>
      <c r="H20" s="63"/>
    </row>
    <row r="21" customFormat="false" ht="15" hidden="false" customHeight="false" outlineLevel="0" collapsed="false">
      <c r="A21" s="66" t="n">
        <v>2011</v>
      </c>
      <c r="B21" s="67" t="n">
        <v>-0.0158943271566621</v>
      </c>
      <c r="C21" s="63"/>
      <c r="D21" s="63"/>
      <c r="E21" s="63"/>
      <c r="F21" s="63"/>
      <c r="G21" s="63"/>
      <c r="H21" s="63"/>
    </row>
    <row r="22" customFormat="false" ht="15" hidden="false" customHeight="false" outlineLevel="0" collapsed="false">
      <c r="A22" s="66" t="n">
        <v>2012</v>
      </c>
      <c r="B22" s="68" t="n">
        <v>-0.0195335859314802</v>
      </c>
      <c r="C22" s="63"/>
      <c r="D22" s="63"/>
      <c r="E22" s="63"/>
      <c r="F22" s="63"/>
      <c r="G22" s="63"/>
      <c r="H22" s="63"/>
    </row>
    <row r="23" customFormat="false" ht="15" hidden="false" customHeight="false" outlineLevel="0" collapsed="false">
      <c r="A23" s="66" t="n">
        <v>2013</v>
      </c>
      <c r="B23" s="67" t="n">
        <v>-0.02109912849421</v>
      </c>
      <c r="C23" s="63"/>
      <c r="D23" s="63"/>
      <c r="E23" s="63"/>
      <c r="F23" s="63"/>
      <c r="G23" s="63"/>
      <c r="H23" s="63"/>
    </row>
    <row r="24" customFormat="false" ht="15" hidden="false" customHeight="false" outlineLevel="0" collapsed="false">
      <c r="A24" s="66" t="n">
        <v>2014</v>
      </c>
      <c r="B24" s="68" t="n">
        <v>-0.0217418594917814</v>
      </c>
      <c r="C24" s="69" t="n">
        <f aca="false">'Central scenario'!AL3</f>
        <v>-0.0196925047215125</v>
      </c>
      <c r="D24" s="70"/>
      <c r="E24" s="63"/>
      <c r="F24" s="63"/>
      <c r="G24" s="63"/>
      <c r="H24" s="63"/>
    </row>
    <row r="25" customFormat="false" ht="15" hidden="false" customHeight="false" outlineLevel="0" collapsed="false">
      <c r="A25" s="66" t="n">
        <v>2015</v>
      </c>
      <c r="B25" s="67" t="n">
        <v>-0.02830905931782</v>
      </c>
      <c r="C25" s="69" t="n">
        <f aca="false">'Central scenario'!AL4</f>
        <v>-0.032874367663993</v>
      </c>
      <c r="D25" s="70"/>
      <c r="E25" s="63"/>
      <c r="F25" s="63"/>
      <c r="G25" s="63"/>
      <c r="H25" s="63"/>
    </row>
    <row r="26" customFormat="false" ht="15" hidden="false" customHeight="false" outlineLevel="0" collapsed="false">
      <c r="A26" s="66" t="n">
        <v>2016</v>
      </c>
      <c r="B26" s="68" t="n">
        <v>-0.031163226932361</v>
      </c>
      <c r="C26" s="69" t="n">
        <f aca="false">'Central scenario'!AL5</f>
        <v>-0.0328374988848726</v>
      </c>
      <c r="D26" s="69" t="n">
        <f aca="false">'Central scenario'!BO5</f>
        <v>-0.0328774668573219</v>
      </c>
      <c r="E26" s="63"/>
      <c r="F26" s="63"/>
      <c r="G26" s="63"/>
      <c r="H26" s="63"/>
    </row>
    <row r="27" customFormat="false" ht="15" hidden="false" customHeight="false" outlineLevel="0" collapsed="false">
      <c r="A27" s="66" t="n">
        <v>2017</v>
      </c>
      <c r="B27" s="67" t="n">
        <v>-0.031311152517781</v>
      </c>
      <c r="C27" s="69" t="n">
        <f aca="false">'Central scenario'!AL6</f>
        <v>-0.0365702872794049</v>
      </c>
      <c r="D27" s="69" t="n">
        <f aca="false">'Central scenario'!BO6</f>
        <v>-0.0371139019385178</v>
      </c>
      <c r="E27" s="71" t="n">
        <f aca="false">'Low scenario'!AL6</f>
        <v>-0.0365639649224516</v>
      </c>
      <c r="F27" s="71" t="n">
        <f aca="false">'Low scenario'!BO6</f>
        <v>-0.0371075795815644</v>
      </c>
      <c r="G27" s="71" t="n">
        <f aca="false">'High scenario'!AL6</f>
        <v>-0.0365591602545876</v>
      </c>
      <c r="H27" s="71" t="n">
        <f aca="false">'High scenario'!BO6</f>
        <v>-0.0371027749137005</v>
      </c>
    </row>
    <row r="28" customFormat="false" ht="15" hidden="false" customHeight="false" outlineLevel="0" collapsed="false">
      <c r="A28" s="66" t="n">
        <v>2018</v>
      </c>
      <c r="B28" s="68" t="n">
        <v>-0.033240002411513</v>
      </c>
      <c r="C28" s="69" t="n">
        <f aca="false">'Central scenario'!AL7</f>
        <v>-0.035809277647813</v>
      </c>
      <c r="D28" s="69" t="n">
        <f aca="false">'Central scenario'!BO7</f>
        <v>-0.0367610243865963</v>
      </c>
      <c r="E28" s="71" t="n">
        <f aca="false">'Low scenario'!AL7</f>
        <v>-0.035763229135361</v>
      </c>
      <c r="F28" s="71" t="n">
        <f aca="false">'Low scenario'!BO7</f>
        <v>-0.0367149758741443</v>
      </c>
      <c r="G28" s="71" t="n">
        <f aca="false">'High scenario'!AL7</f>
        <v>-0.0366169480848828</v>
      </c>
      <c r="H28" s="71" t="n">
        <f aca="false">'High scenario'!BO7</f>
        <v>-0.0375686948236661</v>
      </c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scenario'!AL8</f>
        <v>-0.0365254181756202</v>
      </c>
      <c r="D29" s="69" t="n">
        <f aca="false">'Central scenario'!BO8</f>
        <v>-0.0373836861878347</v>
      </c>
      <c r="E29" s="71" t="n">
        <f aca="false">'Low scenario'!AL8</f>
        <v>-0.036459782911972</v>
      </c>
      <c r="F29" s="71" t="n">
        <f aca="false">'Low scenario'!BO8</f>
        <v>-0.0373180509241865</v>
      </c>
      <c r="G29" s="71" t="n">
        <f aca="false">'High scenario'!AL8</f>
        <v>-0.0370734356016667</v>
      </c>
      <c r="H29" s="71" t="n">
        <f aca="false">'High scenario'!BO8</f>
        <v>-0.0379249050069468</v>
      </c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scenario'!AL9</f>
        <v>-0.0313884450861645</v>
      </c>
      <c r="D30" s="69" t="n">
        <f aca="false">'Central scenario'!BO9</f>
        <v>-0.0325070076932725</v>
      </c>
      <c r="E30" s="71" t="n">
        <f aca="false">'Low scenario'!AL9</f>
        <v>-0.0317969456890206</v>
      </c>
      <c r="F30" s="71" t="n">
        <f aca="false">'Low scenario'!BO9</f>
        <v>-0.0329146951576874</v>
      </c>
      <c r="G30" s="71" t="n">
        <f aca="false">'High scenario'!AL9</f>
        <v>-0.0294098736244264</v>
      </c>
      <c r="H30" s="71" t="n">
        <f aca="false">'High scenario'!BO9</f>
        <v>-0.0305230459933466</v>
      </c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scenario'!AL10</f>
        <v>-0.0322002304424364</v>
      </c>
      <c r="D31" s="69" t="n">
        <f aca="false">'Central scenario'!BO10</f>
        <v>-0.033743724551559</v>
      </c>
      <c r="E31" s="71" t="n">
        <f aca="false">'Low scenario'!AL10</f>
        <v>-0.0341981266709459</v>
      </c>
      <c r="F31" s="71" t="n">
        <f aca="false">'Low scenario'!BO10</f>
        <v>-0.0357344593981817</v>
      </c>
      <c r="G31" s="71" t="n">
        <f aca="false">'High scenario'!AL10</f>
        <v>-0.0277594777992838</v>
      </c>
      <c r="H31" s="71" t="n">
        <f aca="false">'High scenario'!BO10</f>
        <v>-0.0293051917071639</v>
      </c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scenario'!AL11</f>
        <v>-0.0320170289044706</v>
      </c>
      <c r="D32" s="69" t="n">
        <f aca="false">'Central scenario'!BO11</f>
        <v>-0.0339965406235574</v>
      </c>
      <c r="E32" s="71" t="n">
        <f aca="false">'Low scenario'!AL11</f>
        <v>-0.0348803884389674</v>
      </c>
      <c r="F32" s="71" t="n">
        <f aca="false">'Low scenario'!BO11</f>
        <v>-0.0368163441708692</v>
      </c>
      <c r="G32" s="71" t="n">
        <f aca="false">'High scenario'!AL11</f>
        <v>-0.0264068750426964</v>
      </c>
      <c r="H32" s="71" t="n">
        <f aca="false">'High scenario'!BO11</f>
        <v>-0.02834184124986</v>
      </c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scenario'!AL12</f>
        <v>-0.0306966173238961</v>
      </c>
      <c r="D33" s="69" t="n">
        <f aca="false">'Central scenario'!BO12</f>
        <v>-0.0329599409700818</v>
      </c>
      <c r="E33" s="71" t="n">
        <f aca="false">'Low scenario'!AL12</f>
        <v>-0.0361393531564944</v>
      </c>
      <c r="F33" s="71" t="n">
        <f aca="false">'Low scenario'!BO12</f>
        <v>-0.0383962913952961</v>
      </c>
      <c r="G33" s="71" t="n">
        <f aca="false">'High scenario'!AL12</f>
        <v>-0.025155720247854</v>
      </c>
      <c r="H33" s="71" t="n">
        <f aca="false">'High scenario'!BO12</f>
        <v>-0.0274047521290468</v>
      </c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scenario'!AL13</f>
        <v>-0.0296153641940383</v>
      </c>
      <c r="D34" s="72" t="n">
        <f aca="false">'Central scenario'!BO13</f>
        <v>-0.0322280195391726</v>
      </c>
      <c r="E34" s="71" t="n">
        <f aca="false">'Low scenario'!AL13</f>
        <v>-0.036270925978578</v>
      </c>
      <c r="F34" s="71" t="n">
        <f aca="false">'Low scenario'!BO13</f>
        <v>-0.0388815564798684</v>
      </c>
      <c r="G34" s="71" t="n">
        <f aca="false">'High scenario'!AL13</f>
        <v>-0.0236850344274212</v>
      </c>
      <c r="H34" s="71" t="n">
        <f aca="false">'High scenario'!BO13</f>
        <v>-0.026282696510777</v>
      </c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scenario'!AL14</f>
        <v>-0.0296459597853617</v>
      </c>
      <c r="D35" s="73" t="n">
        <f aca="false">'Central scenario'!BO14</f>
        <v>-0.0331325966870595</v>
      </c>
      <c r="E35" s="71" t="n">
        <f aca="false">'Low scenario'!AL14</f>
        <v>-0.0358004901228583</v>
      </c>
      <c r="F35" s="71" t="n">
        <f aca="false">'Low scenario'!BO14</f>
        <v>-0.039335989480318</v>
      </c>
      <c r="G35" s="71" t="n">
        <f aca="false">'High scenario'!AL14</f>
        <v>-0.0222568111609047</v>
      </c>
      <c r="H35" s="71" t="n">
        <f aca="false">'High scenario'!BO14</f>
        <v>-0.0256507203404511</v>
      </c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scenario'!AL15</f>
        <v>-0.0276394945637826</v>
      </c>
      <c r="D36" s="74" t="n">
        <f aca="false">'Central scenario'!BO15</f>
        <v>-0.0321575833146386</v>
      </c>
      <c r="E36" s="71" t="n">
        <f aca="false">'Low scenario'!AL15</f>
        <v>-0.0337660132662684</v>
      </c>
      <c r="F36" s="71" t="n">
        <f aca="false">'Low scenario'!BO15</f>
        <v>-0.0383777578269562</v>
      </c>
      <c r="G36" s="71" t="n">
        <f aca="false">'High scenario'!AL15</f>
        <v>-0.0200501226921209</v>
      </c>
      <c r="H36" s="71" t="n">
        <f aca="false">'High scenario'!BO15</f>
        <v>-0.0243724460794375</v>
      </c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scenario'!AL16</f>
        <v>-0.0252955662754556</v>
      </c>
      <c r="D37" s="74" t="n">
        <f aca="false">'Central scenario'!BO16</f>
        <v>-0.0305102644440658</v>
      </c>
      <c r="E37" s="71" t="n">
        <f aca="false">'Low scenario'!AL16</f>
        <v>-0.0331973222572189</v>
      </c>
      <c r="F37" s="71" t="n">
        <f aca="false">'Low scenario'!BO16</f>
        <v>-0.0387472141742867</v>
      </c>
      <c r="G37" s="71" t="n">
        <f aca="false">'High scenario'!AL16</f>
        <v>-0.0181833641689707</v>
      </c>
      <c r="H37" s="71" t="n">
        <f aca="false">'High scenario'!BO16</f>
        <v>-0.0231533575015627</v>
      </c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scenario'!AL17</f>
        <v>-0.0234081826003158</v>
      </c>
      <c r="D38" s="74" t="n">
        <f aca="false">'Central scenario'!BO17</f>
        <v>-0.0294160852867302</v>
      </c>
      <c r="E38" s="71" t="n">
        <f aca="false">'Low scenario'!AL17</f>
        <v>-0.0318843321117139</v>
      </c>
      <c r="F38" s="71" t="n">
        <f aca="false">'Low scenario'!BO17</f>
        <v>-0.0384092308837531</v>
      </c>
      <c r="G38" s="71" t="n">
        <f aca="false">'High scenario'!AL17</f>
        <v>-0.0143202495552857</v>
      </c>
      <c r="H38" s="71" t="n">
        <f aca="false">'High scenario'!BO17</f>
        <v>-0.0200326113077623</v>
      </c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scenario'!AL18</f>
        <v>-0.0209105902252926</v>
      </c>
      <c r="D39" s="73" t="n">
        <f aca="false">'Central scenario'!BO18</f>
        <v>-0.0277179927911036</v>
      </c>
      <c r="E39" s="71" t="n">
        <f aca="false">'Low scenario'!AL18</f>
        <v>-0.0313892043045911</v>
      </c>
      <c r="F39" s="71" t="n">
        <f aca="false">'Low scenario'!BO18</f>
        <v>-0.0388430958173684</v>
      </c>
      <c r="G39" s="71" t="n">
        <f aca="false">'High scenario'!AL18</f>
        <v>-0.0116624885964884</v>
      </c>
      <c r="H39" s="71" t="n">
        <f aca="false">'High scenario'!BO18</f>
        <v>-0.0180919449537276</v>
      </c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scenario'!AL19</f>
        <v>-0.0200558799493221</v>
      </c>
      <c r="D40" s="74" t="n">
        <f aca="false">'Central scenario'!BO19</f>
        <v>-0.0275057475194084</v>
      </c>
      <c r="E40" s="71" t="n">
        <f aca="false">'Low scenario'!AL19</f>
        <v>-0.029660041474745</v>
      </c>
      <c r="F40" s="71" t="n">
        <f aca="false">'Low scenario'!BO19</f>
        <v>-0.0378426685777752</v>
      </c>
      <c r="G40" s="71" t="n">
        <f aca="false">'High scenario'!AL19</f>
        <v>-0.00969177694615467</v>
      </c>
      <c r="H40" s="71" t="n">
        <f aca="false">'High scenario'!BO19</f>
        <v>-0.0166686056049131</v>
      </c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scenario'!AL20</f>
        <v>-0.0189499900491817</v>
      </c>
      <c r="D41" s="74" t="n">
        <f aca="false">'Central scenario'!BO20</f>
        <v>-0.0270606814199447</v>
      </c>
      <c r="E41" s="71" t="n">
        <f aca="false">'Low scenario'!AL20</f>
        <v>-0.0280133779852086</v>
      </c>
      <c r="F41" s="71" t="n">
        <f aca="false">'Low scenario'!BO20</f>
        <v>-0.0370734941610012</v>
      </c>
      <c r="G41" s="71" t="n">
        <f aca="false">'High scenario'!AL20</f>
        <v>-0.00736797706025285</v>
      </c>
      <c r="H41" s="71" t="n">
        <f aca="false">'High scenario'!BO20</f>
        <v>-0.0147573546051476</v>
      </c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scenario'!AL21</f>
        <v>-0.0178520567554931</v>
      </c>
      <c r="D42" s="74" t="n">
        <f aca="false">'Central scenario'!BO21</f>
        <v>-0.0265107481171594</v>
      </c>
      <c r="E42" s="71" t="n">
        <f aca="false">'Low scenario'!AL21</f>
        <v>-0.0278157091595464</v>
      </c>
      <c r="F42" s="71" t="n">
        <f aca="false">'Low scenario'!BO21</f>
        <v>-0.037884404703923</v>
      </c>
      <c r="G42" s="71" t="n">
        <f aca="false">'High scenario'!AL21</f>
        <v>-0.00514500822624571</v>
      </c>
      <c r="H42" s="71" t="n">
        <f aca="false">'High scenario'!BO21</f>
        <v>-0.0130489950881544</v>
      </c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scenario'!AL22</f>
        <v>-0.0157917645751388</v>
      </c>
      <c r="D43" s="73" t="n">
        <f aca="false">'Central scenario'!BO22</f>
        <v>-0.0250950733327387</v>
      </c>
      <c r="E43" s="71" t="n">
        <f aca="false">'Low scenario'!AL22</f>
        <v>-0.0279853963201956</v>
      </c>
      <c r="F43" s="71" t="n">
        <f aca="false">'Low scenario'!BO22</f>
        <v>-0.0390009921703496</v>
      </c>
      <c r="G43" s="71" t="n">
        <f aca="false">'High scenario'!AL22</f>
        <v>-0.00267355423703528</v>
      </c>
      <c r="H43" s="71" t="n">
        <f aca="false">'High scenario'!BO22</f>
        <v>-0.0110619718785083</v>
      </c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scenario'!AL23</f>
        <v>-0.0156846130335294</v>
      </c>
      <c r="D44" s="74" t="n">
        <f aca="false">'Central scenario'!BO23</f>
        <v>-0.0254368033712234</v>
      </c>
      <c r="E44" s="71" t="n">
        <f aca="false">'Low scenario'!AL23</f>
        <v>-0.0283355377673128</v>
      </c>
      <c r="F44" s="71" t="n">
        <f aca="false">'Low scenario'!BO23</f>
        <v>-0.0400828357870338</v>
      </c>
      <c r="G44" s="71" t="n">
        <f aca="false">'High scenario'!AL23</f>
        <v>-0.000666767082294103</v>
      </c>
      <c r="H44" s="71" t="n">
        <f aca="false">'High scenario'!BO23</f>
        <v>-0.00949674363459002</v>
      </c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scenario'!AL24</f>
        <v>-0.0146183572946429</v>
      </c>
      <c r="D45" s="74" t="n">
        <f aca="false">'Central scenario'!BO24</f>
        <v>-0.0248450243254403</v>
      </c>
      <c r="E45" s="71" t="n">
        <f aca="false">'Low scenario'!AL24</f>
        <v>-0.0279704862678519</v>
      </c>
      <c r="F45" s="71" t="n">
        <f aca="false">'Low scenario'!BO24</f>
        <v>-0.0401943112813693</v>
      </c>
      <c r="G45" s="71" t="n">
        <f aca="false">'High scenario'!AL24</f>
        <v>9.20019529666986E-005</v>
      </c>
      <c r="H45" s="71" t="n">
        <f aca="false">'High scenario'!BO24</f>
        <v>-0.00924868256773949</v>
      </c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scenario'!AL25</f>
        <v>-0.0123639048166874</v>
      </c>
      <c r="D46" s="74" t="n">
        <f aca="false">'Central scenario'!BO25</f>
        <v>-0.0231743918899294</v>
      </c>
      <c r="E46" s="71" t="n">
        <f aca="false">'Low scenario'!AL25</f>
        <v>-0.0263084485019039</v>
      </c>
      <c r="F46" s="71" t="n">
        <f aca="false">'Low scenario'!BO25</f>
        <v>-0.0392897378511905</v>
      </c>
      <c r="G46" s="71" t="n">
        <f aca="false">'High scenario'!AL25</f>
        <v>0.000965585354970393</v>
      </c>
      <c r="H46" s="71" t="n">
        <f aca="false">'High scenario'!BO25</f>
        <v>-0.00870354652981042</v>
      </c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scenario'!AL26</f>
        <v>-0.0114080084846329</v>
      </c>
      <c r="D47" s="73" t="n">
        <f aca="false">'Central scenario'!BO26</f>
        <v>-0.0228002993429574</v>
      </c>
      <c r="E47" s="71" t="n">
        <f aca="false">'Low scenario'!AL26</f>
        <v>-0.0255306737792722</v>
      </c>
      <c r="F47" s="71" t="n">
        <f aca="false">'Low scenario'!BO26</f>
        <v>-0.0392495217935794</v>
      </c>
      <c r="G47" s="71" t="n">
        <f aca="false">'High scenario'!AL26</f>
        <v>0.00241383577842418</v>
      </c>
      <c r="H47" s="71" t="n">
        <f aca="false">'High scenario'!BO26</f>
        <v>-0.00781075585554526</v>
      </c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scenario'!AL27</f>
        <v>-0.00985470056744718</v>
      </c>
      <c r="D48" s="74" t="n">
        <f aca="false">'Central scenario'!BO27</f>
        <v>-0.0216369153628091</v>
      </c>
      <c r="E48" s="71" t="n">
        <f aca="false">'Low scenario'!AL27</f>
        <v>-0.0248067379144458</v>
      </c>
      <c r="F48" s="71" t="n">
        <f aca="false">'Low scenario'!BO27</f>
        <v>-0.0394181607254036</v>
      </c>
      <c r="G48" s="71" t="n">
        <f aca="false">'High scenario'!AL27</f>
        <v>0.0042325040842506</v>
      </c>
      <c r="H48" s="71" t="n">
        <f aca="false">'High scenario'!BO27</f>
        <v>-0.00636690989752623</v>
      </c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scenario'!AL28</f>
        <v>-0.0102000644042951</v>
      </c>
      <c r="D49" s="74" t="n">
        <f aca="false">'Central scenario'!BO28</f>
        <v>-0.022531556965913</v>
      </c>
      <c r="E49" s="71" t="n">
        <f aca="false">'Low scenario'!AL28</f>
        <v>-0.0247225630358831</v>
      </c>
      <c r="F49" s="71" t="n">
        <f aca="false">'Low scenario'!BO28</f>
        <v>-0.0399648795492772</v>
      </c>
      <c r="G49" s="71" t="n">
        <f aca="false">'High scenario'!AL28</f>
        <v>0.00530907581837198</v>
      </c>
      <c r="H49" s="71" t="n">
        <f aca="false">'High scenario'!BO28</f>
        <v>-0.00584181413678908</v>
      </c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scenario'!AL29</f>
        <v>-0.0108792676282828</v>
      </c>
      <c r="D50" s="74" t="n">
        <f aca="false">'Central scenario'!BO29</f>
        <v>-0.0236598107781352</v>
      </c>
      <c r="E50" s="71" t="n">
        <f aca="false">'Low scenario'!AL29</f>
        <v>-0.0250010856552127</v>
      </c>
      <c r="F50" s="71" t="n">
        <f aca="false">'Low scenario'!BO29</f>
        <v>-0.0410672807467007</v>
      </c>
      <c r="G50" s="71" t="n">
        <f aca="false">'High scenario'!AL29</f>
        <v>0.0063063647155086</v>
      </c>
      <c r="H50" s="71" t="n">
        <f aca="false">'High scenario'!BO29</f>
        <v>-0.00515577405851674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3"/>
  <sheetViews>
    <sheetView showFormulas="false" showGridLines="true" showRowColHeaders="true" showZeros="true" rightToLeft="false" tabSelected="true" showOutlineSymbols="true" defaultGridColor="true" view="normal" topLeftCell="A140" colorId="64" zoomScale="75" zoomScaleNormal="75" zoomScalePageLayoutView="100" workbookViewId="0">
      <selection pane="topLeft" activeCell="G148" activeCellId="0" sqref="G148"/>
    </sheetView>
  </sheetViews>
  <sheetFormatPr defaultColWidth="11.4609375" defaultRowHeight="12.8" zeroHeight="false" outlineLevelRow="0" outlineLevelCol="0"/>
  <sheetData>
    <row r="1" customFormat="false" ht="91.7" hidden="false" customHeight="false" outlineLevel="0" collapsed="false">
      <c r="A1" s="63"/>
      <c r="B1" s="64" t="s">
        <v>73</v>
      </c>
      <c r="C1" s="65" t="s">
        <v>0</v>
      </c>
      <c r="D1" s="65" t="s">
        <v>79</v>
      </c>
      <c r="E1" s="65" t="s">
        <v>75</v>
      </c>
      <c r="F1" s="65" t="s">
        <v>80</v>
      </c>
      <c r="G1" s="65" t="s">
        <v>77</v>
      </c>
      <c r="H1" s="65" t="s">
        <v>81</v>
      </c>
      <c r="I1" s="65"/>
    </row>
    <row r="2" customFormat="false" ht="12.8" hidden="false" customHeight="false" outlineLevel="0" collapsed="false">
      <c r="A2" s="63"/>
      <c r="B2" s="64"/>
      <c r="C2" s="63"/>
      <c r="D2" s="63"/>
      <c r="E2" s="63"/>
      <c r="F2" s="63"/>
      <c r="G2" s="63"/>
      <c r="H2" s="63"/>
      <c r="I2" s="63"/>
    </row>
    <row r="3" customFormat="false" ht="15" hidden="false" customHeight="false" outlineLevel="0" collapsed="false">
      <c r="A3" s="66" t="n">
        <v>1993</v>
      </c>
      <c r="B3" s="67" t="n">
        <v>-0.000446069275463893</v>
      </c>
      <c r="C3" s="63"/>
      <c r="D3" s="63"/>
      <c r="E3" s="63"/>
      <c r="F3" s="63"/>
      <c r="G3" s="63"/>
      <c r="H3" s="63"/>
      <c r="I3" s="63"/>
    </row>
    <row r="4" customFormat="false" ht="15" hidden="false" customHeight="false" outlineLevel="0" collapsed="false">
      <c r="A4" s="66" t="n">
        <v>1994</v>
      </c>
      <c r="B4" s="68" t="n">
        <v>-0.0130853294610615</v>
      </c>
      <c r="C4" s="63"/>
      <c r="D4" s="63"/>
      <c r="E4" s="63"/>
      <c r="F4" s="63"/>
      <c r="G4" s="63"/>
      <c r="H4" s="63"/>
      <c r="I4" s="63"/>
    </row>
    <row r="5" customFormat="false" ht="15" hidden="false" customHeight="false" outlineLevel="0" collapsed="false">
      <c r="A5" s="66" t="n">
        <v>1995</v>
      </c>
      <c r="B5" s="67" t="n">
        <v>-0.00637934959758819</v>
      </c>
      <c r="C5" s="63"/>
      <c r="D5" s="63"/>
      <c r="E5" s="63"/>
      <c r="F5" s="63"/>
      <c r="G5" s="63"/>
      <c r="H5" s="63"/>
      <c r="I5" s="63"/>
    </row>
    <row r="6" customFormat="false" ht="15" hidden="false" customHeight="false" outlineLevel="0" collapsed="false">
      <c r="A6" s="66" t="n">
        <v>1996</v>
      </c>
      <c r="B6" s="68" t="n">
        <v>-0.00528730473079139</v>
      </c>
      <c r="C6" s="63"/>
      <c r="D6" s="63"/>
      <c r="E6" s="63"/>
      <c r="F6" s="63"/>
      <c r="G6" s="63"/>
      <c r="H6" s="63"/>
      <c r="I6" s="63"/>
    </row>
    <row r="7" customFormat="false" ht="15" hidden="false" customHeight="false" outlineLevel="0" collapsed="false">
      <c r="A7" s="66" t="n">
        <v>1997</v>
      </c>
      <c r="B7" s="67" t="n">
        <v>-0.00315594528811225</v>
      </c>
      <c r="C7" s="63"/>
      <c r="D7" s="63"/>
      <c r="E7" s="63"/>
      <c r="F7" s="63"/>
      <c r="G7" s="63"/>
      <c r="H7" s="63"/>
      <c r="I7" s="63"/>
    </row>
    <row r="8" customFormat="false" ht="15" hidden="false" customHeight="false" outlineLevel="0" collapsed="false">
      <c r="A8" s="66" t="n">
        <v>1998</v>
      </c>
      <c r="B8" s="68" t="n">
        <v>-0.00266006212398561</v>
      </c>
      <c r="C8" s="63"/>
      <c r="D8" s="63"/>
      <c r="E8" s="63"/>
      <c r="F8" s="63"/>
      <c r="G8" s="63"/>
      <c r="H8" s="63"/>
      <c r="I8" s="63"/>
    </row>
    <row r="9" customFormat="false" ht="15" hidden="false" customHeight="false" outlineLevel="0" collapsed="false">
      <c r="A9" s="66" t="n">
        <v>1999</v>
      </c>
      <c r="B9" s="67" t="n">
        <v>-0.0077596880146275</v>
      </c>
      <c r="C9" s="63"/>
      <c r="D9" s="63"/>
      <c r="E9" s="63"/>
      <c r="F9" s="63"/>
      <c r="G9" s="63"/>
      <c r="H9" s="63"/>
      <c r="I9" s="63"/>
    </row>
    <row r="10" customFormat="false" ht="15" hidden="false" customHeight="false" outlineLevel="0" collapsed="false">
      <c r="A10" s="66" t="n">
        <v>2000</v>
      </c>
      <c r="B10" s="68" t="n">
        <v>-0.00673854445377408</v>
      </c>
      <c r="C10" s="63"/>
      <c r="D10" s="63"/>
      <c r="E10" s="63"/>
      <c r="F10" s="63"/>
      <c r="G10" s="63"/>
      <c r="H10" s="63"/>
      <c r="I10" s="63"/>
    </row>
    <row r="11" customFormat="false" ht="15" hidden="false" customHeight="false" outlineLevel="0" collapsed="false">
      <c r="A11" s="66" t="n">
        <v>2001</v>
      </c>
      <c r="B11" s="67" t="n">
        <v>-0.0101649287372602</v>
      </c>
      <c r="C11" s="63"/>
      <c r="D11" s="63"/>
      <c r="E11" s="63"/>
      <c r="F11" s="63"/>
      <c r="G11" s="63"/>
      <c r="H11" s="63"/>
      <c r="I11" s="63"/>
    </row>
    <row r="12" customFormat="false" ht="15" hidden="false" customHeight="false" outlineLevel="0" collapsed="false">
      <c r="A12" s="66" t="n">
        <v>2002</v>
      </c>
      <c r="B12" s="68" t="n">
        <v>-0.0114398617982835</v>
      </c>
      <c r="C12" s="63"/>
      <c r="D12" s="63"/>
      <c r="E12" s="63"/>
      <c r="F12" s="63"/>
      <c r="G12" s="63"/>
      <c r="H12" s="63"/>
      <c r="I12" s="63"/>
    </row>
    <row r="13" customFormat="false" ht="15" hidden="false" customHeight="false" outlineLevel="0" collapsed="false">
      <c r="A13" s="66" t="n">
        <v>2003</v>
      </c>
      <c r="B13" s="67" t="n">
        <v>-0.00492707399415027</v>
      </c>
      <c r="C13" s="63"/>
      <c r="D13" s="63"/>
      <c r="E13" s="63"/>
      <c r="F13" s="63"/>
      <c r="G13" s="63"/>
      <c r="H13" s="63"/>
      <c r="I13" s="63"/>
    </row>
    <row r="14" customFormat="false" ht="15" hidden="false" customHeight="false" outlineLevel="0" collapsed="false">
      <c r="A14" s="66" t="n">
        <v>2004</v>
      </c>
      <c r="B14" s="68" t="n">
        <v>0.00382133245719463</v>
      </c>
      <c r="C14" s="63"/>
      <c r="D14" s="63"/>
      <c r="E14" s="63"/>
      <c r="F14" s="63"/>
      <c r="G14" s="63"/>
      <c r="H14" s="63"/>
      <c r="I14" s="63"/>
    </row>
    <row r="15" customFormat="false" ht="15" hidden="false" customHeight="false" outlineLevel="0" collapsed="false">
      <c r="A15" s="66" t="n">
        <v>2005</v>
      </c>
      <c r="B15" s="67" t="n">
        <v>0.00757769102751198</v>
      </c>
      <c r="C15" s="63"/>
      <c r="D15" s="63"/>
      <c r="E15" s="63"/>
      <c r="F15" s="63"/>
      <c r="G15" s="63"/>
      <c r="H15" s="63"/>
      <c r="I15" s="63"/>
    </row>
    <row r="16" customFormat="false" ht="15" hidden="false" customHeight="false" outlineLevel="0" collapsed="false">
      <c r="A16" s="66" t="n">
        <v>2006</v>
      </c>
      <c r="B16" s="68" t="n">
        <v>0.00917791831736937</v>
      </c>
      <c r="C16" s="63"/>
      <c r="D16" s="63"/>
      <c r="E16" s="63"/>
      <c r="F16" s="63"/>
      <c r="G16" s="63"/>
      <c r="H16" s="63"/>
      <c r="I16" s="63"/>
    </row>
    <row r="17" customFormat="false" ht="15" hidden="false" customHeight="false" outlineLevel="0" collapsed="false">
      <c r="A17" s="66" t="n">
        <v>2007</v>
      </c>
      <c r="B17" s="67" t="n">
        <v>0.0108470293692913</v>
      </c>
      <c r="C17" s="63"/>
      <c r="D17" s="63"/>
      <c r="E17" s="63"/>
      <c r="F17" s="63"/>
      <c r="G17" s="63"/>
      <c r="H17" s="63"/>
      <c r="I17" s="63"/>
    </row>
    <row r="18" customFormat="false" ht="15" hidden="false" customHeight="false" outlineLevel="0" collapsed="false">
      <c r="A18" s="66" t="n">
        <v>2008</v>
      </c>
      <c r="B18" s="68" t="n">
        <v>0.00473047402209589</v>
      </c>
      <c r="C18" s="63"/>
      <c r="D18" s="63"/>
      <c r="E18" s="63"/>
      <c r="F18" s="63"/>
      <c r="G18" s="63"/>
      <c r="H18" s="63"/>
      <c r="I18" s="63"/>
    </row>
    <row r="19" customFormat="false" ht="15" hidden="false" customHeight="false" outlineLevel="0" collapsed="false">
      <c r="A19" s="66" t="n">
        <v>2009</v>
      </c>
      <c r="B19" s="67" t="n">
        <v>0.00347884656778641</v>
      </c>
      <c r="C19" s="63"/>
      <c r="D19" s="63"/>
      <c r="E19" s="63"/>
      <c r="F19" s="63"/>
      <c r="G19" s="63"/>
      <c r="H19" s="63"/>
      <c r="I19" s="63"/>
    </row>
    <row r="20" customFormat="false" ht="15" hidden="false" customHeight="false" outlineLevel="0" collapsed="false">
      <c r="A20" s="66" t="n">
        <v>2010</v>
      </c>
      <c r="B20" s="68" t="n">
        <v>0.00411235591593429</v>
      </c>
      <c r="C20" s="63"/>
      <c r="D20" s="63"/>
      <c r="E20" s="63"/>
      <c r="F20" s="63"/>
      <c r="G20" s="63"/>
      <c r="H20" s="63"/>
      <c r="I20" s="63"/>
    </row>
    <row r="21" customFormat="false" ht="15" hidden="false" customHeight="false" outlineLevel="0" collapsed="false">
      <c r="A21" s="66" t="n">
        <v>2011</v>
      </c>
      <c r="B21" s="67" t="n">
        <v>0.00326307905881009</v>
      </c>
      <c r="C21" s="63"/>
      <c r="D21" s="63"/>
      <c r="E21" s="63"/>
      <c r="F21" s="63"/>
      <c r="G21" s="63"/>
      <c r="H21" s="63"/>
      <c r="I21" s="63"/>
    </row>
    <row r="22" customFormat="false" ht="15" hidden="false" customHeight="false" outlineLevel="0" collapsed="false">
      <c r="A22" s="66" t="n">
        <v>2012</v>
      </c>
      <c r="B22" s="68" t="n">
        <v>0.00105161751029002</v>
      </c>
      <c r="C22" s="63"/>
      <c r="D22" s="63"/>
      <c r="E22" s="63"/>
      <c r="F22" s="63"/>
      <c r="G22" s="63"/>
      <c r="H22" s="63"/>
      <c r="I22" s="63"/>
    </row>
    <row r="23" customFormat="false" ht="15" hidden="false" customHeight="false" outlineLevel="0" collapsed="false">
      <c r="A23" s="66" t="n">
        <v>2013</v>
      </c>
      <c r="B23" s="67" t="n">
        <v>-0.000951668558161176</v>
      </c>
      <c r="C23" s="63"/>
      <c r="D23" s="63"/>
      <c r="E23" s="63"/>
      <c r="F23" s="63"/>
      <c r="G23" s="63"/>
      <c r="H23" s="63"/>
      <c r="I23" s="63"/>
    </row>
    <row r="24" customFormat="false" ht="15" hidden="false" customHeight="false" outlineLevel="0" collapsed="false">
      <c r="A24" s="66" t="n">
        <v>2014</v>
      </c>
      <c r="B24" s="68" t="n">
        <v>-0.00129286375596846</v>
      </c>
      <c r="C24" s="69" t="n">
        <f aca="false">'Central scenario'!AL3+SUM($C104:$J104)-$H104-$F104-SUM($K104:$Q104)</f>
        <v>0.00115825366281497</v>
      </c>
      <c r="D24" s="70"/>
      <c r="E24" s="63"/>
      <c r="F24" s="63"/>
      <c r="G24" s="75"/>
      <c r="H24" s="63"/>
      <c r="I24" s="63"/>
    </row>
    <row r="25" customFormat="false" ht="15" hidden="false" customHeight="false" outlineLevel="0" collapsed="false">
      <c r="A25" s="66" t="n">
        <v>2015</v>
      </c>
      <c r="B25" s="67" t="n">
        <v>-0.00750733306177321</v>
      </c>
      <c r="C25" s="69" t="n">
        <f aca="false">'Central scenario'!AL4+SUM($C105:$J105)-$H105-$F105-SUM($K105:$Q105)</f>
        <v>-0.0116326058731308</v>
      </c>
      <c r="D25" s="70"/>
      <c r="E25" s="63"/>
      <c r="F25" s="63"/>
      <c r="G25" s="63"/>
      <c r="H25" s="63"/>
      <c r="I25" s="63"/>
    </row>
    <row r="26" customFormat="false" ht="15" hidden="false" customHeight="false" outlineLevel="0" collapsed="false">
      <c r="A26" s="66" t="n">
        <v>2016</v>
      </c>
      <c r="B26" s="68" t="n">
        <v>-0.0203467996958489</v>
      </c>
      <c r="C26" s="69" t="n">
        <f aca="false">'Central scenario'!AL5+SUM($C106:$J106)-$H106-$F106-SUM($K106:$Q106)</f>
        <v>-0.0154219623180733</v>
      </c>
      <c r="D26" s="69" t="n">
        <f aca="false">'Central scenario'!BO5+SUM($C106:$J106)-$H106-$F106-SUM($K106:$R106)</f>
        <v>-0.0192660079119071</v>
      </c>
      <c r="E26" s="63"/>
      <c r="F26" s="63"/>
      <c r="G26" s="63"/>
      <c r="H26" s="63"/>
      <c r="I26" s="63"/>
    </row>
    <row r="27" customFormat="false" ht="15" hidden="false" customHeight="false" outlineLevel="0" collapsed="false">
      <c r="A27" s="66" t="n">
        <v>2017</v>
      </c>
      <c r="B27" s="67" t="n">
        <v>-0.0239156686325395</v>
      </c>
      <c r="C27" s="69" t="n">
        <f aca="false">'Central scenario'!AL6+SUM($C107:$J107)-$H107-$F107-SUM($K107:$Q107)</f>
        <v>-0.0181883289064562</v>
      </c>
      <c r="D27" s="69" t="n">
        <f aca="false">'Central scenario'!BO6+SUM($C107:$J107)-$H107-$F107-SUM($K107:$R107)</f>
        <v>-0.0260574438211467</v>
      </c>
      <c r="E27" s="72"/>
      <c r="F27" s="71"/>
      <c r="G27" s="71"/>
      <c r="H27" s="71"/>
      <c r="I27" s="71"/>
    </row>
    <row r="28" customFormat="false" ht="15" hidden="false" customHeight="false" outlineLevel="0" collapsed="false">
      <c r="A28" s="66" t="n">
        <v>2018</v>
      </c>
      <c r="B28" s="68" t="n">
        <v>-0.019363098915625</v>
      </c>
      <c r="C28" s="69" t="n">
        <f aca="false">'Central scenario'!$AL7+SUM($C108:$J108)-$F108-SUM($K108:$Q108)</f>
        <v>-0.00838601701977723</v>
      </c>
      <c r="D28" s="69" t="n">
        <f aca="false">'Central scenario'!BO7+SUM($C108:$J108)-$F108-SUM($K108:$R108)</f>
        <v>-0.0208807576286323</v>
      </c>
      <c r="E28" s="71"/>
      <c r="F28" s="71"/>
      <c r="G28" s="71"/>
      <c r="H28" s="71"/>
      <c r="I28" s="71"/>
    </row>
    <row r="29" customFormat="false" ht="12.8" hidden="false" customHeight="false" outlineLevel="0" collapsed="false">
      <c r="A29" s="66" t="n">
        <v>2019</v>
      </c>
      <c r="B29" s="63"/>
      <c r="C29" s="69" t="n">
        <f aca="false">'Central scenario'!$AL8+SUM($D$112:$J$112)-SUM($K$112:$Q$112)</f>
        <v>-0.0127957301698342</v>
      </c>
      <c r="D29" s="69" t="n">
        <f aca="false">'Central scenario'!$BO8+SUM($D$112:$J$112)-SUM($K$112:$Q$112)-$I$112*12/15</f>
        <v>-0.0260957262271644</v>
      </c>
      <c r="E29" s="71" t="n">
        <f aca="false">'Low scenario'!$AL8+SUM($D$112:$J$112)-SUM($K$112:$Q$112)</f>
        <v>-0.012730094906186</v>
      </c>
      <c r="F29" s="71" t="n">
        <f aca="false">'Low scenario'!$BO8+SUM($D$112:$J$112)-SUM($K$112:$Q$112)-$I$112*12/15</f>
        <v>-0.0260300909635161</v>
      </c>
      <c r="G29" s="71" t="n">
        <f aca="false">'High scenario'!$AL8+SUM($D$112:$J$112)-SUM($K$112:$Q$112)</f>
        <v>-0.0133437475958807</v>
      </c>
      <c r="H29" s="71" t="n">
        <f aca="false">'High scenario'!$BO8+SUM($D$112:$J$112)-SUM($K$112:$Q$112)-$I$112*12/15</f>
        <v>-0.0266369450462765</v>
      </c>
      <c r="I29" s="71"/>
    </row>
    <row r="30" customFormat="false" ht="12.8" hidden="false" customHeight="false" outlineLevel="0" collapsed="false">
      <c r="A30" s="66" t="n">
        <v>2020</v>
      </c>
      <c r="B30" s="63"/>
      <c r="C30" s="69" t="n">
        <f aca="false">'Central scenario'!$AL9+SUM($D$112:$J$112)-SUM($K$112:$Q$112)</f>
        <v>-0.00765875708037854</v>
      </c>
      <c r="D30" s="69" t="n">
        <f aca="false">'Central scenario'!$BO9+SUM($D$112:$J$112)-SUM($K$112:$Q$112)-$I$112</f>
        <v>-0.0243294797438811</v>
      </c>
      <c r="E30" s="71" t="n">
        <f aca="false">'Low scenario'!$AL9+SUM($D$112:$J$112)-SUM($K$112:$Q$112)</f>
        <v>-0.00806725768323465</v>
      </c>
      <c r="F30" s="71" t="n">
        <f aca="false">'Low scenario'!$BO9+SUM($D$112:$J$112)-SUM($K$112:$Q$112)-$I$112</f>
        <v>-0.024737167208296</v>
      </c>
      <c r="G30" s="71" t="n">
        <f aca="false">'High scenario'!$AL9+SUM($D$112:$J$112)-SUM($K$112:$Q$112)</f>
        <v>-0.00568018561864039</v>
      </c>
      <c r="H30" s="71" t="n">
        <f aca="false">'High scenario'!$BO9+SUM($D$112:$J$112)-SUM($K$112:$Q$112)-$I$112</f>
        <v>-0.0223455180439552</v>
      </c>
      <c r="I30" s="71"/>
    </row>
    <row r="31" customFormat="false" ht="12.8" hidden="false" customHeight="false" outlineLevel="0" collapsed="false">
      <c r="A31" s="66" t="n">
        <v>2021</v>
      </c>
      <c r="B31" s="63"/>
      <c r="C31" s="69" t="n">
        <f aca="false">'Central scenario'!$AL10+SUM($D$112:$J$112)-SUM($K$112:$Q$112)</f>
        <v>-0.00847054243665045</v>
      </c>
      <c r="D31" s="69" t="n">
        <f aca="false">'Central scenario'!$BO10+SUM($D$112:$J$112)-SUM($K$112:$Q$112)-$I$112</f>
        <v>-0.0255661966021676</v>
      </c>
      <c r="E31" s="71" t="n">
        <f aca="false">'Low scenario'!$AL10+SUM($D$112:$J$112)-SUM($K$112:$Q$112)</f>
        <v>-0.0104684386651599</v>
      </c>
      <c r="F31" s="71" t="n">
        <f aca="false">'Low scenario'!$BO10+SUM($D$112:$J$112)-SUM($K$112:$Q$112)-$I$112</f>
        <v>-0.0275569314487903</v>
      </c>
      <c r="G31" s="71" t="n">
        <f aca="false">'High scenario'!$AL10+SUM($D$112:$J$112)-SUM($K$112:$Q$112)</f>
        <v>-0.00402978979349778</v>
      </c>
      <c r="H31" s="71" t="n">
        <f aca="false">'High scenario'!$BO10+SUM($D$112:$J$112)-SUM($K$112:$Q$112)-$I$112</f>
        <v>-0.0211276637577725</v>
      </c>
      <c r="I31" s="71"/>
    </row>
    <row r="32" customFormat="false" ht="12.8" hidden="false" customHeight="false" outlineLevel="0" collapsed="false">
      <c r="A32" s="66" t="n">
        <v>2022</v>
      </c>
      <c r="B32" s="63"/>
      <c r="C32" s="69" t="n">
        <f aca="false">'Central scenario'!$AL11+SUM($D$112:$J$112)-SUM($K$112:$Q$112)</f>
        <v>-0.00828734089868461</v>
      </c>
      <c r="D32" s="69" t="n">
        <f aca="false">'Central scenario'!$BO11+SUM($D$112:$J$112)-SUM($K$112:$Q$112)-$I$112</f>
        <v>-0.025819012674166</v>
      </c>
      <c r="E32" s="71" t="n">
        <f aca="false">'Low scenario'!$AL11+SUM($D$112:$J$112)-SUM($K$112:$Q$112)</f>
        <v>-0.0111507004331814</v>
      </c>
      <c r="F32" s="71" t="n">
        <f aca="false">'Low scenario'!$BO11+SUM($D$112:$J$112)-SUM($K$112:$Q$112)-$I$112</f>
        <v>-0.0286388162214778</v>
      </c>
      <c r="G32" s="71" t="n">
        <f aca="false">'High scenario'!$AL11+SUM($D$112:$J$112)-SUM($K$112:$Q$112)</f>
        <v>-0.0026771870369104</v>
      </c>
      <c r="H32" s="71" t="n">
        <f aca="false">'High scenario'!$BO11+SUM($D$112:$J$112)-SUM($K$112:$Q$112)-$I$112</f>
        <v>-0.0201643133004686</v>
      </c>
      <c r="I32" s="71"/>
    </row>
    <row r="33" customFormat="false" ht="12.8" hidden="false" customHeight="false" outlineLevel="0" collapsed="false">
      <c r="A33" s="66" t="n">
        <v>2023</v>
      </c>
      <c r="B33" s="63"/>
      <c r="C33" s="69" t="n">
        <f aca="false">'Central scenario'!$AL12+SUM($D$112:$J$112)-SUM($K$112:$Q$112)</f>
        <v>-0.00696692931811011</v>
      </c>
      <c r="D33" s="69" t="n">
        <f aca="false">'Central scenario'!$BO12+SUM($D$112:$J$112)-SUM($K$112:$Q$112)-$I$112</f>
        <v>-0.0247824130206904</v>
      </c>
      <c r="E33" s="71" t="n">
        <f aca="false">'Low scenario'!$AL12+SUM($D$112:$J$112)-SUM($K$112:$Q$112)</f>
        <v>-0.0124096651507084</v>
      </c>
      <c r="F33" s="71" t="n">
        <f aca="false">'Low scenario'!$BO12+SUM($D$112:$J$112)-SUM($K$112:$Q$112)-$I$112</f>
        <v>-0.0302187634459047</v>
      </c>
      <c r="G33" s="71" t="n">
        <f aca="false">'High scenario'!$AL12+SUM($D$112:$J$112)-SUM($K$112:$Q$112)</f>
        <v>-0.00142603224206802</v>
      </c>
      <c r="H33" s="71" t="n">
        <f aca="false">'High scenario'!$BO12+SUM($D$112:$J$112)-SUM($K$112:$Q$112)-$I$112</f>
        <v>-0.0192272241796553</v>
      </c>
      <c r="I33" s="71"/>
    </row>
    <row r="34" customFormat="false" ht="12.8" hidden="false" customHeight="false" outlineLevel="0" collapsed="false">
      <c r="A34" s="66" t="n">
        <v>2024</v>
      </c>
      <c r="B34" s="63"/>
      <c r="C34" s="72" t="n">
        <f aca="false">'Central scenario'!$AL13+SUM($D$112:$J$112)-SUM($K$112:$Q$112)</f>
        <v>-0.00588567618825233</v>
      </c>
      <c r="D34" s="72" t="n">
        <f aca="false">'Central scenario'!$BO13+SUM($D$112:$J$112)-SUM($K$112:$Q$112)-$I$112</f>
        <v>-0.0240504915897812</v>
      </c>
      <c r="E34" s="71" t="n">
        <f aca="false">'Low scenario'!$AL13+SUM($D$112:$J$112)-SUM($K$112:$Q$112)</f>
        <v>-0.012541237972792</v>
      </c>
      <c r="F34" s="71" t="n">
        <f aca="false">'Low scenario'!$BO13+SUM($D$112:$J$112)-SUM($K$112:$Q$112)-$I$112</f>
        <v>-0.030704028530477</v>
      </c>
      <c r="G34" s="71" t="n">
        <f aca="false">'High scenario'!$AL13+SUM($D$112:$J$112)-SUM($K$112:$Q$112)</f>
        <v>4.46535783648165E-005</v>
      </c>
      <c r="H34" s="71" t="n">
        <f aca="false">'High scenario'!$BO13+SUM($D$112:$J$112)-SUM($K$112:$Q$112)-$I$112</f>
        <v>-0.0181051685613856</v>
      </c>
      <c r="I34" s="71"/>
    </row>
    <row r="35" customFormat="false" ht="12.8" hidden="false" customHeight="false" outlineLevel="0" collapsed="false">
      <c r="A35" s="66" t="n">
        <v>2025</v>
      </c>
      <c r="B35" s="63"/>
      <c r="C35" s="73" t="n">
        <f aca="false">'Central scenario'!$AL14+SUM($D$112:$J$112)-SUM($K$112:$Q$112)</f>
        <v>-0.00591627177957566</v>
      </c>
      <c r="D35" s="73" t="n">
        <f aca="false">'Central scenario'!$BO14+SUM($D$112:$J$112)-SUM($K$112:$Q$112)-$I$112</f>
        <v>-0.0249550687376681</v>
      </c>
      <c r="E35" s="71" t="n">
        <f aca="false">'Low scenario'!$AL14+SUM($D$112:$J$112)-SUM($K$112:$Q$112)</f>
        <v>-0.0120708021170723</v>
      </c>
      <c r="F35" s="71" t="n">
        <f aca="false">'Low scenario'!$BO14+SUM($D$112:$J$112)-SUM($K$112:$Q$112)-$I$112</f>
        <v>-0.0311584615309266</v>
      </c>
      <c r="G35" s="71" t="n">
        <f aca="false">'High scenario'!$AL14+SUM($D$112:$J$112)-SUM($K$112:$Q$112)</f>
        <v>0.00147287684488133</v>
      </c>
      <c r="H35" s="71" t="n">
        <f aca="false">'High scenario'!$BO14+SUM($D$112:$J$112)-SUM($K$112:$Q$112)-$I$112</f>
        <v>-0.0174731923910597</v>
      </c>
      <c r="I35" s="71"/>
    </row>
    <row r="36" customFormat="false" ht="12.8" hidden="false" customHeight="false" outlineLevel="0" collapsed="false">
      <c r="A36" s="66" t="n">
        <v>2026</v>
      </c>
      <c r="B36" s="63"/>
      <c r="C36" s="74" t="n">
        <f aca="false">'Central scenario'!$AL15+SUM($D$112:$J$112)-SUM($K$112:$Q$112)</f>
        <v>-0.0039098065579966</v>
      </c>
      <c r="D36" s="74" t="n">
        <f aca="false">'Central scenario'!$BO15+SUM($D$112:$J$112)-SUM($K$112:$Q$112)-$I$112</f>
        <v>-0.0239800553652472</v>
      </c>
      <c r="E36" s="71" t="n">
        <f aca="false">'Low scenario'!$AL15+SUM($D$112:$J$112)-SUM($K$112:$Q$112)</f>
        <v>-0.0100363252604824</v>
      </c>
      <c r="F36" s="71" t="n">
        <f aca="false">'Low scenario'!$BO15+SUM($D$112:$J$112)-SUM($K$112:$Q$112)-$I$112</f>
        <v>-0.0302002298775648</v>
      </c>
      <c r="G36" s="71" t="n">
        <f aca="false">'High scenario'!$AL15+SUM($D$112:$J$112)-SUM($K$112:$Q$112)</f>
        <v>0.00367956531366515</v>
      </c>
      <c r="H36" s="71" t="n">
        <f aca="false">'High scenario'!$BO15+SUM($D$112:$J$112)-SUM($K$112:$Q$112)-$I$112</f>
        <v>-0.0161949181300461</v>
      </c>
      <c r="I36" s="71"/>
    </row>
    <row r="37" customFormat="false" ht="12.8" hidden="false" customHeight="false" outlineLevel="0" collapsed="false">
      <c r="A37" s="66" t="n">
        <v>2027</v>
      </c>
      <c r="B37" s="63"/>
      <c r="C37" s="74" t="n">
        <f aca="false">'Central scenario'!$AL16+SUM($D$112:$J$112)-SUM($K$112:$Q$112)</f>
        <v>-0.00156587826966959</v>
      </c>
      <c r="D37" s="74" t="n">
        <f aca="false">'Central scenario'!$BO16+SUM($D$112:$J$112)-SUM($K$112:$Q$112)-$I$112</f>
        <v>-0.0223327364946744</v>
      </c>
      <c r="E37" s="71" t="n">
        <f aca="false">'Low scenario'!$AL16+SUM($D$112:$J$112)-SUM($K$112:$Q$112)</f>
        <v>-0.00946763425143292</v>
      </c>
      <c r="F37" s="71" t="n">
        <f aca="false">'Low scenario'!$BO16+SUM($D$112:$J$112)-SUM($K$112:$Q$112)-$I$112</f>
        <v>-0.0305696862248953</v>
      </c>
      <c r="G37" s="71" t="n">
        <f aca="false">'High scenario'!$AL16+SUM($D$112:$J$112)-SUM($K$112:$Q$112)</f>
        <v>0.00554632383681531</v>
      </c>
      <c r="H37" s="71" t="n">
        <f aca="false">'High scenario'!$BO16+SUM($D$112:$J$112)-SUM($K$112:$Q$112)-$I$112</f>
        <v>-0.0149758295521713</v>
      </c>
      <c r="I37" s="71"/>
    </row>
    <row r="38" customFormat="false" ht="12.8" hidden="false" customHeight="false" outlineLevel="0" collapsed="false">
      <c r="A38" s="66" t="n">
        <v>2028</v>
      </c>
      <c r="B38" s="70"/>
      <c r="C38" s="74" t="n">
        <f aca="false">'Central scenario'!$AL17+SUM($D$112:$J$112)-SUM($K$112:$Q$112)</f>
        <v>0.000321505405470227</v>
      </c>
      <c r="D38" s="74" t="n">
        <f aca="false">'Central scenario'!$BO17+SUM($D$112:$J$112)-SUM($K$112:$Q$112)-$I$112</f>
        <v>-0.0212385573373388</v>
      </c>
      <c r="E38" s="71" t="n">
        <f aca="false">'Low scenario'!$AL17+SUM($D$112:$J$112)-SUM($K$112:$Q$112)</f>
        <v>-0.0081546441059279</v>
      </c>
      <c r="F38" s="71" t="n">
        <f aca="false">'Low scenario'!$BO17+SUM($D$112:$J$112)-SUM($K$112:$Q$112)-$I$112</f>
        <v>-0.0302317029343617</v>
      </c>
      <c r="G38" s="71" t="n">
        <f aca="false">'High scenario'!$AL17+SUM($D$112:$J$112)-SUM($K$112:$Q$112)</f>
        <v>0.00940943845050035</v>
      </c>
      <c r="H38" s="71" t="n">
        <f aca="false">'High scenario'!$BO17+SUM($D$112:$J$112)-SUM($K$112:$Q$112)-$I$112</f>
        <v>-0.0118550833583709</v>
      </c>
      <c r="I38" s="71"/>
    </row>
    <row r="39" customFormat="false" ht="12.8" hidden="false" customHeight="false" outlineLevel="0" collapsed="false">
      <c r="A39" s="66" t="n">
        <v>2029</v>
      </c>
      <c r="B39" s="70"/>
      <c r="C39" s="73" t="n">
        <f aca="false">'Central scenario'!$AL18+SUM($D$112:$J$112)-SUM($K$112:$Q$112)</f>
        <v>0.00281909778049338</v>
      </c>
      <c r="D39" s="73" t="n">
        <f aca="false">'Central scenario'!$BO18+SUM($D$112:$J$112)-SUM($K$112:$Q$112)-$I$112</f>
        <v>-0.0195404648417122</v>
      </c>
      <c r="E39" s="71" t="n">
        <f aca="false">'Low scenario'!$AL18+SUM($D$112:$J$112)-SUM($K$112:$Q$112)</f>
        <v>-0.00765951629880509</v>
      </c>
      <c r="F39" s="71" t="n">
        <f aca="false">'Low scenario'!$BO18+SUM($D$112:$J$112)-SUM($K$112:$Q$112)-$I$112</f>
        <v>-0.030665567867977</v>
      </c>
      <c r="G39" s="71" t="n">
        <f aca="false">'High scenario'!$AL18+SUM($D$112:$J$112)-SUM($K$112:$Q$112)</f>
        <v>0.0120671994092976</v>
      </c>
      <c r="H39" s="71" t="n">
        <f aca="false">'High scenario'!$BO18+SUM($D$112:$J$112)-SUM($K$112:$Q$112)-$I$112</f>
        <v>-0.00991441700433616</v>
      </c>
      <c r="I39" s="71"/>
    </row>
    <row r="40" customFormat="false" ht="12.8" hidden="false" customHeight="false" outlineLevel="0" collapsed="false">
      <c r="A40" s="66" t="n">
        <v>2030</v>
      </c>
      <c r="B40" s="70"/>
      <c r="C40" s="74" t="n">
        <f aca="false">'Central scenario'!$AL19+SUM($D$112:$J$112)-SUM($K$112:$Q$112)</f>
        <v>0.00367380805646391</v>
      </c>
      <c r="D40" s="74" t="n">
        <f aca="false">'Central scenario'!$BO19+SUM($D$112:$J$112)-SUM($K$112:$Q$112)-$I$112</f>
        <v>-0.019328219570017</v>
      </c>
      <c r="E40" s="71" t="n">
        <f aca="false">'Low scenario'!$AL19+SUM($D$112:$J$112)-SUM($K$112:$Q$112)</f>
        <v>-0.00593035346895897</v>
      </c>
      <c r="F40" s="71" t="n">
        <f aca="false">'Low scenario'!$BO19+SUM($D$112:$J$112)-SUM($K$112:$Q$112)-$I$112</f>
        <v>-0.0296651406283838</v>
      </c>
      <c r="G40" s="71" t="n">
        <f aca="false">'High scenario'!$AL19+SUM($D$112:$J$112)-SUM($K$112:$Q$112)</f>
        <v>0.0140379110596313</v>
      </c>
      <c r="H40" s="71" t="n">
        <f aca="false">'High scenario'!$BO19+SUM($D$112:$J$112)-SUM($K$112:$Q$112)-$I$112</f>
        <v>-0.00849107765552172</v>
      </c>
      <c r="I40" s="71"/>
    </row>
    <row r="41" customFormat="false" ht="12.8" hidden="false" customHeight="false" outlineLevel="0" collapsed="false">
      <c r="A41" s="66" t="n">
        <v>2031</v>
      </c>
      <c r="B41" s="70"/>
      <c r="C41" s="74" t="n">
        <f aca="false">'Central scenario'!$AL20+SUM($D$112:$J$112)-SUM($K$112:$Q$112)</f>
        <v>0.00477969795660428</v>
      </c>
      <c r="D41" s="74" t="n">
        <f aca="false">'Central scenario'!$BO20+SUM($D$112:$J$112)-SUM($K$112:$Q$112)-$I$112</f>
        <v>-0.0188831534705533</v>
      </c>
      <c r="E41" s="71" t="n">
        <f aca="false">'Low scenario'!$AL20+SUM($D$112:$J$112)-SUM($K$112:$Q$112)</f>
        <v>-0.00428368997942255</v>
      </c>
      <c r="F41" s="71" t="n">
        <f aca="false">'Low scenario'!$BO20+SUM($D$112:$J$112)-SUM($K$112:$Q$112)-$I$112</f>
        <v>-0.0288959662116098</v>
      </c>
      <c r="G41" s="71" t="n">
        <f aca="false">'High scenario'!$AL20+SUM($D$112:$J$112)-SUM($K$112:$Q$112)</f>
        <v>0.0163617109455332</v>
      </c>
      <c r="H41" s="71" t="n">
        <f aca="false">'High scenario'!$BO20+SUM($D$112:$J$112)-SUM($K$112:$Q$112)-$I$112</f>
        <v>-0.00657982665575618</v>
      </c>
      <c r="I41" s="71"/>
    </row>
    <row r="42" customFormat="false" ht="12.8" hidden="false" customHeight="false" outlineLevel="0" collapsed="false">
      <c r="A42" s="66" t="n">
        <v>2032</v>
      </c>
      <c r="B42" s="70"/>
      <c r="C42" s="74" t="n">
        <f aca="false">'Central scenario'!$AL21+SUM($D$112:$J$112)-SUM($K$112:$Q$112)</f>
        <v>0.0058776312502929</v>
      </c>
      <c r="D42" s="74" t="n">
        <f aca="false">'Central scenario'!$BO21+SUM($D$112:$J$112)-SUM($K$112:$Q$112)-$I$112</f>
        <v>-0.018333220167768</v>
      </c>
      <c r="E42" s="71" t="n">
        <f aca="false">'Low scenario'!$AL21+SUM($D$112:$J$112)-SUM($K$112:$Q$112)</f>
        <v>-0.00408602115376036</v>
      </c>
      <c r="F42" s="71" t="n">
        <f aca="false">'Low scenario'!$BO21+SUM($D$112:$J$112)-SUM($K$112:$Q$112)-$I$112</f>
        <v>-0.0297068767545316</v>
      </c>
      <c r="G42" s="71" t="n">
        <f aca="false">'High scenario'!$AL21+SUM($D$112:$J$112)-SUM($K$112:$Q$112)</f>
        <v>0.0185846797795403</v>
      </c>
      <c r="H42" s="71" t="n">
        <f aca="false">'High scenario'!$BO21+SUM($D$112:$J$112)-SUM($K$112:$Q$112)-$I$112</f>
        <v>-0.00487146713876296</v>
      </c>
      <c r="I42" s="71"/>
    </row>
    <row r="43" customFormat="false" ht="12.8" hidden="false" customHeight="false" outlineLevel="0" collapsed="false">
      <c r="A43" s="66" t="n">
        <v>2033</v>
      </c>
      <c r="B43" s="70"/>
      <c r="C43" s="73" t="n">
        <f aca="false">'Central scenario'!$AL22+SUM($D$112:$J$112)-SUM($K$112:$Q$112)</f>
        <v>0.00793792343064723</v>
      </c>
      <c r="D43" s="73" t="n">
        <f aca="false">'Central scenario'!$BO22+SUM($D$112:$J$112)-SUM($K$112:$Q$112)-$I$112</f>
        <v>-0.0169175453833473</v>
      </c>
      <c r="E43" s="71" t="n">
        <f aca="false">'Low scenario'!$AL22+SUM($D$112:$J$112)-SUM($K$112:$Q$112)</f>
        <v>-0.00425570831440955</v>
      </c>
      <c r="F43" s="71" t="n">
        <f aca="false">'Low scenario'!$BO22+SUM($D$112:$J$112)-SUM($K$112:$Q$112)-$I$112</f>
        <v>-0.0308234642209582</v>
      </c>
      <c r="G43" s="71" t="n">
        <f aca="false">'High scenario'!$AL22+SUM($D$112:$J$112)-SUM($K$112:$Q$112)</f>
        <v>0.0210561337687507</v>
      </c>
      <c r="H43" s="71" t="n">
        <f aca="false">'High scenario'!$BO22+SUM($D$112:$J$112)-SUM($K$112:$Q$112)-$I$112</f>
        <v>-0.0028844439291169</v>
      </c>
      <c r="I43" s="71"/>
    </row>
    <row r="44" customFormat="false" ht="12.8" hidden="false" customHeight="false" outlineLevel="0" collapsed="false">
      <c r="A44" s="66" t="n">
        <v>2034</v>
      </c>
      <c r="B44" s="70"/>
      <c r="C44" s="74" t="n">
        <f aca="false">'Central scenario'!$AL23+SUM($D$112:$J$112)-SUM($K$112:$Q$112)</f>
        <v>0.00804507497225663</v>
      </c>
      <c r="D44" s="74" t="n">
        <f aca="false">'Central scenario'!$BO23+SUM($D$112:$J$112)-SUM($K$112:$Q$112)-$I$112</f>
        <v>-0.017259275421832</v>
      </c>
      <c r="E44" s="71" t="n">
        <f aca="false">'Low scenario'!$AL23+SUM($D$112:$J$112)-SUM($K$112:$Q$112)</f>
        <v>-0.00460584976152675</v>
      </c>
      <c r="F44" s="71" t="n">
        <f aca="false">'Low scenario'!$BO23+SUM($D$112:$J$112)-SUM($K$112:$Q$112)-$I$112</f>
        <v>-0.0319053078376424</v>
      </c>
      <c r="G44" s="71" t="n">
        <f aca="false">'High scenario'!$AL23+SUM($D$112:$J$112)-SUM($K$112:$Q$112)</f>
        <v>0.0230629209234919</v>
      </c>
      <c r="H44" s="71" t="n">
        <f aca="false">'High scenario'!$BO23+SUM($D$112:$J$112)-SUM($K$112:$Q$112)-$I$112</f>
        <v>-0.00131921568519862</v>
      </c>
      <c r="I44" s="71"/>
    </row>
    <row r="45" customFormat="false" ht="12.8" hidden="false" customHeight="false" outlineLevel="0" collapsed="false">
      <c r="A45" s="66" t="n">
        <v>2035</v>
      </c>
      <c r="B45" s="70"/>
      <c r="C45" s="74" t="n">
        <f aca="false">'Central scenario'!$AL24+SUM($D$112:$J$112)-SUM($K$112:$Q$112)</f>
        <v>0.00911133071114306</v>
      </c>
      <c r="D45" s="74" t="n">
        <f aca="false">'Central scenario'!$BO24+SUM($D$112:$J$112)-SUM($K$112:$Q$112)-$I$112</f>
        <v>-0.0166674963760489</v>
      </c>
      <c r="E45" s="71" t="n">
        <f aca="false">'Low scenario'!$AL24+SUM($D$112:$J$112)-SUM($K$112:$Q$112)</f>
        <v>-0.0042407982620659</v>
      </c>
      <c r="F45" s="71" t="n">
        <f aca="false">'Low scenario'!$BO24+SUM($D$112:$J$112)-SUM($K$112:$Q$112)-$I$112</f>
        <v>-0.0320167833319779</v>
      </c>
      <c r="G45" s="71" t="n">
        <f aca="false">'High scenario'!$AL24+SUM($D$112:$J$112)-SUM($K$112:$Q$112)</f>
        <v>0.0238216899587527</v>
      </c>
      <c r="H45" s="71" t="n">
        <f aca="false">'High scenario'!$BO24+SUM($D$112:$J$112)-SUM($K$112:$Q$112)-$I$112</f>
        <v>-0.00107115461834809</v>
      </c>
      <c r="I45" s="71"/>
    </row>
    <row r="46" customFormat="false" ht="12.8" hidden="false" customHeight="false" outlineLevel="0" collapsed="false">
      <c r="A46" s="66" t="n">
        <v>2036</v>
      </c>
      <c r="B46" s="70"/>
      <c r="C46" s="74" t="n">
        <f aca="false">'Central scenario'!$AL25+SUM($D$112:$J$112)-SUM($K$112:$Q$112)</f>
        <v>0.0113657831890987</v>
      </c>
      <c r="D46" s="74" t="n">
        <f aca="false">'Central scenario'!$BO25+SUM($D$112:$J$112)-SUM($K$112:$Q$112)-$I$112</f>
        <v>-0.014996863940538</v>
      </c>
      <c r="E46" s="71" t="n">
        <f aca="false">'Low scenario'!$AL25+SUM($D$112:$J$112)-SUM($K$112:$Q$112)</f>
        <v>-0.00257876049611786</v>
      </c>
      <c r="F46" s="71" t="n">
        <f aca="false">'Low scenario'!$BO25+SUM($D$112:$J$112)-SUM($K$112:$Q$112)-$I$112</f>
        <v>-0.0311122099017991</v>
      </c>
      <c r="G46" s="71" t="n">
        <f aca="false">'High scenario'!$AL25+SUM($D$112:$J$112)-SUM($K$112:$Q$112)</f>
        <v>0.0246952733607564</v>
      </c>
      <c r="H46" s="71" t="n">
        <f aca="false">'High scenario'!$BO25+SUM($D$112:$J$112)-SUM($K$112:$Q$112)-$I$112</f>
        <v>-0.000526018580419011</v>
      </c>
      <c r="I46" s="71"/>
    </row>
    <row r="47" customFormat="false" ht="12.8" hidden="false" customHeight="false" outlineLevel="0" collapsed="false">
      <c r="A47" s="66" t="n">
        <v>2037</v>
      </c>
      <c r="B47" s="70"/>
      <c r="C47" s="73" t="n">
        <f aca="false">'Central scenario'!$AL26+SUM($D$112:$J$112)-SUM($K$112:$Q$112)</f>
        <v>0.0123216795211532</v>
      </c>
      <c r="D47" s="73" t="n">
        <f aca="false">'Central scenario'!$BO26+SUM($D$112:$J$112)-SUM($K$112:$Q$112)-$I$112</f>
        <v>-0.014622771393566</v>
      </c>
      <c r="E47" s="71" t="n">
        <f aca="false">'Low scenario'!$AL26+SUM($D$112:$J$112)-SUM($K$112:$Q$112)</f>
        <v>-0.00180098577348619</v>
      </c>
      <c r="F47" s="71" t="n">
        <f aca="false">'Low scenario'!$BO26+SUM($D$112:$J$112)-SUM($K$112:$Q$112)-$I$112</f>
        <v>-0.031071993844188</v>
      </c>
      <c r="G47" s="71" t="n">
        <f aca="false">'High scenario'!$AL26+SUM($D$112:$J$112)-SUM($K$112:$Q$112)</f>
        <v>0.0261435237842102</v>
      </c>
      <c r="H47" s="71" t="n">
        <f aca="false">'High scenario'!$BO26+SUM($D$112:$J$112)-SUM($K$112:$Q$112)-$I$112</f>
        <v>0.000366772093846144</v>
      </c>
      <c r="I47" s="71"/>
    </row>
    <row r="48" customFormat="false" ht="12.8" hidden="false" customHeight="false" outlineLevel="0" collapsed="false">
      <c r="A48" s="66" t="n">
        <v>2038</v>
      </c>
      <c r="B48" s="70"/>
      <c r="C48" s="74" t="n">
        <f aca="false">'Central scenario'!$AL27+SUM($D$112:$J$112)-SUM($K$112:$Q$112)</f>
        <v>0.0138749874383388</v>
      </c>
      <c r="D48" s="74" t="n">
        <f aca="false">'Central scenario'!$BO27+SUM($D$112:$J$112)-SUM($K$112:$Q$112)-$I$112</f>
        <v>-0.0134593874134177</v>
      </c>
      <c r="E48" s="71" t="n">
        <f aca="false">'Low scenario'!$AL27+SUM($D$112:$J$112)-SUM($K$112:$Q$112)</f>
        <v>-0.00107704990865978</v>
      </c>
      <c r="F48" s="71" t="n">
        <f aca="false">'Low scenario'!$BO27+SUM($D$112:$J$112)-SUM($K$112:$Q$112)-$I$112</f>
        <v>-0.0312406327760122</v>
      </c>
      <c r="G48" s="71" t="n">
        <f aca="false">'High scenario'!$AL27+SUM($D$112:$J$112)-SUM($K$112:$Q$112)</f>
        <v>0.0279621920900366</v>
      </c>
      <c r="H48" s="71" t="n">
        <f aca="false">'High scenario'!$BO27+SUM($D$112:$J$112)-SUM($K$112:$Q$112)-$I$112</f>
        <v>0.00181061805186518</v>
      </c>
      <c r="I48" s="71"/>
    </row>
    <row r="49" customFormat="false" ht="12.8" hidden="false" customHeight="false" outlineLevel="0" collapsed="false">
      <c r="A49" s="66" t="n">
        <v>2039</v>
      </c>
      <c r="B49" s="75"/>
      <c r="C49" s="74" t="n">
        <f aca="false">'Central scenario'!$AL28+SUM($D$112:$J$112)-SUM($K$112:$Q$112)</f>
        <v>0.0135296236014909</v>
      </c>
      <c r="D49" s="74" t="n">
        <f aca="false">'Central scenario'!$BO28+SUM($D$112:$J$112)-SUM($K$112:$Q$112)-$I$112</f>
        <v>-0.0143540290165216</v>
      </c>
      <c r="E49" s="71" t="n">
        <f aca="false">'Low scenario'!$AL28+SUM($D$112:$J$112)-SUM($K$112:$Q$112)</f>
        <v>-0.00099287503009712</v>
      </c>
      <c r="F49" s="71" t="n">
        <f aca="false">'Low scenario'!$BO28+SUM($D$112:$J$112)-SUM($K$112:$Q$112)-$I$112</f>
        <v>-0.0317873515998858</v>
      </c>
      <c r="G49" s="71" t="n">
        <f aca="false">'High scenario'!$AL28+SUM($D$112:$J$112)-SUM($K$112:$Q$112)</f>
        <v>0.029038763824158</v>
      </c>
      <c r="H49" s="71" t="n">
        <f aca="false">'High scenario'!$BO28+SUM($D$112:$J$112)-SUM($K$112:$Q$112)-$I$112</f>
        <v>0.00233571381260233</v>
      </c>
      <c r="I49" s="71"/>
    </row>
    <row r="50" customFormat="false" ht="12.8" hidden="false" customHeight="false" outlineLevel="0" collapsed="false">
      <c r="A50" s="66" t="n">
        <v>2040</v>
      </c>
      <c r="B50" s="76"/>
      <c r="C50" s="74" t="n">
        <f aca="false">'Central scenario'!$AL29+SUM($D$112:$J$112)-SUM($K$112:$Q$112)</f>
        <v>0.0128504203775032</v>
      </c>
      <c r="D50" s="74" t="n">
        <f aca="false">'Central scenario'!$BO29+SUM($D$112:$J$112)-SUM($K$112:$Q$112)-$I$112</f>
        <v>-0.0154822828287438</v>
      </c>
      <c r="E50" s="71" t="n">
        <f aca="false">'Low scenario'!$AL29+SUM($D$112:$J$112)-SUM($K$112:$Q$112)</f>
        <v>-0.00127139764942673</v>
      </c>
      <c r="F50" s="71" t="n">
        <f aca="false">'Low scenario'!$BO29+SUM($D$112:$J$112)-SUM($K$112:$Q$112)-$I$112</f>
        <v>-0.0328897527973093</v>
      </c>
      <c r="G50" s="71" t="n">
        <f aca="false">'High scenario'!$AL29+SUM($D$112:$J$112)-SUM($K$112:$Q$112)</f>
        <v>0.0300360527212946</v>
      </c>
      <c r="H50" s="71" t="n">
        <f aca="false">'High scenario'!$BO29+SUM($D$112:$J$112)-SUM($K$112:$Q$112)-$I$112</f>
        <v>0.00302175389087466</v>
      </c>
      <c r="I50" s="71"/>
    </row>
    <row r="53" customFormat="false" ht="12.8" hidden="false" customHeight="false" outlineLevel="0" collapsed="false">
      <c r="C53" s="77"/>
      <c r="D53" s="77"/>
      <c r="E53" s="77"/>
      <c r="F53" s="77" t="s">
        <v>82</v>
      </c>
      <c r="G53" s="77"/>
      <c r="H53" s="77"/>
      <c r="I53" s="77"/>
      <c r="J53" s="77"/>
    </row>
    <row r="54" customFormat="false" ht="12.8" hidden="false" customHeight="false" outlineLevel="0" collapsed="false">
      <c r="C54" s="78" t="s">
        <v>83</v>
      </c>
      <c r="D54" s="78"/>
      <c r="E54" s="78"/>
      <c r="F54" s="78"/>
      <c r="G54" s="78"/>
      <c r="H54" s="78"/>
      <c r="I54" s="77"/>
      <c r="J54" s="78" t="s">
        <v>84</v>
      </c>
      <c r="K54" s="78"/>
      <c r="L54" s="78"/>
      <c r="M54" s="78"/>
      <c r="N54" s="78"/>
      <c r="O54" s="78"/>
      <c r="P54" s="78"/>
    </row>
    <row r="55" customFormat="false" ht="12.8" hidden="false" customHeight="false" outlineLevel="0" collapsed="false">
      <c r="B55" s="79"/>
      <c r="C55" s="80" t="s">
        <v>85</v>
      </c>
      <c r="D55" s="80"/>
      <c r="E55" s="80"/>
      <c r="F55" s="80"/>
      <c r="G55" s="80"/>
      <c r="H55" s="80"/>
      <c r="I55" s="80"/>
      <c r="J55" s="80"/>
      <c r="K55" s="81"/>
      <c r="L55" s="81" t="s">
        <v>86</v>
      </c>
      <c r="M55" s="81"/>
      <c r="N55" s="81"/>
      <c r="O55" s="81"/>
      <c r="P55" s="81"/>
      <c r="Q55" s="81"/>
      <c r="R55" s="81"/>
    </row>
    <row r="56" customFormat="false" ht="12.8" hidden="false" customHeight="false" outlineLevel="0" collapsed="false">
      <c r="B56" s="79"/>
      <c r="C56" s="82" t="s">
        <v>87</v>
      </c>
      <c r="D56" s="83" t="s">
        <v>88</v>
      </c>
      <c r="E56" s="82" t="s">
        <v>89</v>
      </c>
      <c r="F56" s="83" t="s">
        <v>90</v>
      </c>
      <c r="G56" s="82" t="s">
        <v>91</v>
      </c>
      <c r="H56" s="83" t="s">
        <v>92</v>
      </c>
      <c r="I56" s="82" t="s">
        <v>93</v>
      </c>
      <c r="J56" s="83" t="s">
        <v>94</v>
      </c>
      <c r="K56" s="83" t="s">
        <v>95</v>
      </c>
      <c r="L56" s="84" t="s">
        <v>96</v>
      </c>
      <c r="M56" s="83" t="s">
        <v>97</v>
      </c>
      <c r="N56" s="84" t="s">
        <v>98</v>
      </c>
      <c r="O56" s="83" t="s">
        <v>99</v>
      </c>
      <c r="P56" s="84" t="s">
        <v>100</v>
      </c>
      <c r="Q56" s="83" t="s">
        <v>101</v>
      </c>
      <c r="R56" s="84" t="s">
        <v>102</v>
      </c>
    </row>
    <row r="57" customFormat="false" ht="12.8" hidden="false" customHeight="false" outlineLevel="0" collapsed="false">
      <c r="B57" s="83" t="n">
        <v>1993</v>
      </c>
      <c r="C57" s="85" t="n">
        <v>853307.6</v>
      </c>
      <c r="D57" s="83"/>
      <c r="E57" s="83"/>
      <c r="F57" s="86"/>
      <c r="G57" s="83"/>
      <c r="H57" s="85"/>
      <c r="I57" s="85" t="n">
        <v>3015865.81949566</v>
      </c>
      <c r="J57" s="85"/>
      <c r="K57" s="87" t="n">
        <v>352371.13373</v>
      </c>
      <c r="L57" s="87"/>
      <c r="M57" s="87" t="n">
        <v>1036245.35282</v>
      </c>
      <c r="N57" s="87" t="n">
        <v>214541.63623</v>
      </c>
      <c r="O57" s="87" t="n">
        <v>0</v>
      </c>
      <c r="P57" s="87"/>
      <c r="Q57" s="87"/>
      <c r="R57" s="87"/>
    </row>
    <row r="58" customFormat="false" ht="12.8" hidden="false" customHeight="false" outlineLevel="0" collapsed="false">
      <c r="B58" s="79" t="n">
        <v>1994</v>
      </c>
      <c r="C58" s="88" t="n">
        <v>1164662.22</v>
      </c>
      <c r="D58" s="89"/>
      <c r="E58" s="89"/>
      <c r="F58" s="89"/>
      <c r="G58" s="89"/>
      <c r="H58" s="88"/>
      <c r="I58" s="88" t="n">
        <v>3226509.52498154</v>
      </c>
      <c r="J58" s="88"/>
      <c r="K58" s="85" t="n">
        <v>293763.12069</v>
      </c>
      <c r="L58" s="85"/>
      <c r="M58" s="85" t="n">
        <v>1287640.9398</v>
      </c>
      <c r="N58" s="85" t="n">
        <v>456594.30016</v>
      </c>
      <c r="O58" s="85" t="n">
        <v>0</v>
      </c>
      <c r="P58" s="85"/>
      <c r="Q58" s="85"/>
      <c r="R58" s="85"/>
    </row>
    <row r="59" customFormat="false" ht="12.8" hidden="false" customHeight="false" outlineLevel="0" collapsed="false">
      <c r="B59" s="79" t="n">
        <v>1995</v>
      </c>
      <c r="C59" s="85" t="n">
        <v>1243225.6</v>
      </c>
      <c r="D59" s="83"/>
      <c r="E59" s="83"/>
      <c r="F59" s="83"/>
      <c r="G59" s="83"/>
      <c r="H59" s="85"/>
      <c r="I59" s="85" t="n">
        <v>2990988.48141767</v>
      </c>
      <c r="J59" s="85"/>
      <c r="K59" s="87" t="n">
        <v>296927.9492</v>
      </c>
      <c r="L59" s="87"/>
      <c r="M59" s="87" t="n">
        <v>1187925.9343</v>
      </c>
      <c r="N59" s="87" t="n">
        <v>524982.07006</v>
      </c>
      <c r="O59" s="87" t="n">
        <v>0</v>
      </c>
      <c r="P59" s="87"/>
      <c r="Q59" s="87"/>
      <c r="R59" s="87"/>
    </row>
    <row r="60" customFormat="false" ht="12.8" hidden="false" customHeight="false" outlineLevel="0" collapsed="false">
      <c r="B60" s="79" t="n">
        <v>1996</v>
      </c>
      <c r="C60" s="88" t="n">
        <v>1456325.4</v>
      </c>
      <c r="D60" s="88"/>
      <c r="E60" s="89" t="n">
        <v>1903838.651715</v>
      </c>
      <c r="F60" s="88" t="n">
        <v>2338287</v>
      </c>
      <c r="G60" s="89" t="n">
        <v>172304</v>
      </c>
      <c r="H60" s="88"/>
      <c r="I60" s="88" t="n">
        <v>3231346.71425055</v>
      </c>
      <c r="J60" s="88" t="n">
        <v>516954.41</v>
      </c>
      <c r="K60" s="85" t="n">
        <v>330883.704</v>
      </c>
      <c r="L60" s="85"/>
      <c r="M60" s="85" t="n">
        <v>1011324.76855</v>
      </c>
      <c r="N60" s="85" t="n">
        <v>1019118.98165</v>
      </c>
      <c r="O60" s="85" t="n">
        <v>0</v>
      </c>
      <c r="P60" s="85"/>
      <c r="Q60" s="85"/>
      <c r="R60" s="85"/>
    </row>
    <row r="61" customFormat="false" ht="12.8" hidden="false" customHeight="false" outlineLevel="0" collapsed="false">
      <c r="B61" s="79" t="n">
        <v>1997</v>
      </c>
      <c r="C61" s="85" t="n">
        <v>1669177.74063</v>
      </c>
      <c r="D61" s="85"/>
      <c r="E61" s="83" t="n">
        <v>2043538.989492</v>
      </c>
      <c r="F61" s="85" t="n">
        <v>3917421</v>
      </c>
      <c r="G61" s="83" t="n">
        <v>193825</v>
      </c>
      <c r="H61" s="85"/>
      <c r="I61" s="85" t="n">
        <v>3598188.08761998</v>
      </c>
      <c r="J61" s="85" t="n">
        <v>1986806.99</v>
      </c>
      <c r="K61" s="87" t="n">
        <v>246102.79437</v>
      </c>
      <c r="L61" s="87"/>
      <c r="M61" s="87" t="n">
        <v>1102667.44057</v>
      </c>
      <c r="N61" s="87" t="n">
        <v>1011029.82583</v>
      </c>
      <c r="O61" s="87" t="n">
        <v>0</v>
      </c>
      <c r="P61" s="87"/>
      <c r="Q61" s="87"/>
      <c r="R61" s="87"/>
    </row>
    <row r="62" customFormat="false" ht="12.8" hidden="false" customHeight="false" outlineLevel="0" collapsed="false">
      <c r="B62" s="79" t="n">
        <v>1998</v>
      </c>
      <c r="C62" s="88" t="n">
        <v>1902253.64072</v>
      </c>
      <c r="D62" s="88" t="n">
        <v>43509.9</v>
      </c>
      <c r="E62" s="89" t="n">
        <v>2097707.449838</v>
      </c>
      <c r="F62" s="88" t="n">
        <v>3692434</v>
      </c>
      <c r="G62" s="89" t="n">
        <v>197766</v>
      </c>
      <c r="H62" s="88"/>
      <c r="I62" s="88" t="n">
        <v>3797640.46271228</v>
      </c>
      <c r="J62" s="88" t="n">
        <v>1855405.55</v>
      </c>
      <c r="K62" s="85" t="n">
        <v>231684.89787</v>
      </c>
      <c r="L62" s="85"/>
      <c r="M62" s="85" t="n">
        <v>1323795.24164</v>
      </c>
      <c r="N62" s="85" t="n">
        <v>1121821.99199</v>
      </c>
      <c r="O62" s="85" t="n">
        <v>0</v>
      </c>
      <c r="P62" s="85"/>
      <c r="Q62" s="85"/>
      <c r="R62" s="85"/>
    </row>
    <row r="63" customFormat="false" ht="12.8" hidden="false" customHeight="false" outlineLevel="0" collapsed="false">
      <c r="B63" s="79" t="n">
        <v>1999</v>
      </c>
      <c r="C63" s="85" t="n">
        <v>1850960.88511</v>
      </c>
      <c r="D63" s="85" t="n">
        <v>193381.3</v>
      </c>
      <c r="E63" s="83" t="n">
        <v>1876157.764481</v>
      </c>
      <c r="F63" s="85" t="n">
        <v>3587875</v>
      </c>
      <c r="G63" s="83" t="n">
        <v>196994</v>
      </c>
      <c r="H63" s="85"/>
      <c r="I63" s="85" t="n">
        <v>3702544.47452621</v>
      </c>
      <c r="J63" s="85" t="n">
        <v>1868434.31</v>
      </c>
      <c r="K63" s="87" t="n">
        <v>239526.32367</v>
      </c>
      <c r="L63" s="87"/>
      <c r="M63" s="87" t="n">
        <v>1408351.81663</v>
      </c>
      <c r="N63" s="87" t="n">
        <v>1053075.5174</v>
      </c>
      <c r="O63" s="87" t="n">
        <v>0</v>
      </c>
      <c r="P63" s="87"/>
      <c r="Q63" s="87"/>
      <c r="R63" s="87"/>
    </row>
    <row r="64" customFormat="false" ht="12.8" hidden="false" customHeight="false" outlineLevel="0" collapsed="false">
      <c r="B64" s="79" t="n">
        <v>2000</v>
      </c>
      <c r="C64" s="88" t="n">
        <v>2095954.20594</v>
      </c>
      <c r="D64" s="88" t="n">
        <v>225126.798267</v>
      </c>
      <c r="E64" s="89" t="n">
        <v>1959837.85384788</v>
      </c>
      <c r="F64" s="88" t="n">
        <v>3478201</v>
      </c>
      <c r="G64" s="89" t="n">
        <v>487254.75526</v>
      </c>
      <c r="H64" s="88"/>
      <c r="I64" s="88" t="n">
        <v>3765213.6844696</v>
      </c>
      <c r="J64" s="88" t="n">
        <v>1776845.4022295</v>
      </c>
      <c r="K64" s="85" t="n">
        <v>215402.99416</v>
      </c>
      <c r="L64" s="85"/>
      <c r="M64" s="85" t="n">
        <v>1300825.33734</v>
      </c>
      <c r="N64" s="85" t="n">
        <v>1093248.25442</v>
      </c>
      <c r="O64" s="85" t="n">
        <v>0</v>
      </c>
      <c r="P64" s="85"/>
      <c r="Q64" s="85"/>
      <c r="R64" s="85"/>
    </row>
    <row r="65" customFormat="false" ht="12.8" hidden="false" customHeight="false" outlineLevel="0" collapsed="false">
      <c r="B65" s="79" t="n">
        <v>2001</v>
      </c>
      <c r="C65" s="85" t="n">
        <v>1994592.07047</v>
      </c>
      <c r="D65" s="85" t="n">
        <v>213002.63159</v>
      </c>
      <c r="E65" s="83" t="n">
        <v>1582734.84789566</v>
      </c>
      <c r="F65" s="85" t="n">
        <v>3419627</v>
      </c>
      <c r="G65" s="83" t="n">
        <v>225853.29969</v>
      </c>
      <c r="H65" s="85" t="n">
        <v>2933082</v>
      </c>
      <c r="I65" s="85" t="n">
        <v>3343942.45631307</v>
      </c>
      <c r="J65" s="85" t="n">
        <v>1739519.1815753</v>
      </c>
      <c r="K65" s="87" t="n">
        <v>184976.21637</v>
      </c>
      <c r="L65" s="87"/>
      <c r="M65" s="87" t="n">
        <v>1232567.64749</v>
      </c>
      <c r="N65" s="87" t="n">
        <v>1053013.16575</v>
      </c>
      <c r="O65" s="87" t="n">
        <v>0</v>
      </c>
      <c r="P65" s="87"/>
      <c r="Q65" s="87"/>
      <c r="R65" s="87"/>
    </row>
    <row r="66" customFormat="false" ht="12.8" hidden="false" customHeight="false" outlineLevel="0" collapsed="false">
      <c r="B66" s="79" t="n">
        <v>2002</v>
      </c>
      <c r="C66" s="88" t="n">
        <v>1721480.99196</v>
      </c>
      <c r="D66" s="88" t="n">
        <v>161900.70904</v>
      </c>
      <c r="E66" s="89" t="n">
        <v>1571513.88819431</v>
      </c>
      <c r="F66" s="88" t="n">
        <v>4483171</v>
      </c>
      <c r="G66" s="89" t="n">
        <v>217634.09198</v>
      </c>
      <c r="H66" s="88" t="n">
        <v>4857335</v>
      </c>
      <c r="I66" s="88" t="n">
        <v>3012321.73270982</v>
      </c>
      <c r="J66" s="88" t="n">
        <v>1808967.1664198</v>
      </c>
      <c r="K66" s="85" t="n">
        <v>210715.14495</v>
      </c>
      <c r="L66" s="85"/>
      <c r="M66" s="85" t="n">
        <v>1228490.33447</v>
      </c>
      <c r="N66" s="85" t="n">
        <v>896657.02276</v>
      </c>
      <c r="O66" s="85" t="n">
        <v>0</v>
      </c>
      <c r="P66" s="85"/>
      <c r="Q66" s="85"/>
      <c r="R66" s="85"/>
    </row>
    <row r="67" customFormat="false" ht="12.8" hidden="false" customHeight="false" outlineLevel="0" collapsed="false">
      <c r="B67" s="79" t="n">
        <v>2003</v>
      </c>
      <c r="C67" s="85" t="n">
        <v>2926862.80533</v>
      </c>
      <c r="D67" s="85" t="n">
        <v>206266.978848</v>
      </c>
      <c r="E67" s="83" t="n">
        <v>2159757.59570741</v>
      </c>
      <c r="F67" s="85" t="n">
        <v>4973177</v>
      </c>
      <c r="G67" s="83" t="n">
        <v>256304.73254</v>
      </c>
      <c r="H67" s="85" t="n">
        <v>5900237</v>
      </c>
      <c r="I67" s="85" t="n">
        <v>4436735.16197493</v>
      </c>
      <c r="J67" s="85" t="n">
        <v>1866693.826383</v>
      </c>
      <c r="K67" s="87" t="n">
        <v>256579.96757</v>
      </c>
      <c r="L67" s="87"/>
      <c r="M67" s="87" t="n">
        <v>1474636.94382</v>
      </c>
      <c r="N67" s="87" t="n">
        <v>1080109.03364</v>
      </c>
      <c r="O67" s="87" t="n">
        <v>0</v>
      </c>
      <c r="P67" s="87"/>
      <c r="Q67" s="87"/>
      <c r="R67" s="87"/>
    </row>
    <row r="68" customFormat="false" ht="12.8" hidden="false" customHeight="false" outlineLevel="0" collapsed="false">
      <c r="B68" s="79" t="n">
        <v>2004</v>
      </c>
      <c r="C68" s="88" t="n">
        <v>4445674.9968</v>
      </c>
      <c r="D68" s="88" t="n">
        <v>319188.208521</v>
      </c>
      <c r="E68" s="89" t="n">
        <v>3193816.385506</v>
      </c>
      <c r="F68" s="88" t="n">
        <v>5378515</v>
      </c>
      <c r="G68" s="89" t="n">
        <v>343399.86403</v>
      </c>
      <c r="H68" s="88" t="n">
        <v>7681862</v>
      </c>
      <c r="I68" s="88" t="n">
        <v>6613425.98806711</v>
      </c>
      <c r="J68" s="88" t="n">
        <v>2024594.8909331</v>
      </c>
      <c r="K68" s="85" t="n">
        <v>292385.97512</v>
      </c>
      <c r="L68" s="85"/>
      <c r="M68" s="85" t="n">
        <v>1469347.76251</v>
      </c>
      <c r="N68" s="85" t="n">
        <v>1558850.89528</v>
      </c>
      <c r="O68" s="85" t="n">
        <v>0</v>
      </c>
      <c r="P68" s="85"/>
      <c r="Q68" s="85"/>
      <c r="R68" s="85"/>
    </row>
    <row r="69" customFormat="false" ht="12.8" hidden="false" customHeight="false" outlineLevel="0" collapsed="false">
      <c r="B69" s="79" t="n">
        <v>2005</v>
      </c>
      <c r="C69" s="85" t="n">
        <v>5603319.4768</v>
      </c>
      <c r="D69" s="85" t="n">
        <v>414100.619296</v>
      </c>
      <c r="E69" s="83" t="n">
        <v>3799668.14863337</v>
      </c>
      <c r="F69" s="85" t="n">
        <v>6017379</v>
      </c>
      <c r="G69" s="83" t="n">
        <v>392086.011</v>
      </c>
      <c r="H69" s="85" t="n">
        <v>9434291</v>
      </c>
      <c r="I69" s="85" t="n">
        <v>8146311.50442478</v>
      </c>
      <c r="J69" s="85" t="n">
        <v>2283146.7197573</v>
      </c>
      <c r="K69" s="87" t="n">
        <v>443286.29688</v>
      </c>
      <c r="L69" s="87"/>
      <c r="M69" s="87" t="n">
        <v>1538056.66477</v>
      </c>
      <c r="N69" s="87" t="n">
        <v>1940345.98108</v>
      </c>
      <c r="O69" s="87" t="n">
        <v>0</v>
      </c>
      <c r="P69" s="87"/>
      <c r="Q69" s="87"/>
      <c r="R69" s="87"/>
    </row>
    <row r="70" customFormat="false" ht="12.8" hidden="false" customHeight="false" outlineLevel="0" collapsed="false">
      <c r="B70" s="79" t="n">
        <v>2006</v>
      </c>
      <c r="C70" s="88" t="n">
        <v>6733513.05459</v>
      </c>
      <c r="D70" s="88" t="n">
        <v>463050.868035</v>
      </c>
      <c r="E70" s="89" t="n">
        <v>4856595.57018673</v>
      </c>
      <c r="F70" s="88" t="n">
        <v>6572626</v>
      </c>
      <c r="G70" s="89" t="n">
        <v>398243.52609</v>
      </c>
      <c r="H70" s="88" t="n">
        <v>11685685</v>
      </c>
      <c r="I70" s="88" t="n">
        <v>10103645.4250591</v>
      </c>
      <c r="J70" s="88" t="n">
        <v>2437923.9389405</v>
      </c>
      <c r="K70" s="85" t="n">
        <v>596706.40429</v>
      </c>
      <c r="L70" s="85"/>
      <c r="M70" s="85" t="n">
        <v>1685933.6627</v>
      </c>
      <c r="N70" s="85" t="n">
        <v>2798293.27906</v>
      </c>
      <c r="O70" s="85" t="n">
        <v>0</v>
      </c>
      <c r="P70" s="85"/>
      <c r="Q70" s="85"/>
      <c r="R70" s="85"/>
    </row>
    <row r="71" customFormat="false" ht="12.8" hidden="false" customHeight="false" outlineLevel="0" collapsed="false">
      <c r="B71" s="79" t="n">
        <v>2007</v>
      </c>
      <c r="C71" s="85" t="n">
        <v>8488745.60076</v>
      </c>
      <c r="D71" s="85" t="n">
        <v>525160.252624</v>
      </c>
      <c r="E71" s="83" t="n">
        <v>6461394.65383149</v>
      </c>
      <c r="F71" s="85" t="n">
        <v>7465676</v>
      </c>
      <c r="G71" s="83" t="n">
        <v>447075.21997</v>
      </c>
      <c r="H71" s="85" t="n">
        <v>15064961</v>
      </c>
      <c r="I71" s="85" t="n">
        <v>13371549.19129</v>
      </c>
      <c r="J71" s="85" t="n">
        <v>2704319.9941651</v>
      </c>
      <c r="K71" s="87" t="n">
        <v>838168.47267</v>
      </c>
      <c r="L71" s="87"/>
      <c r="M71" s="87" t="n">
        <v>2059936.26201</v>
      </c>
      <c r="N71" s="87" t="n">
        <v>4169261.10058</v>
      </c>
      <c r="O71" s="87" t="n">
        <v>0</v>
      </c>
      <c r="P71" s="87"/>
      <c r="Q71" s="87"/>
      <c r="R71" s="87"/>
    </row>
    <row r="72" customFormat="false" ht="12.8" hidden="false" customHeight="false" outlineLevel="0" collapsed="false">
      <c r="B72" s="79" t="n">
        <v>2008</v>
      </c>
      <c r="C72" s="88" t="n">
        <v>10735671.1304</v>
      </c>
      <c r="D72" s="88" t="n">
        <v>710091.538779</v>
      </c>
      <c r="E72" s="89" t="n">
        <v>8271840.77363275</v>
      </c>
      <c r="F72" s="88" t="n">
        <v>9693850</v>
      </c>
      <c r="G72" s="89" t="n">
        <v>555098.17588</v>
      </c>
      <c r="H72" s="88" t="n">
        <v>19495157</v>
      </c>
      <c r="I72" s="88" t="n">
        <v>16753835.7595</v>
      </c>
      <c r="J72" s="88" t="n">
        <v>3269922.0771961</v>
      </c>
      <c r="K72" s="85" t="n">
        <v>1265908.80827</v>
      </c>
      <c r="L72" s="85"/>
      <c r="M72" s="85" t="n">
        <v>2527385.48547</v>
      </c>
      <c r="N72" s="85" t="n">
        <v>6157865.94606</v>
      </c>
      <c r="O72" s="85" t="n">
        <v>1341518.04191</v>
      </c>
      <c r="P72" s="85"/>
      <c r="Q72" s="85"/>
      <c r="R72" s="85"/>
    </row>
    <row r="73" customFormat="false" ht="12.8" hidden="false" customHeight="false" outlineLevel="0" collapsed="false">
      <c r="B73" s="79" t="n">
        <v>2009</v>
      </c>
      <c r="C73" s="85" t="n">
        <v>11102856.8612</v>
      </c>
      <c r="D73" s="85" t="n">
        <v>900098.5</v>
      </c>
      <c r="E73" s="83" t="n">
        <v>9009731.229499</v>
      </c>
      <c r="F73" s="85" t="n">
        <v>11593279</v>
      </c>
      <c r="G73" s="83" t="n">
        <v>658385</v>
      </c>
      <c r="H73" s="85" t="n">
        <v>20561471</v>
      </c>
      <c r="I73" s="85" t="n">
        <v>18241431.1264</v>
      </c>
      <c r="J73" s="85" t="n">
        <v>3806449.67</v>
      </c>
      <c r="K73" s="87" t="n">
        <v>2218502.32568</v>
      </c>
      <c r="L73" s="87"/>
      <c r="M73" s="87" t="n">
        <v>3449309.24374</v>
      </c>
      <c r="N73" s="87" t="n">
        <v>8571574.85123</v>
      </c>
      <c r="O73" s="87" t="n">
        <v>2090315.13795</v>
      </c>
      <c r="P73" s="87"/>
      <c r="Q73" s="87"/>
      <c r="R73" s="87"/>
    </row>
    <row r="74" customFormat="false" ht="12.8" hidden="false" customHeight="false" outlineLevel="0" collapsed="false">
      <c r="B74" s="79" t="n">
        <v>2010</v>
      </c>
      <c r="C74" s="88" t="n">
        <v>15263717.30188</v>
      </c>
      <c r="D74" s="88" t="n">
        <v>1463000</v>
      </c>
      <c r="E74" s="89" t="n">
        <v>11741500</v>
      </c>
      <c r="F74" s="88" t="n">
        <v>15269008</v>
      </c>
      <c r="G74" s="89" t="n">
        <v>771500</v>
      </c>
      <c r="H74" s="88" t="n">
        <v>26884733</v>
      </c>
      <c r="I74" s="88" t="n">
        <v>24500782.05837</v>
      </c>
      <c r="J74" s="88" t="n">
        <v>4960800</v>
      </c>
      <c r="K74" s="85" t="n">
        <v>3204177.57701</v>
      </c>
      <c r="L74" s="85"/>
      <c r="M74" s="85" t="n">
        <v>4575635.74562</v>
      </c>
      <c r="N74" s="85" t="n">
        <v>11981071.62296</v>
      </c>
      <c r="O74" s="85" t="n">
        <v>2146300</v>
      </c>
      <c r="P74" s="85"/>
      <c r="Q74" s="85"/>
      <c r="R74" s="85"/>
    </row>
    <row r="75" customFormat="false" ht="12.8" hidden="false" customHeight="false" outlineLevel="0" collapsed="false">
      <c r="B75" s="79" t="n">
        <v>2011</v>
      </c>
      <c r="C75" s="85" t="n">
        <v>21562243.17099</v>
      </c>
      <c r="D75" s="85" t="n">
        <v>2085600</v>
      </c>
      <c r="E75" s="83" t="n">
        <v>15229500</v>
      </c>
      <c r="F75" s="85" t="n">
        <v>18131477</v>
      </c>
      <c r="G75" s="83" t="n">
        <v>1013100</v>
      </c>
      <c r="H75" s="85" t="n">
        <v>36179425</v>
      </c>
      <c r="I75" s="85" t="n">
        <v>32436095.45798</v>
      </c>
      <c r="J75" s="85" t="n">
        <v>5715000</v>
      </c>
      <c r="K75" s="87" t="n">
        <v>4769282.46596</v>
      </c>
      <c r="L75" s="87" t="n">
        <v>729678.74661</v>
      </c>
      <c r="M75" s="87" t="n">
        <v>5370180.45524</v>
      </c>
      <c r="N75" s="87" t="n">
        <v>17562855.03792</v>
      </c>
      <c r="O75" s="87" t="n">
        <v>2247300</v>
      </c>
      <c r="P75" s="87"/>
      <c r="Q75" s="87" t="n">
        <v>716700</v>
      </c>
      <c r="R75" s="87"/>
    </row>
    <row r="76" customFormat="false" ht="12.8" hidden="false" customHeight="false" outlineLevel="0" collapsed="false">
      <c r="B76" s="79" t="n">
        <v>2012</v>
      </c>
      <c r="C76" s="88" t="n">
        <v>27594331.3664</v>
      </c>
      <c r="D76" s="88" t="n">
        <v>2672800</v>
      </c>
      <c r="E76" s="89" t="n">
        <v>19313800</v>
      </c>
      <c r="F76" s="88" t="n">
        <v>25785407</v>
      </c>
      <c r="G76" s="89" t="n">
        <v>1229100</v>
      </c>
      <c r="H76" s="88" t="n">
        <v>43931228</v>
      </c>
      <c r="I76" s="88" t="n">
        <v>41041468.20529</v>
      </c>
      <c r="J76" s="88" t="n">
        <v>8238600</v>
      </c>
      <c r="K76" s="85" t="n">
        <v>6238307.1858</v>
      </c>
      <c r="L76" s="85" t="n">
        <v>953762.92164</v>
      </c>
      <c r="M76" s="85" t="n">
        <v>6683313.77334</v>
      </c>
      <c r="N76" s="85" t="n">
        <v>26606758.85089</v>
      </c>
      <c r="O76" s="85" t="n">
        <v>3258800</v>
      </c>
      <c r="P76" s="85"/>
      <c r="Q76" s="85" t="n">
        <v>0</v>
      </c>
      <c r="R76" s="85"/>
    </row>
    <row r="77" customFormat="false" ht="12.8" hidden="false" customHeight="false" outlineLevel="0" collapsed="false">
      <c r="B77" s="79" t="n">
        <v>2013</v>
      </c>
      <c r="C77" s="85" t="n">
        <v>36576358.35</v>
      </c>
      <c r="D77" s="85" t="n">
        <v>3099000</v>
      </c>
      <c r="E77" s="83" t="n">
        <v>24906800</v>
      </c>
      <c r="F77" s="85" t="n">
        <v>31010317</v>
      </c>
      <c r="G77" s="83" t="n">
        <v>1332400</v>
      </c>
      <c r="H77" s="85" t="n">
        <v>56514839</v>
      </c>
      <c r="I77" s="85" t="n">
        <v>53287660.80492</v>
      </c>
      <c r="J77" s="85" t="n">
        <v>8682000</v>
      </c>
      <c r="K77" s="87" t="n">
        <v>7042799.31211</v>
      </c>
      <c r="L77" s="87" t="n">
        <v>1253574.1296</v>
      </c>
      <c r="M77" s="87" t="n">
        <v>8856389.21015</v>
      </c>
      <c r="N77" s="87" t="n">
        <v>36122011.13802</v>
      </c>
      <c r="O77" s="87" t="n">
        <v>5590600</v>
      </c>
      <c r="P77" s="87"/>
      <c r="Q77" s="87" t="n">
        <v>0</v>
      </c>
      <c r="R77" s="87"/>
    </row>
    <row r="78" customFormat="false" ht="12.8" hidden="false" customHeight="false" outlineLevel="0" collapsed="false">
      <c r="B78" s="79" t="n">
        <v>2014</v>
      </c>
      <c r="C78" s="88" t="n">
        <v>53294684.66403</v>
      </c>
      <c r="D78" s="88" t="n">
        <v>2940800</v>
      </c>
      <c r="E78" s="89" t="n">
        <v>32721600</v>
      </c>
      <c r="F78" s="88" t="n">
        <v>44490091</v>
      </c>
      <c r="G78" s="89" t="n">
        <v>1984900</v>
      </c>
      <c r="H78" s="88" t="n">
        <v>76739818</v>
      </c>
      <c r="I78" s="88" t="n">
        <v>72676066.20744</v>
      </c>
      <c r="J78" s="88" t="n">
        <v>12167700</v>
      </c>
      <c r="K78" s="85" t="n">
        <v>9516808.09741</v>
      </c>
      <c r="L78" s="85" t="n">
        <v>1610245.75254</v>
      </c>
      <c r="M78" s="85" t="n">
        <v>11872462.07607</v>
      </c>
      <c r="N78" s="85" t="n">
        <v>49042610.26827</v>
      </c>
      <c r="O78" s="85" t="n">
        <v>8266200</v>
      </c>
      <c r="P78" s="85"/>
      <c r="Q78" s="85" t="n">
        <v>0</v>
      </c>
      <c r="R78" s="85"/>
    </row>
    <row r="79" customFormat="false" ht="12.8" hidden="false" customHeight="false" outlineLevel="0" collapsed="false">
      <c r="B79" s="79" t="n">
        <v>2015</v>
      </c>
      <c r="C79" s="85" t="n">
        <v>75797809.1</v>
      </c>
      <c r="D79" s="85" t="n">
        <v>3969300</v>
      </c>
      <c r="E79" s="90" t="n">
        <v>43272400</v>
      </c>
      <c r="F79" s="85" t="n">
        <v>56478261</v>
      </c>
      <c r="G79" s="83" t="n">
        <v>2916400</v>
      </c>
      <c r="H79" s="85" t="n">
        <v>97479599</v>
      </c>
      <c r="I79" s="85" t="n">
        <v>95600316.12798</v>
      </c>
      <c r="J79" s="85" t="n">
        <v>14199800</v>
      </c>
      <c r="K79" s="87" t="n">
        <v>12485483.44174</v>
      </c>
      <c r="L79" s="87" t="n">
        <v>2178603.64548</v>
      </c>
      <c r="M79" s="87" t="n">
        <v>16038444.76165</v>
      </c>
      <c r="N79" s="87" t="n">
        <v>68361691.35172</v>
      </c>
      <c r="O79" s="87" t="n">
        <v>10207500</v>
      </c>
      <c r="P79" s="87"/>
      <c r="Q79" s="87" t="n">
        <v>0</v>
      </c>
      <c r="R79" s="87"/>
    </row>
    <row r="80" customFormat="false" ht="12.8" hidden="false" customHeight="false" outlineLevel="0" collapsed="false">
      <c r="B80" s="79" t="n">
        <v>2016</v>
      </c>
      <c r="C80" s="88" t="n">
        <v>86485940.4164</v>
      </c>
      <c r="D80" s="88" t="n">
        <v>4810100</v>
      </c>
      <c r="E80" s="88" t="n">
        <v>58259500</v>
      </c>
      <c r="F80" s="88" t="n">
        <v>75663968</v>
      </c>
      <c r="G80" s="89" t="n">
        <v>4187600</v>
      </c>
      <c r="H80" s="88" t="n">
        <v>131669079</v>
      </c>
      <c r="I80" s="88" t="n">
        <v>126199197.124</v>
      </c>
      <c r="J80" s="88" t="n">
        <v>19962000</v>
      </c>
      <c r="K80" s="85" t="n">
        <v>14554479.38537</v>
      </c>
      <c r="L80" s="85" t="n">
        <v>2916910.09244</v>
      </c>
      <c r="M80" s="85" t="n">
        <v>22415518.30814</v>
      </c>
      <c r="N80" s="85" t="n">
        <v>88401916.12013</v>
      </c>
      <c r="O80" s="85" t="n">
        <v>16218300</v>
      </c>
      <c r="P80" s="85"/>
      <c r="Q80" s="85" t="n">
        <v>12099400</v>
      </c>
      <c r="R80" s="85" t="n">
        <v>31300557.6342019</v>
      </c>
    </row>
    <row r="81" customFormat="false" ht="12.8" hidden="false" customHeight="false" outlineLevel="0" collapsed="false">
      <c r="B81" s="91" t="n">
        <v>2017</v>
      </c>
      <c r="C81" s="92" t="n">
        <v>109245834.21693</v>
      </c>
      <c r="D81" s="92" t="n">
        <v>7282225.6</v>
      </c>
      <c r="E81" s="92" t="n">
        <v>74727533.13788</v>
      </c>
      <c r="F81" s="92" t="n">
        <v>102845595</v>
      </c>
      <c r="G81" s="93" t="n">
        <v>5625587</v>
      </c>
      <c r="H81" s="92" t="n">
        <v>172838482</v>
      </c>
      <c r="I81" s="92" t="n">
        <v>166461992.04945</v>
      </c>
      <c r="J81" s="92" t="n">
        <v>29455686.93297</v>
      </c>
      <c r="K81" s="94" t="n">
        <v>18322852.72915</v>
      </c>
      <c r="L81" s="94" t="n">
        <v>5017571.50117</v>
      </c>
      <c r="M81" s="94" t="n">
        <v>30933083.00808</v>
      </c>
      <c r="N81" s="94" t="n">
        <v>104611186.68281</v>
      </c>
      <c r="O81" s="94" t="n">
        <v>18023556.12808</v>
      </c>
      <c r="P81" s="94" t="n">
        <v>9373728.112</v>
      </c>
      <c r="Q81" s="94" t="n">
        <v>10845000</v>
      </c>
      <c r="R81" s="94" t="n">
        <v>77978329.8140266</v>
      </c>
    </row>
    <row r="82" customFormat="false" ht="12.8" hidden="false" customHeight="false" outlineLevel="0" collapsed="false">
      <c r="B82" s="79" t="n">
        <v>2018</v>
      </c>
      <c r="C82" s="95"/>
      <c r="D82" s="95" t="n">
        <v>11016890.5</v>
      </c>
      <c r="E82" s="95" t="n">
        <v>106984441.63282</v>
      </c>
      <c r="F82" s="95" t="n">
        <v>116408746.14157</v>
      </c>
      <c r="G82" s="95" t="n">
        <v>6845924</v>
      </c>
      <c r="H82" s="95" t="n">
        <v>232591321.05233</v>
      </c>
      <c r="I82" s="95" t="n">
        <v>260430300</v>
      </c>
      <c r="J82" s="95" t="n">
        <v>30341077.9158</v>
      </c>
      <c r="K82" s="85" t="n">
        <v>21525462.73405</v>
      </c>
      <c r="L82" s="85" t="n">
        <v>6263843.69233</v>
      </c>
      <c r="M82" s="85" t="n">
        <v>39299818.62715</v>
      </c>
      <c r="N82" s="85" t="n">
        <v>101267287.8766</v>
      </c>
      <c r="O82" s="85" t="n">
        <v>22662949.94606</v>
      </c>
      <c r="P82" s="85" t="n">
        <v>38198551.272</v>
      </c>
      <c r="Q82" s="85" t="n">
        <v>19529500</v>
      </c>
      <c r="R82" s="85" t="n">
        <v>168141700</v>
      </c>
    </row>
    <row r="83" customFormat="false" ht="12.8" hidden="false" customHeight="false" outlineLevel="0" collapsed="false">
      <c r="B83" s="79" t="n">
        <v>1993</v>
      </c>
      <c r="C83" s="96" t="n">
        <v>0.00360798997870177</v>
      </c>
      <c r="D83" s="96"/>
      <c r="E83" s="96"/>
      <c r="F83" s="96"/>
      <c r="G83" s="96"/>
      <c r="H83" s="96"/>
      <c r="I83" s="96" t="n">
        <v>0.0127518067972787</v>
      </c>
      <c r="J83" s="96" t="n">
        <v>0</v>
      </c>
      <c r="K83" s="97" t="n">
        <v>0.00148990999175634</v>
      </c>
      <c r="L83" s="97"/>
      <c r="M83" s="97" t="n">
        <v>0.00438149484248217</v>
      </c>
      <c r="N83" s="97" t="n">
        <v>0.000907133691920851</v>
      </c>
      <c r="O83" s="97"/>
      <c r="P83" s="97"/>
      <c r="Q83" s="97"/>
      <c r="R83" s="97"/>
    </row>
    <row r="84" customFormat="false" ht="12.8" hidden="false" customHeight="false" outlineLevel="0" collapsed="false">
      <c r="B84" s="79" t="n">
        <v>1994</v>
      </c>
      <c r="C84" s="98" t="n">
        <v>0.00452401493112597</v>
      </c>
      <c r="D84" s="98"/>
      <c r="E84" s="98"/>
      <c r="F84" s="98"/>
      <c r="G84" s="98"/>
      <c r="H84" s="98"/>
      <c r="I84" s="98" t="n">
        <v>0.0125330563795884</v>
      </c>
      <c r="J84" s="98" t="n">
        <v>0</v>
      </c>
      <c r="K84" s="96" t="n">
        <v>0.00114109371918643</v>
      </c>
      <c r="L84" s="96"/>
      <c r="M84" s="96" t="n">
        <v>0.00500171357630564</v>
      </c>
      <c r="N84" s="96" t="n">
        <v>0.00177359529305488</v>
      </c>
      <c r="O84" s="96"/>
      <c r="P84" s="96"/>
      <c r="Q84" s="96"/>
      <c r="R84" s="96"/>
    </row>
    <row r="85" customFormat="false" ht="12.8" hidden="false" customHeight="false" outlineLevel="0" collapsed="false">
      <c r="B85" s="79" t="n">
        <v>1995</v>
      </c>
      <c r="C85" s="96" t="n">
        <v>0.00481810842810914</v>
      </c>
      <c r="D85" s="96"/>
      <c r="E85" s="96"/>
      <c r="F85" s="96"/>
      <c r="G85" s="96"/>
      <c r="H85" s="96"/>
      <c r="I85" s="96" t="n">
        <v>0.011591546064283</v>
      </c>
      <c r="J85" s="96" t="n">
        <v>0</v>
      </c>
      <c r="K85" s="97" t="n">
        <v>0.00115074130920541</v>
      </c>
      <c r="L85" s="97"/>
      <c r="M85" s="97" t="n">
        <v>0.00460379512456971</v>
      </c>
      <c r="N85" s="97" t="n">
        <v>0.00203456278278236</v>
      </c>
      <c r="O85" s="97"/>
      <c r="P85" s="97"/>
      <c r="Q85" s="97"/>
      <c r="R85" s="97"/>
    </row>
    <row r="86" customFormat="false" ht="12.8" hidden="false" customHeight="false" outlineLevel="0" collapsed="false">
      <c r="B86" s="79" t="n">
        <v>1996</v>
      </c>
      <c r="C86" s="98" t="n">
        <v>0.00535119124011765</v>
      </c>
      <c r="D86" s="98"/>
      <c r="E86" s="98" t="n">
        <v>0.00699555519367766</v>
      </c>
      <c r="F86" s="98" t="n">
        <v>0.00859191284535789</v>
      </c>
      <c r="G86" s="98" t="n">
        <v>0.000633122003803018</v>
      </c>
      <c r="H86" s="98"/>
      <c r="I86" s="98" t="n">
        <v>0.0118734138888743</v>
      </c>
      <c r="J86" s="98" t="n">
        <v>0.00189952184472796</v>
      </c>
      <c r="K86" s="96" t="n">
        <v>0.00121581480233915</v>
      </c>
      <c r="L86" s="96"/>
      <c r="M86" s="96" t="n">
        <v>0.00371605977783452</v>
      </c>
      <c r="N86" s="96" t="n">
        <v>0.00374469920475403</v>
      </c>
      <c r="O86" s="96"/>
      <c r="P86" s="96"/>
      <c r="Q86" s="96"/>
      <c r="R86" s="96"/>
    </row>
    <row r="87" customFormat="false" ht="12.8" hidden="false" customHeight="false" outlineLevel="0" collapsed="false">
      <c r="B87" s="79" t="n">
        <v>1997</v>
      </c>
      <c r="C87" s="96" t="n">
        <v>0.00569959755309632</v>
      </c>
      <c r="D87" s="96"/>
      <c r="E87" s="96" t="n">
        <v>0.00697789668568757</v>
      </c>
      <c r="F87" s="96" t="n">
        <v>0.0133764802888043</v>
      </c>
      <c r="G87" s="96" t="n">
        <v>0.000661837543623088</v>
      </c>
      <c r="H87" s="96"/>
      <c r="I87" s="96" t="n">
        <v>0.0122864231415156</v>
      </c>
      <c r="J87" s="96" t="n">
        <v>0.00678417881034325</v>
      </c>
      <c r="K87" s="97" t="n">
        <v>0.000840346028141977</v>
      </c>
      <c r="L87" s="97"/>
      <c r="M87" s="97" t="n">
        <v>0.00376518359499552</v>
      </c>
      <c r="N87" s="97" t="n">
        <v>0.00345227651983493</v>
      </c>
      <c r="O87" s="97"/>
      <c r="P87" s="97"/>
      <c r="Q87" s="97"/>
      <c r="R87" s="97"/>
    </row>
    <row r="88" customFormat="false" ht="12.8" hidden="false" customHeight="false" outlineLevel="0" collapsed="false">
      <c r="B88" s="79" t="n">
        <v>1998</v>
      </c>
      <c r="C88" s="98" t="n">
        <v>0.00636315131456079</v>
      </c>
      <c r="D88" s="98" t="n">
        <v>0.000145543197528915</v>
      </c>
      <c r="E88" s="98" t="n">
        <v>0.00701695590496987</v>
      </c>
      <c r="F88" s="98" t="n">
        <v>0.0123514108518862</v>
      </c>
      <c r="G88" s="98" t="n">
        <v>0.000661539006122823</v>
      </c>
      <c r="H88" s="98"/>
      <c r="I88" s="98" t="n">
        <v>0.0127033327129764</v>
      </c>
      <c r="J88" s="98" t="n">
        <v>0.00620644167097362</v>
      </c>
      <c r="K88" s="96" t="n">
        <v>0.000774999732363437</v>
      </c>
      <c r="L88" s="96"/>
      <c r="M88" s="96" t="n">
        <v>0.0044281736419033</v>
      </c>
      <c r="N88" s="96" t="n">
        <v>0.00375256113602839</v>
      </c>
      <c r="O88" s="96"/>
      <c r="P88" s="96"/>
      <c r="Q88" s="96"/>
      <c r="R88" s="96"/>
    </row>
    <row r="89" customFormat="false" ht="12.8" hidden="false" customHeight="false" outlineLevel="0" collapsed="false">
      <c r="B89" s="79" t="n">
        <v>1999</v>
      </c>
      <c r="C89" s="96" t="n">
        <v>0.00652843236193813</v>
      </c>
      <c r="D89" s="96" t="n">
        <v>0.000682065594832189</v>
      </c>
      <c r="E89" s="96" t="n">
        <v>0.00661730302583426</v>
      </c>
      <c r="F89" s="96" t="n">
        <v>0.0126546160153983</v>
      </c>
      <c r="G89" s="96" t="n">
        <v>0.000694807769874193</v>
      </c>
      <c r="H89" s="96"/>
      <c r="I89" s="96" t="n">
        <v>0.0130590610333592</v>
      </c>
      <c r="J89" s="96" t="n">
        <v>0.00659006201248528</v>
      </c>
      <c r="K89" s="97" t="n">
        <v>0.000844821419816424</v>
      </c>
      <c r="L89" s="97"/>
      <c r="M89" s="97" t="n">
        <v>0.00496732786232554</v>
      </c>
      <c r="N89" s="97" t="n">
        <v>0.00371425044292621</v>
      </c>
      <c r="O89" s="97"/>
      <c r="P89" s="97"/>
      <c r="Q89" s="97"/>
      <c r="R89" s="97"/>
    </row>
    <row r="90" customFormat="false" ht="12.8" hidden="false" customHeight="false" outlineLevel="0" collapsed="false">
      <c r="B90" s="79" t="n">
        <v>2000</v>
      </c>
      <c r="C90" s="98" t="n">
        <v>0.00737482979989829</v>
      </c>
      <c r="D90" s="98" t="n">
        <v>0.000792131724972759</v>
      </c>
      <c r="E90" s="98" t="n">
        <v>0.00689589045722683</v>
      </c>
      <c r="F90" s="98" t="n">
        <v>0.0122384068851027</v>
      </c>
      <c r="G90" s="98" t="n">
        <v>0.00171445582114806</v>
      </c>
      <c r="H90" s="98"/>
      <c r="I90" s="98" t="n">
        <v>0.0132482904466693</v>
      </c>
      <c r="J90" s="98" t="n">
        <v>0.00625201275153695</v>
      </c>
      <c r="K90" s="96" t="n">
        <v>0.000757917523110217</v>
      </c>
      <c r="L90" s="96"/>
      <c r="M90" s="96" t="n">
        <v>0.00457708734050099</v>
      </c>
      <c r="N90" s="96" t="n">
        <v>0.00384670608858436</v>
      </c>
      <c r="O90" s="96"/>
      <c r="P90" s="96"/>
      <c r="Q90" s="96"/>
      <c r="R90" s="96"/>
    </row>
    <row r="91" customFormat="false" ht="12.8" hidden="false" customHeight="false" outlineLevel="0" collapsed="false">
      <c r="B91" s="79" t="n">
        <v>2001</v>
      </c>
      <c r="C91" s="96" t="n">
        <v>0.00742320990503864</v>
      </c>
      <c r="D91" s="96" t="n">
        <v>0.000792725123110313</v>
      </c>
      <c r="E91" s="96" t="n">
        <v>0.00589041397180548</v>
      </c>
      <c r="F91" s="96" t="n">
        <v>0.012726717103591</v>
      </c>
      <c r="G91" s="96" t="n">
        <v>0.000840551046084029</v>
      </c>
      <c r="H91" s="96" t="n">
        <v>0.0109159580432705</v>
      </c>
      <c r="I91" s="96" t="n">
        <v>0.0124450443431941</v>
      </c>
      <c r="J91" s="96" t="n">
        <v>0.006473913242637</v>
      </c>
      <c r="K91" s="97" t="n">
        <v>0.000688420104483218</v>
      </c>
      <c r="L91" s="97"/>
      <c r="M91" s="97" t="n">
        <v>0.00458720783308938</v>
      </c>
      <c r="N91" s="97" t="n">
        <v>0.00391896562603379</v>
      </c>
      <c r="O91" s="97"/>
      <c r="P91" s="97"/>
      <c r="Q91" s="97"/>
      <c r="R91" s="97"/>
    </row>
    <row r="92" customFormat="false" ht="12.8" hidden="false" customHeight="false" outlineLevel="0" collapsed="false">
      <c r="B92" s="79" t="n">
        <v>2002</v>
      </c>
      <c r="C92" s="98" t="n">
        <v>0.00550732676330524</v>
      </c>
      <c r="D92" s="98" t="n">
        <v>0.000517949435432862</v>
      </c>
      <c r="E92" s="98" t="n">
        <v>0.005027555073672</v>
      </c>
      <c r="F92" s="98" t="n">
        <v>0.014342468925354</v>
      </c>
      <c r="G92" s="98" t="n">
        <v>0.000696250533678235</v>
      </c>
      <c r="H92" s="98" t="n">
        <v>0.0155394867377431</v>
      </c>
      <c r="I92" s="98" t="n">
        <v>0.00963695804700716</v>
      </c>
      <c r="J92" s="98" t="n">
        <v>0.00578721074243246</v>
      </c>
      <c r="K92" s="96" t="n">
        <v>0.000674115579920293</v>
      </c>
      <c r="L92" s="96"/>
      <c r="M92" s="96" t="n">
        <v>0.00393016113979006</v>
      </c>
      <c r="N92" s="96" t="n">
        <v>0.00286856679917758</v>
      </c>
      <c r="O92" s="96"/>
      <c r="P92" s="96"/>
      <c r="Q92" s="96"/>
      <c r="R92" s="96"/>
    </row>
    <row r="93" customFormat="false" ht="12.8" hidden="false" customHeight="false" outlineLevel="0" collapsed="false">
      <c r="B93" s="79" t="n">
        <v>2003</v>
      </c>
      <c r="C93" s="96" t="n">
        <v>0.00778608650355386</v>
      </c>
      <c r="D93" s="96" t="n">
        <v>0.000548714663773305</v>
      </c>
      <c r="E93" s="96" t="n">
        <v>0.00574542115068131</v>
      </c>
      <c r="F93" s="96" t="n">
        <v>0.0132297237331965</v>
      </c>
      <c r="G93" s="96" t="n">
        <v>0.000681825883738911</v>
      </c>
      <c r="H93" s="96" t="n">
        <v>0.0156959033371192</v>
      </c>
      <c r="I93" s="96" t="n">
        <v>0.0118026727120887</v>
      </c>
      <c r="J93" s="96" t="n">
        <v>0.00496580829870134</v>
      </c>
      <c r="K93" s="97" t="n">
        <v>0.000682558068297916</v>
      </c>
      <c r="L93" s="97"/>
      <c r="M93" s="97" t="n">
        <v>0.00392285240873266</v>
      </c>
      <c r="N93" s="97" t="n">
        <v>0.00287332305220327</v>
      </c>
      <c r="O93" s="97"/>
      <c r="P93" s="97"/>
      <c r="Q93" s="97"/>
      <c r="R93" s="97"/>
    </row>
    <row r="94" customFormat="false" ht="12.8" hidden="false" customHeight="false" outlineLevel="0" collapsed="false">
      <c r="B94" s="79" t="n">
        <v>2004</v>
      </c>
      <c r="C94" s="98" t="n">
        <v>0.0091641635742257</v>
      </c>
      <c r="D94" s="98" t="n">
        <v>0.000657963741379203</v>
      </c>
      <c r="E94" s="98" t="n">
        <v>0.00658362471478164</v>
      </c>
      <c r="F94" s="98" t="n">
        <v>0.0110870883008554</v>
      </c>
      <c r="G94" s="98" t="n">
        <v>0.000707872826421854</v>
      </c>
      <c r="H94" s="98" t="n">
        <v>0.015835129642473</v>
      </c>
      <c r="I94" s="98" t="n">
        <v>0.0136326919048979</v>
      </c>
      <c r="J94" s="98" t="n">
        <v>0.00417343120345224</v>
      </c>
      <c r="K94" s="96" t="n">
        <v>0.000602714526981359</v>
      </c>
      <c r="L94" s="96"/>
      <c r="M94" s="96" t="n">
        <v>0.00302886361525675</v>
      </c>
      <c r="N94" s="96" t="n">
        <v>0.00321336233585605</v>
      </c>
      <c r="O94" s="96"/>
      <c r="P94" s="96"/>
      <c r="Q94" s="96"/>
      <c r="R94" s="96"/>
    </row>
    <row r="95" customFormat="false" ht="12.8" hidden="false" customHeight="false" outlineLevel="0" collapsed="false">
      <c r="B95" s="79" t="n">
        <v>2005</v>
      </c>
      <c r="C95" s="96" t="n">
        <v>0.00961880222981258</v>
      </c>
      <c r="D95" s="96" t="n">
        <v>0.000710855766254805</v>
      </c>
      <c r="E95" s="96" t="n">
        <v>0.00652260800262184</v>
      </c>
      <c r="F95" s="96" t="n">
        <v>0.0103295874494527</v>
      </c>
      <c r="G95" s="96" t="n">
        <v>0.000673064923836705</v>
      </c>
      <c r="H95" s="96" t="n">
        <v>0.0161951464097716</v>
      </c>
      <c r="I95" s="96" t="n">
        <v>0.0139841677041514</v>
      </c>
      <c r="J95" s="96" t="n">
        <v>0.00391930834033625</v>
      </c>
      <c r="K95" s="97" t="n">
        <v>0.000760956650522766</v>
      </c>
      <c r="L95" s="97"/>
      <c r="M95" s="97" t="n">
        <v>0.00264026760171751</v>
      </c>
      <c r="N95" s="97" t="n">
        <v>0.00333084778169367</v>
      </c>
      <c r="O95" s="97"/>
      <c r="P95" s="97"/>
      <c r="Q95" s="97"/>
      <c r="R95" s="97"/>
    </row>
    <row r="96" customFormat="false" ht="12.8" hidden="false" customHeight="false" outlineLevel="0" collapsed="false">
      <c r="B96" s="79" t="n">
        <v>2006</v>
      </c>
      <c r="C96" s="98" t="n">
        <v>0.00940560535877528</v>
      </c>
      <c r="D96" s="98" t="n">
        <v>0.000646805566494996</v>
      </c>
      <c r="E96" s="98" t="n">
        <v>0.00678386170042615</v>
      </c>
      <c r="F96" s="98" t="n">
        <v>0.00918087272210537</v>
      </c>
      <c r="G96" s="98" t="n">
        <v>0.000556280415991225</v>
      </c>
      <c r="H96" s="98" t="n">
        <v>0.0163229714661409</v>
      </c>
      <c r="I96" s="98" t="n">
        <v>0.0141131235333868</v>
      </c>
      <c r="J96" s="98" t="n">
        <v>0.00340537699689386</v>
      </c>
      <c r="K96" s="96" t="n">
        <v>0.000833500270706357</v>
      </c>
      <c r="L96" s="96"/>
      <c r="M96" s="96" t="n">
        <v>0.00235497081001743</v>
      </c>
      <c r="N96" s="96" t="n">
        <v>0.0039087534319118</v>
      </c>
      <c r="O96" s="96"/>
      <c r="P96" s="96"/>
      <c r="Q96" s="96"/>
      <c r="R96" s="96"/>
    </row>
    <row r="97" customFormat="false" ht="12.8" hidden="false" customHeight="false" outlineLevel="0" collapsed="false">
      <c r="B97" s="79" t="n">
        <v>2007</v>
      </c>
      <c r="C97" s="96" t="n">
        <v>0.00946369367588668</v>
      </c>
      <c r="D97" s="96" t="n">
        <v>0.000585475875391982</v>
      </c>
      <c r="E97" s="96" t="n">
        <v>0.00720349773674433</v>
      </c>
      <c r="F97" s="96" t="n">
        <v>0.00832312264618854</v>
      </c>
      <c r="G97" s="96" t="n">
        <v>0.000498422632844237</v>
      </c>
      <c r="H97" s="96" t="n">
        <v>0.0167951995322389</v>
      </c>
      <c r="I97" s="96" t="n">
        <v>0.0149072962567154</v>
      </c>
      <c r="J97" s="96" t="n">
        <v>0.00301491612895818</v>
      </c>
      <c r="K97" s="97" t="n">
        <v>0.000934433666315139</v>
      </c>
      <c r="L97" s="97"/>
      <c r="M97" s="97" t="n">
        <v>0.00229652373770847</v>
      </c>
      <c r="N97" s="97" t="n">
        <v>0.00464810842100707</v>
      </c>
      <c r="O97" s="97"/>
      <c r="P97" s="97"/>
      <c r="Q97" s="97"/>
      <c r="R97" s="97"/>
    </row>
    <row r="98" customFormat="false" ht="12.8" hidden="false" customHeight="false" outlineLevel="0" collapsed="false">
      <c r="B98" s="79" t="n">
        <v>2008</v>
      </c>
      <c r="C98" s="98" t="n">
        <v>0.00933824001867382</v>
      </c>
      <c r="D98" s="98" t="n">
        <v>0.000617660986798567</v>
      </c>
      <c r="E98" s="98" t="n">
        <v>0.00719511929922144</v>
      </c>
      <c r="F98" s="98" t="n">
        <v>0.00843202971714432</v>
      </c>
      <c r="G98" s="98" t="n">
        <v>0.00048284265951637</v>
      </c>
      <c r="H98" s="98" t="n">
        <v>0.0169575290688833</v>
      </c>
      <c r="I98" s="98" t="n">
        <v>0.0145730376476074</v>
      </c>
      <c r="J98" s="98" t="n">
        <v>0.00284428582324504</v>
      </c>
      <c r="K98" s="96" t="n">
        <v>0.00110112913760037</v>
      </c>
      <c r="L98" s="96"/>
      <c r="M98" s="96" t="n">
        <v>0.00219840306175176</v>
      </c>
      <c r="N98" s="96" t="n">
        <v>0.00535631443145592</v>
      </c>
      <c r="O98" s="96" t="n">
        <v>0.00116689653702816</v>
      </c>
      <c r="P98" s="96"/>
      <c r="Q98" s="96"/>
      <c r="R98" s="96"/>
    </row>
    <row r="99" customFormat="false" ht="12.8" hidden="false" customHeight="false" outlineLevel="0" collapsed="false">
      <c r="B99" s="79" t="n">
        <v>2009</v>
      </c>
      <c r="C99" s="96" t="n">
        <v>0.0088970241644898</v>
      </c>
      <c r="D99" s="96" t="n">
        <v>0.000721273651010169</v>
      </c>
      <c r="E99" s="96" t="n">
        <v>0.00721974510403148</v>
      </c>
      <c r="F99" s="96" t="n">
        <v>0.00929001289471043</v>
      </c>
      <c r="G99" s="96" t="n">
        <v>0.000527581984327637</v>
      </c>
      <c r="H99" s="96" t="n">
        <v>0.0164764714731884</v>
      </c>
      <c r="I99" s="96" t="n">
        <v>0.0146173597980544</v>
      </c>
      <c r="J99" s="96" t="n">
        <v>0.00305021267213239</v>
      </c>
      <c r="K99" s="97" t="n">
        <v>0.00177774684905904</v>
      </c>
      <c r="L99" s="97"/>
      <c r="M99" s="97" t="n">
        <v>0.00276402623901215</v>
      </c>
      <c r="N99" s="97" t="n">
        <v>0.00686863836330536</v>
      </c>
      <c r="O99" s="97" t="n">
        <v>0.00167502693461996</v>
      </c>
      <c r="P99" s="97"/>
      <c r="Q99" s="97"/>
      <c r="R99" s="97"/>
    </row>
    <row r="100" customFormat="false" ht="12.8" hidden="false" customHeight="false" outlineLevel="0" collapsed="false">
      <c r="B100" s="79" t="n">
        <v>2010</v>
      </c>
      <c r="C100" s="98" t="n">
        <v>0.00918548780578398</v>
      </c>
      <c r="D100" s="98" t="n">
        <v>0.000880412575395823</v>
      </c>
      <c r="E100" s="98" t="n">
        <v>0.00706586756938487</v>
      </c>
      <c r="F100" s="98" t="n">
        <v>0.00918867167260385</v>
      </c>
      <c r="G100" s="98" t="n">
        <v>0.000464277718330744</v>
      </c>
      <c r="H100" s="98" t="n">
        <v>0.0161788496372926</v>
      </c>
      <c r="I100" s="98" t="n">
        <v>0.0147442218942046</v>
      </c>
      <c r="J100" s="98" t="n">
        <v>0.0029853388270838</v>
      </c>
      <c r="K100" s="96" t="n">
        <v>0.00192822845700678</v>
      </c>
      <c r="L100" s="96"/>
      <c r="M100" s="96" t="n">
        <v>0.00275355246129494</v>
      </c>
      <c r="N100" s="96" t="n">
        <v>0.00721003836197678</v>
      </c>
      <c r="O100" s="96" t="n">
        <v>0.00129161278918117</v>
      </c>
      <c r="P100" s="96"/>
      <c r="Q100" s="96"/>
      <c r="R100" s="96"/>
    </row>
    <row r="101" customFormat="false" ht="12.8" hidden="false" customHeight="false" outlineLevel="0" collapsed="false">
      <c r="B101" s="79" t="n">
        <v>2011</v>
      </c>
      <c r="C101" s="96" t="n">
        <v>0.00989536698334916</v>
      </c>
      <c r="D101" s="96" t="n">
        <v>0.000957125713536113</v>
      </c>
      <c r="E101" s="96" t="n">
        <v>0.00698913792400184</v>
      </c>
      <c r="F101" s="96" t="n">
        <v>0.00832091621647902</v>
      </c>
      <c r="G101" s="96" t="n">
        <v>0.000464932901986689</v>
      </c>
      <c r="H101" s="96" t="n">
        <v>0.0166034992177078</v>
      </c>
      <c r="I101" s="96" t="n">
        <v>0.0148856065446608</v>
      </c>
      <c r="J101" s="96" t="n">
        <v>0.00262273372308155</v>
      </c>
      <c r="K101" s="97" t="n">
        <v>0.00218872405220907</v>
      </c>
      <c r="L101" s="97" t="n">
        <v>0.000334864926640407</v>
      </c>
      <c r="M101" s="97" t="n">
        <v>0.00246448878022597</v>
      </c>
      <c r="N101" s="97" t="n">
        <v>0.00805996363631593</v>
      </c>
      <c r="O101" s="97" t="n">
        <v>0.00103133324512357</v>
      </c>
      <c r="P101" s="97"/>
      <c r="Q101" s="97" t="n">
        <v>0.000328908706794847</v>
      </c>
      <c r="R101" s="97"/>
    </row>
    <row r="102" customFormat="false" ht="12.8" hidden="false" customHeight="false" outlineLevel="0" collapsed="false">
      <c r="B102" s="79" t="n">
        <v>2012</v>
      </c>
      <c r="C102" s="98" t="n">
        <v>0.0104606643560655</v>
      </c>
      <c r="D102" s="98" t="n">
        <v>0.00101322490187011</v>
      </c>
      <c r="E102" s="98" t="n">
        <v>0.00732161894258414</v>
      </c>
      <c r="F102" s="98" t="n">
        <v>0.00977492385410648</v>
      </c>
      <c r="G102" s="98" t="n">
        <v>0.000465936368934656</v>
      </c>
      <c r="H102" s="98" t="n">
        <v>0.0166537766309987</v>
      </c>
      <c r="I102" s="98" t="n">
        <v>0.0155583049965991</v>
      </c>
      <c r="J102" s="98" t="n">
        <v>0.00312314975925886</v>
      </c>
      <c r="K102" s="96" t="n">
        <v>0.00236486388288229</v>
      </c>
      <c r="L102" s="96" t="n">
        <v>0.000361559541561672</v>
      </c>
      <c r="M102" s="96" t="n">
        <v>0.00253356028964366</v>
      </c>
      <c r="N102" s="96" t="n">
        <v>0.0100862880222144</v>
      </c>
      <c r="O102" s="96" t="n">
        <v>0.00123537014000835</v>
      </c>
      <c r="P102" s="96"/>
      <c r="Q102" s="96" t="n">
        <v>0</v>
      </c>
      <c r="R102" s="96"/>
    </row>
    <row r="103" customFormat="false" ht="12.8" hidden="false" customHeight="false" outlineLevel="0" collapsed="false">
      <c r="B103" s="79" t="n">
        <v>2013</v>
      </c>
      <c r="C103" s="96" t="n">
        <v>0.0109238316835513</v>
      </c>
      <c r="D103" s="96" t="n">
        <v>0.000925541959737644</v>
      </c>
      <c r="E103" s="96" t="n">
        <v>0.0074386216465936</v>
      </c>
      <c r="F103" s="96" t="n">
        <v>0.00926148743732353</v>
      </c>
      <c r="G103" s="96" t="n">
        <v>0.000397932270782329</v>
      </c>
      <c r="H103" s="96" t="n">
        <v>0.0168786236987149</v>
      </c>
      <c r="I103" s="96" t="n">
        <v>0.0159148002617685</v>
      </c>
      <c r="J103" s="96" t="n">
        <v>0.00259295104693199</v>
      </c>
      <c r="K103" s="97" t="n">
        <v>0.00210339021534986</v>
      </c>
      <c r="L103" s="97" t="n">
        <v>0.000374390273180508</v>
      </c>
      <c r="M103" s="97" t="n">
        <v>0.0026450338256733</v>
      </c>
      <c r="N103" s="97" t="n">
        <v>0.0107881371340265</v>
      </c>
      <c r="O103" s="97" t="n">
        <v>0.00166967888999977</v>
      </c>
      <c r="P103" s="97"/>
      <c r="Q103" s="97" t="n">
        <v>0</v>
      </c>
      <c r="R103" s="97"/>
    </row>
    <row r="104" customFormat="false" ht="12.8" hidden="false" customHeight="false" outlineLevel="0" collapsed="false">
      <c r="B104" s="79" t="n">
        <v>2014</v>
      </c>
      <c r="C104" s="98" t="n">
        <v>0.0116387156111073</v>
      </c>
      <c r="D104" s="98" t="n">
        <v>0.000642224174604135</v>
      </c>
      <c r="E104" s="98" t="n">
        <v>0.00714587954016821</v>
      </c>
      <c r="F104" s="98" t="n">
        <v>0.00971593170924165</v>
      </c>
      <c r="G104" s="98" t="n">
        <v>0.000433470744073636</v>
      </c>
      <c r="H104" s="98" t="n">
        <v>0.0167587616547611</v>
      </c>
      <c r="I104" s="98" t="n">
        <v>0.015871302582137</v>
      </c>
      <c r="J104" s="98" t="n">
        <v>0.00265723309620876</v>
      </c>
      <c r="K104" s="96" t="n">
        <v>0.00207832026157001</v>
      </c>
      <c r="L104" s="96" t="n">
        <v>0.000351652186253678</v>
      </c>
      <c r="M104" s="96" t="n">
        <v>0.00259275780648903</v>
      </c>
      <c r="N104" s="96" t="n">
        <v>0.0107101298626129</v>
      </c>
      <c r="O104" s="96" t="n">
        <v>0.00180520724704594</v>
      </c>
      <c r="P104" s="96"/>
      <c r="Q104" s="96" t="n">
        <v>0</v>
      </c>
      <c r="R104" s="96"/>
    </row>
    <row r="105" customFormat="false" ht="12.8" hidden="false" customHeight="false" outlineLevel="0" collapsed="false">
      <c r="B105" s="79" t="n">
        <v>2015</v>
      </c>
      <c r="C105" s="96" t="n">
        <v>0.0127294769340055</v>
      </c>
      <c r="D105" s="96" t="n">
        <v>0.000666603868820108</v>
      </c>
      <c r="E105" s="96" t="n">
        <v>0.00726716278767824</v>
      </c>
      <c r="F105" s="96" t="n">
        <v>0.00948495384244874</v>
      </c>
      <c r="G105" s="96" t="n">
        <v>0.000489779941810133</v>
      </c>
      <c r="H105" s="96" t="n">
        <v>0.0163707146913644</v>
      </c>
      <c r="I105" s="96" t="n">
        <v>0.0160551081025211</v>
      </c>
      <c r="J105" s="96" t="n">
        <v>0.00238471307698379</v>
      </c>
      <c r="K105" s="97" t="n">
        <v>0.00209681091536374</v>
      </c>
      <c r="L105" s="97" t="n">
        <v>0.000365874491397112</v>
      </c>
      <c r="M105" s="97" t="n">
        <v>0.00269349490539226</v>
      </c>
      <c r="N105" s="97" t="n">
        <v>0.0114806560184775</v>
      </c>
      <c r="O105" s="97" t="n">
        <v>0.00171424659032607</v>
      </c>
      <c r="P105" s="97"/>
      <c r="Q105" s="97" t="n">
        <v>0</v>
      </c>
      <c r="R105" s="97" t="n">
        <v>0</v>
      </c>
    </row>
    <row r="106" customFormat="false" ht="12.8" hidden="false" customHeight="false" outlineLevel="0" collapsed="false">
      <c r="B106" s="79" t="n">
        <v>2016</v>
      </c>
      <c r="C106" s="98" t="n">
        <v>0.0105109702628087</v>
      </c>
      <c r="D106" s="98" t="n">
        <v>0.000584590024895527</v>
      </c>
      <c r="E106" s="98" t="n">
        <v>0.00708050197613375</v>
      </c>
      <c r="F106" s="98" t="n">
        <v>0.00919573417118446</v>
      </c>
      <c r="G106" s="98" t="n">
        <v>0.00050893519641016</v>
      </c>
      <c r="H106" s="98" t="n">
        <v>0.0160022515479057</v>
      </c>
      <c r="I106" s="98" t="n">
        <v>0.0153374756841884</v>
      </c>
      <c r="J106" s="98" t="n">
        <v>0.00242605893369462</v>
      </c>
      <c r="K106" s="96" t="n">
        <v>0.00176886207484977</v>
      </c>
      <c r="L106" s="96" t="n">
        <v>0.000354503345784394</v>
      </c>
      <c r="M106" s="96" t="n">
        <v>0.00272424448676778</v>
      </c>
      <c r="N106" s="96" t="n">
        <v>0.0107438261877048</v>
      </c>
      <c r="O106" s="96" t="n">
        <v>0.00197107261819154</v>
      </c>
      <c r="P106" s="96"/>
      <c r="Q106" s="96" t="n">
        <v>0.0014704867980335</v>
      </c>
      <c r="R106" s="96" t="n">
        <v>0.00380407762138458</v>
      </c>
    </row>
    <row r="107" customFormat="false" ht="12.8" hidden="false" customHeight="false" outlineLevel="0" collapsed="false">
      <c r="B107" s="79" t="n">
        <v>2017</v>
      </c>
      <c r="C107" s="96" t="n">
        <v>0.0102628562112773</v>
      </c>
      <c r="D107" s="96" t="n">
        <v>0.000684112440227956</v>
      </c>
      <c r="E107" s="96" t="n">
        <v>0.00702011141307824</v>
      </c>
      <c r="F107" s="96" t="n">
        <v>0.00966160001444418</v>
      </c>
      <c r="G107" s="96" t="n">
        <v>0.000528483222256211</v>
      </c>
      <c r="H107" s="96" t="n">
        <v>0.0162369256572215</v>
      </c>
      <c r="I107" s="96" t="n">
        <v>0.0156379005322433</v>
      </c>
      <c r="J107" s="96" t="n">
        <v>0.00276714880493469</v>
      </c>
      <c r="K107" s="97" t="n">
        <v>0.00172129952860513</v>
      </c>
      <c r="L107" s="97" t="n">
        <v>0.000471364562460638</v>
      </c>
      <c r="M107" s="97" t="n">
        <v>0.00290593948372479</v>
      </c>
      <c r="N107" s="97" t="n">
        <v>0.00982746458674933</v>
      </c>
      <c r="O107" s="97" t="n">
        <v>0.00169318277702992</v>
      </c>
      <c r="P107" s="97" t="n">
        <v>0.000880593978403211</v>
      </c>
      <c r="Q107" s="97" t="n">
        <v>0.00101880933409591</v>
      </c>
      <c r="R107" s="97" t="n">
        <v>0.00732550025557765</v>
      </c>
    </row>
    <row r="108" customFormat="false" ht="12.8" hidden="false" customHeight="false" outlineLevel="0" collapsed="false">
      <c r="B108" s="79" t="n">
        <v>2018</v>
      </c>
      <c r="C108" s="99" t="n">
        <v>0</v>
      </c>
      <c r="D108" s="99" t="n">
        <v>0.00075631386805743</v>
      </c>
      <c r="E108" s="99" t="n">
        <v>0.00734452401730619</v>
      </c>
      <c r="F108" s="99" t="n">
        <v>0.00799150623036929</v>
      </c>
      <c r="G108" s="99" t="n">
        <v>0.000469975376524546</v>
      </c>
      <c r="H108" s="99" t="n">
        <v>0.0159674857167433</v>
      </c>
      <c r="I108" s="99" t="n">
        <v>0.0178786425763565</v>
      </c>
      <c r="J108" s="99" t="n">
        <v>0.00208292693837073</v>
      </c>
      <c r="K108" s="96" t="n">
        <v>0.00147773148713019</v>
      </c>
      <c r="L108" s="96" t="n">
        <v>0.000430015334349855</v>
      </c>
      <c r="M108" s="96" t="n">
        <v>0.00269794801353933</v>
      </c>
      <c r="N108" s="96" t="n">
        <v>0.00695203916219705</v>
      </c>
      <c r="O108" s="96" t="n">
        <v>0.00155582043184477</v>
      </c>
      <c r="P108" s="96" t="n">
        <v>0.00262234557625097</v>
      </c>
      <c r="Q108" s="96" t="n">
        <v>0.00134070786001073</v>
      </c>
      <c r="R108" s="96" t="n">
        <v>0.0115429938700718</v>
      </c>
    </row>
    <row r="109" customFormat="false" ht="12.8" hidden="false" customHeight="false" outlineLevel="0" collapsed="false">
      <c r="Q109" s="0" t="s">
        <v>103</v>
      </c>
    </row>
    <row r="112" customFormat="false" ht="12.8" hidden="false" customHeight="false" outlineLevel="0" collapsed="false">
      <c r="B112" s="100" t="s">
        <v>104</v>
      </c>
      <c r="C112" s="100"/>
      <c r="D112" s="101" t="n">
        <f aca="false">AVERAGE(D98:D108)</f>
        <v>0.000768098560450326</v>
      </c>
      <c r="E112" s="101" t="n">
        <f aca="false">AVERAGE(E98:E108)*0.2869</f>
        <v>0.00206276640583366</v>
      </c>
      <c r="F112" s="101" t="n">
        <f aca="false">AVERAGE(F98:F108)/3</f>
        <v>0.00303993235636533</v>
      </c>
      <c r="G112" s="101" t="n">
        <f aca="false">AVERAGE(G98:G108)</f>
        <v>0.000475831671359374</v>
      </c>
      <c r="H112" s="101" t="n">
        <f aca="false">AVERAGE(H98:H108)</f>
        <v>0.0164622626358892</v>
      </c>
      <c r="I112" s="101" t="n">
        <f aca="false">AVERAGE(I98:I108)</f>
        <v>0.0155521600563946</v>
      </c>
      <c r="J112" s="101" t="n">
        <f aca="false">AVERAGE(J98:J108)</f>
        <v>0.00268515933653875</v>
      </c>
      <c r="K112" s="102" t="n">
        <f aca="false">AVERAGE(K98:K108)</f>
        <v>0.00187337335105693</v>
      </c>
      <c r="L112" s="102" t="n">
        <f aca="false">L108</f>
        <v>0.000430015334349855</v>
      </c>
      <c r="M112" s="102" t="n">
        <f aca="false">AVERAGE(M98:M108)</f>
        <v>0.00263394994122863</v>
      </c>
      <c r="N112" s="102" t="n">
        <f aca="false">N108</f>
        <v>0.00695203916219705</v>
      </c>
      <c r="O112" s="102" t="n">
        <f aca="false">AVERAGE(O98:O108)</f>
        <v>0.00152813165458175</v>
      </c>
      <c r="P112" s="102" t="n">
        <f aca="false">P108</f>
        <v>0.00262234557625097</v>
      </c>
      <c r="Q112" s="102" t="n">
        <f aca="false">AVERAGE(Q106:Q108)</f>
        <v>0.00127666799738005</v>
      </c>
    </row>
    <row r="114" customFormat="false" ht="12.8" hidden="false" customHeight="false" outlineLevel="0" collapsed="false">
      <c r="D114" s="101" t="n">
        <f aca="false">SUM(D112:J112)-E112</f>
        <v>0.0389834446169977</v>
      </c>
      <c r="F114" s="77" t="s">
        <v>105</v>
      </c>
      <c r="G114" s="77"/>
      <c r="H114" s="77"/>
      <c r="I114" s="101" t="n">
        <v>0.006</v>
      </c>
      <c r="K114" s="102" t="n">
        <f aca="false">SUM(K112:Q112)</f>
        <v>0.0173165230170452</v>
      </c>
    </row>
    <row r="116" customFormat="false" ht="12.8" hidden="false" customHeight="false" outlineLevel="0" collapsed="false">
      <c r="I116" s="27"/>
    </row>
    <row r="117" customFormat="false" ht="12.8" hidden="false" customHeight="false" outlineLevel="0" collapsed="false">
      <c r="C117" s="0" t="s">
        <v>106</v>
      </c>
      <c r="D117" s="0" t="s">
        <v>107</v>
      </c>
      <c r="E117" s="0" t="s">
        <v>108</v>
      </c>
      <c r="F117" s="3" t="s">
        <v>109</v>
      </c>
      <c r="G117" s="0" t="s">
        <v>110</v>
      </c>
    </row>
    <row r="119" customFormat="false" ht="12.8" hidden="false" customHeight="false" outlineLevel="0" collapsed="false">
      <c r="B119" s="5" t="n">
        <v>2014</v>
      </c>
      <c r="C119" s="36" t="n">
        <f aca="false">(SUM('Central pensions'!Y4:Y7)/AVERAGE('Central scenario'!AG3:AG6))</f>
        <v>0.0100080003976103</v>
      </c>
      <c r="D119" s="36" t="n">
        <f aca="false">'Central scenario'!BM3+'Central scenario'!BN3+'Central scenario'!BL3-C119</f>
        <v>0.0636642641339579</v>
      </c>
      <c r="E119" s="36" t="n">
        <f aca="false">'Central scenario'!BK3</f>
        <v>0.0539797598100557</v>
      </c>
      <c r="F119" s="36" t="n">
        <f aca="false">SUM($C104:$J104)-$H104-$F104-SUM($K104:$Q104)</f>
        <v>0.0208507583843275</v>
      </c>
      <c r="G119" s="36" t="n">
        <f aca="false">E119+F119-D119-C119</f>
        <v>0.00115825366281498</v>
      </c>
    </row>
    <row r="120" customFormat="false" ht="12.8" hidden="false" customHeight="false" outlineLevel="0" collapsed="false">
      <c r="B120" s="0" t="n">
        <v>2015</v>
      </c>
      <c r="C120" s="27" t="n">
        <f aca="false">SUM('Central pensions'!Y14:Y17)/AVERAGE('Central scenario'!AG14:AG17)</f>
        <v>0.0107339784194634</v>
      </c>
      <c r="D120" s="27" t="n">
        <f aca="false">'Central scenario'!BM4+'Central scenario'!BN4+'Central scenario'!BL4-C120</f>
        <v>0.0829481034514564</v>
      </c>
      <c r="E120" s="27" t="n">
        <f aca="false">'Central scenario'!BK4</f>
        <v>0.0608077142069268</v>
      </c>
      <c r="F120" s="27" t="n">
        <f aca="false">SUM($C105:$J105)-$H105-$F105-SUM($K105:$Q105)</f>
        <v>0.0212417617908622</v>
      </c>
      <c r="G120" s="27" t="n">
        <f aca="false">E120+F120-D120-C120</f>
        <v>-0.0116326058731308</v>
      </c>
    </row>
    <row r="121" customFormat="false" ht="12.8" hidden="false" customHeight="false" outlineLevel="0" collapsed="false">
      <c r="B121" s="5" t="n">
        <v>2016</v>
      </c>
      <c r="C121" s="36" t="n">
        <f aca="false">SUM('Central pensions'!Y18:Y21)/AVERAGE('Central scenario'!AG18:AG21)</f>
        <v>0.0120915600774794</v>
      </c>
      <c r="D121" s="36" t="n">
        <f aca="false">'Central scenario'!BM5+'Central scenario'!BN5+'Central scenario'!BL5-C121</f>
        <v>0.0821852021289223</v>
      </c>
      <c r="E121" s="36" t="n">
        <f aca="false">'Central scenario'!BK5</f>
        <v>0.0613992953490798</v>
      </c>
      <c r="F121" s="36" t="n">
        <f aca="false">SUM($C106:$J106)-$H106-$F106-SUM($K106:$R106)</f>
        <v>0.0136114589454148</v>
      </c>
      <c r="G121" s="36" t="n">
        <f aca="false">E121+F121-D121-C121</f>
        <v>-0.0192660079119071</v>
      </c>
    </row>
    <row r="122" customFormat="false" ht="12.8" hidden="false" customHeight="false" outlineLevel="0" collapsed="false">
      <c r="B122" s="0" t="n">
        <v>2017</v>
      </c>
      <c r="C122" s="27" t="n">
        <f aca="false">SUM('Central pensions'!Y22:Y25)/AVERAGE('Central scenario'!AG22:AG25)</f>
        <v>0.0155413654604926</v>
      </c>
      <c r="D122" s="27" t="n">
        <f aca="false">'Central scenario'!BM6+'Central scenario'!BN6+'Central scenario'!BL6-C122</f>
        <v>0.0848763332974244</v>
      </c>
      <c r="E122" s="27" t="n">
        <f aca="false">'Central scenario'!BK6</f>
        <v>0.0633037968193993</v>
      </c>
      <c r="F122" s="27" t="n">
        <f aca="false">SUM($C107:$J107)-$H107-$F107-SUM($K107:$R107)</f>
        <v>0.0110564581173711</v>
      </c>
      <c r="G122" s="27" t="n">
        <f aca="false">E122+F122-D122-C122</f>
        <v>-0.0260574438211467</v>
      </c>
    </row>
    <row r="123" customFormat="false" ht="12.8" hidden="false" customHeight="false" outlineLevel="0" collapsed="false">
      <c r="B123" s="5" t="n">
        <f aca="false">B122+1</f>
        <v>2018</v>
      </c>
      <c r="C123" s="36" t="n">
        <f aca="false">SUM('Central pensions'!Y26:Y29)/AVERAGE('Central scenario'!AG26:AG29)</f>
        <v>0.0140195219749128</v>
      </c>
      <c r="D123" s="36" t="n">
        <f aca="false">'Central scenario'!BM7+'Central scenario'!BN7+'Central scenario'!BL7-C123</f>
        <v>0.0817946719885317</v>
      </c>
      <c r="E123" s="36" t="n">
        <f aca="false">'Central scenario'!BK7</f>
        <v>0.0590531695768482</v>
      </c>
      <c r="F123" s="36" t="n">
        <f aca="false">SUM($C108:$J108)-$F108-SUM($K108:$R108)</f>
        <v>0.015880266757964</v>
      </c>
      <c r="G123" s="36" t="n">
        <f aca="false">E123+F123-D123-C123</f>
        <v>-0.0208807576286323</v>
      </c>
    </row>
    <row r="124" customFormat="false" ht="12.8" hidden="false" customHeight="false" outlineLevel="0" collapsed="false">
      <c r="B124" s="0" t="n">
        <f aca="false">B123+1</f>
        <v>2019</v>
      </c>
      <c r="C124" s="27" t="n">
        <f aca="false">SUM('Central pensions'!Y30:Y33)/AVERAGE('Central scenario'!AG30:AG33)</f>
        <v>0.0123894659403816</v>
      </c>
      <c r="D124" s="27" t="n">
        <f aca="false">'Central scenario'!BM8+'Central scenario'!BN8+'Central scenario'!BL8-C124</f>
        <v>0.0775580975822565</v>
      </c>
      <c r="E124" s="27" t="n">
        <f aca="false">'Central scenario'!BK8</f>
        <v>0.0525638773348034</v>
      </c>
      <c r="F124" s="27" t="n">
        <f aca="false">SUM($D$112:$J$112)-SUM($K$112:$Q$112)-$I$112*12/15</f>
        <v>0.0112879599606703</v>
      </c>
      <c r="G124" s="27" t="n">
        <f aca="false">E124+F124-D124-C124</f>
        <v>-0.0260957262271644</v>
      </c>
    </row>
    <row r="125" customFormat="false" ht="12.8" hidden="false" customHeight="false" outlineLevel="0" collapsed="false">
      <c r="B125" s="5" t="n">
        <f aca="false">B124+1</f>
        <v>2020</v>
      </c>
      <c r="C125" s="36" t="n">
        <f aca="false">SUM('Central pensions'!Y34:Y37)/AVERAGE('Central scenario'!AG34:AG37)</f>
        <v>0.0108756372014267</v>
      </c>
      <c r="D125" s="36" t="n">
        <f aca="false">'Central scenario'!BM9+'Central scenario'!BN9+'Central scenario'!BL9-C125</f>
        <v>0.0772479442044904</v>
      </c>
      <c r="E125" s="36" t="n">
        <f aca="false">'Central scenario'!BK9</f>
        <v>0.0556165737126445</v>
      </c>
      <c r="F125" s="36" t="n">
        <f aca="false">SUM($D$112:$J$112)-SUM($K$112:$Q$112)-$I$112+$I$114</f>
        <v>0.0141775279493914</v>
      </c>
      <c r="G125" s="36" t="n">
        <f aca="false">E125+F125-D125-C125</f>
        <v>-0.0183294797438812</v>
      </c>
    </row>
    <row r="126" customFormat="false" ht="12.8" hidden="false" customHeight="false" outlineLevel="0" collapsed="false">
      <c r="B126" s="0" t="n">
        <f aca="false">B125+1</f>
        <v>2021</v>
      </c>
      <c r="C126" s="27" t="n">
        <f aca="false">SUM('Central pensions'!Y38:Y41)/AVERAGE('Central scenario'!AG38:AG41)</f>
        <v>0.0108434561020032</v>
      </c>
      <c r="D126" s="27" t="n">
        <f aca="false">'Central scenario'!BM10+'Central scenario'!BN10+'Central scenario'!BL10-C126</f>
        <v>0.0807754578030033</v>
      </c>
      <c r="E126" s="27" t="n">
        <f aca="false">'Central scenario'!BK10</f>
        <v>0.0578751893534476</v>
      </c>
      <c r="F126" s="27" t="n">
        <f aca="false">SUM($D$112:$J$112)-SUM($K$112:$Q$112)-$I$112+$I$114</f>
        <v>0.0141775279493914</v>
      </c>
      <c r="G126" s="27" t="n">
        <f aca="false">E126+F126-D126-C126</f>
        <v>-0.0195661966021676</v>
      </c>
    </row>
    <row r="127" customFormat="false" ht="12.8" hidden="false" customHeight="false" outlineLevel="0" collapsed="false">
      <c r="B127" s="5" t="n">
        <f aca="false">B126+1</f>
        <v>2022</v>
      </c>
      <c r="C127" s="36" t="n">
        <f aca="false">SUM('Central pensions'!Y42:Y45)/AVERAGE('Central scenario'!AG42:AG45)</f>
        <v>0.0110581184847416</v>
      </c>
      <c r="D127" s="36" t="n">
        <f aca="false">'Central scenario'!BM11+'Central scenario'!BN11+'Central scenario'!BL11-C127</f>
        <v>0.0835189592296669</v>
      </c>
      <c r="E127" s="36" t="n">
        <f aca="false">'Central scenario'!BK11</f>
        <v>0.0605805370908511</v>
      </c>
      <c r="F127" s="36" t="n">
        <f aca="false">SUM($D$112:$J$112)-SUM($K$112:$Q$112)-$I$112+$I$114</f>
        <v>0.0141775279493914</v>
      </c>
      <c r="G127" s="36" t="n">
        <f aca="false">E127+F127-D127-C127</f>
        <v>-0.019819012674166</v>
      </c>
    </row>
    <row r="128" customFormat="false" ht="12.8" hidden="false" customHeight="false" outlineLevel="0" collapsed="false">
      <c r="B128" s="0" t="n">
        <f aca="false">B127+1</f>
        <v>2023</v>
      </c>
      <c r="C128" s="27" t="n">
        <f aca="false">SUM('Central pensions'!Y46:Y49)/AVERAGE('Central scenario'!AG46:AG49)</f>
        <v>0.010701851260113</v>
      </c>
      <c r="D128" s="27" t="n">
        <f aca="false">'Central scenario'!BM12+'Central scenario'!BN12+'Central scenario'!BL12-C128</f>
        <v>0.0838685374517302</v>
      </c>
      <c r="E128" s="27" t="n">
        <f aca="false">'Central scenario'!BK12</f>
        <v>0.0616104477417614</v>
      </c>
      <c r="F128" s="27" t="n">
        <f aca="false">SUM($D$112:$J$112)-SUM($K$112:$Q$112)-$I$112+$I$114</f>
        <v>0.0141775279493914</v>
      </c>
      <c r="G128" s="27" t="n">
        <f aca="false">E128+F128-D128-C128</f>
        <v>-0.0187824130206904</v>
      </c>
    </row>
    <row r="129" customFormat="false" ht="12.8" hidden="false" customHeight="false" outlineLevel="0" collapsed="false">
      <c r="B129" s="5" t="n">
        <f aca="false">B128+1</f>
        <v>2024</v>
      </c>
      <c r="C129" s="36" t="n">
        <f aca="false">SUM('Central pensions'!Y50:Y53)/AVERAGE('Central scenario'!AG50:AG53)</f>
        <v>0.0104049114100898</v>
      </c>
      <c r="D129" s="36" t="n">
        <f aca="false">'Central scenario'!BM13+'Central scenario'!BN13+'Central scenario'!BL13-C129</f>
        <v>0.0841767786014505</v>
      </c>
      <c r="E129" s="36" t="n">
        <f aca="false">'Central scenario'!BK13</f>
        <v>0.0623536704723677</v>
      </c>
      <c r="F129" s="36" t="n">
        <f aca="false">SUM($D$112:$J$112)-SUM($K$112:$Q$112)-$I$112+$I$114</f>
        <v>0.0141775279493914</v>
      </c>
      <c r="G129" s="36" t="n">
        <f aca="false">E129+F129-D129-C129</f>
        <v>-0.0180504915897812</v>
      </c>
    </row>
    <row r="130" customFormat="false" ht="12.8" hidden="false" customHeight="false" outlineLevel="0" collapsed="false">
      <c r="B130" s="0" t="n">
        <f aca="false">B129+1</f>
        <v>2025</v>
      </c>
      <c r="C130" s="27" t="n">
        <f aca="false">SUM('Central pensions'!Y54:Y57)/AVERAGE('Central scenario'!AG54:AG57)</f>
        <v>0.0102797064162509</v>
      </c>
      <c r="D130" s="27" t="n">
        <f aca="false">'Central scenario'!BM14+'Central scenario'!BN14+'Central scenario'!BL14-C130</f>
        <v>0.0855307759695568</v>
      </c>
      <c r="E130" s="27" t="n">
        <f aca="false">'Central scenario'!BK14</f>
        <v>0.0626778856987482</v>
      </c>
      <c r="F130" s="27" t="n">
        <f aca="false">SUM($D$112:$J$112)-SUM($K$112:$Q$112)-$I$112+$I$114</f>
        <v>0.0141775279493914</v>
      </c>
      <c r="G130" s="27" t="n">
        <f aca="false">E130+F130-D130-C130</f>
        <v>-0.0189550687376681</v>
      </c>
    </row>
    <row r="131" customFormat="false" ht="12.8" hidden="false" customHeight="false" outlineLevel="0" collapsed="false">
      <c r="B131" s="5" t="n">
        <f aca="false">B130+1</f>
        <v>2026</v>
      </c>
      <c r="C131" s="36" t="n">
        <f aca="false">SUM('Central pensions'!Y58:Y61)/AVERAGE('Central scenario'!AG58:AG61)</f>
        <v>0.00986004387807051</v>
      </c>
      <c r="D131" s="36" t="n">
        <f aca="false">'Central scenario'!BM15+'Central scenario'!BN15+'Central scenario'!BL15-C131</f>
        <v>0.085147415937689</v>
      </c>
      <c r="E131" s="36" t="n">
        <f aca="false">'Central scenario'!BK15</f>
        <v>0.0628498765011209</v>
      </c>
      <c r="F131" s="36" t="n">
        <f aca="false">SUM($D$112:$J$112)-SUM($K$112:$Q$112)-$I$112+$I$114</f>
        <v>0.0141775279493914</v>
      </c>
      <c r="G131" s="36" t="n">
        <f aca="false">E131+F131-D131-C131</f>
        <v>-0.0179800553652472</v>
      </c>
    </row>
    <row r="132" customFormat="false" ht="12.8" hidden="false" customHeight="false" outlineLevel="0" collapsed="false">
      <c r="B132" s="0" t="n">
        <f aca="false">B131+1</f>
        <v>2027</v>
      </c>
      <c r="C132" s="27" t="n">
        <f aca="false">SUM('Central pensions'!Y62:Y65)/AVERAGE('Central scenario'!AG62:AG65)</f>
        <v>0.00923462238643166</v>
      </c>
      <c r="D132" s="27" t="n">
        <f aca="false">'Central scenario'!BM16+'Central scenario'!BN16+'Central scenario'!BL16-C132</f>
        <v>0.0843064765274556</v>
      </c>
      <c r="E132" s="27" t="n">
        <f aca="false">'Central scenario'!BK16</f>
        <v>0.0630308344698215</v>
      </c>
      <c r="F132" s="27" t="n">
        <f aca="false">SUM($D$112:$J$112)-SUM($K$112:$Q$112)-$I$112+$I$114</f>
        <v>0.0141775279493914</v>
      </c>
      <c r="G132" s="27" t="n">
        <f aca="false">E132+F132-D132-C132</f>
        <v>-0.0163327364946744</v>
      </c>
    </row>
    <row r="133" customFormat="false" ht="12.8" hidden="false" customHeight="false" outlineLevel="0" collapsed="false">
      <c r="B133" s="5" t="n">
        <f aca="false">B132+1</f>
        <v>2028</v>
      </c>
      <c r="C133" s="36" t="n">
        <f aca="false">SUM('Central pensions'!Y66:Y69)/AVERAGE('Central scenario'!AG66:AG69)</f>
        <v>0.00886557966059561</v>
      </c>
      <c r="D133" s="36" t="n">
        <f aca="false">'Central scenario'!BM17+'Central scenario'!BN17+'Central scenario'!BL17-C133</f>
        <v>0.0837115809761414</v>
      </c>
      <c r="E133" s="36" t="n">
        <f aca="false">'Central scenario'!BK17</f>
        <v>0.0631610753500068</v>
      </c>
      <c r="F133" s="36" t="n">
        <f aca="false">SUM($D$112:$J$112)-SUM($K$112:$Q$112)-$I$112+$I$114</f>
        <v>0.0141775279493914</v>
      </c>
      <c r="G133" s="36" t="n">
        <f aca="false">E133+F133-D133-C133</f>
        <v>-0.0152385573373388</v>
      </c>
    </row>
    <row r="134" customFormat="false" ht="12.8" hidden="false" customHeight="false" outlineLevel="0" collapsed="false">
      <c r="B134" s="0" t="n">
        <f aca="false">B133+1</f>
        <v>2029</v>
      </c>
      <c r="C134" s="27" t="n">
        <f aca="false">SUM('Central pensions'!Y70:Y73)/AVERAGE('Central scenario'!AG70:AG73)</f>
        <v>0.00844327901925939</v>
      </c>
      <c r="D134" s="27" t="n">
        <f aca="false">'Central scenario'!BM18+'Central scenario'!BN18+'Central scenario'!BL18-C134</f>
        <v>0.0829049925928838</v>
      </c>
      <c r="E134" s="27" t="n">
        <f aca="false">'Central scenario'!BK18</f>
        <v>0.0636302788210396</v>
      </c>
      <c r="F134" s="27" t="n">
        <f aca="false">SUM($D$112:$J$112)-SUM($K$112:$Q$112)-$I$112+$I$114</f>
        <v>0.0141775279493914</v>
      </c>
      <c r="G134" s="27" t="n">
        <f aca="false">E134+F134-D134-C134</f>
        <v>-0.0135404648417121</v>
      </c>
    </row>
    <row r="135" customFormat="false" ht="12.8" hidden="false" customHeight="false" outlineLevel="0" collapsed="false">
      <c r="B135" s="5" t="n">
        <f aca="false">B134+1</f>
        <v>2030</v>
      </c>
      <c r="C135" s="36" t="n">
        <f aca="false">SUM('Central pensions'!Y74:Y77)/AVERAGE('Central scenario'!AG74:AG77)</f>
        <v>0.00807929422502238</v>
      </c>
      <c r="D135" s="36" t="n">
        <f aca="false">'Central scenario'!BM19+'Central scenario'!BN19+'Central scenario'!BL19-C135</f>
        <v>0.0833937235439191</v>
      </c>
      <c r="E135" s="36" t="n">
        <f aca="false">'Central scenario'!BK19</f>
        <v>0.0639672702495331</v>
      </c>
      <c r="F135" s="36" t="n">
        <f aca="false">SUM($D$112:$J$112)-SUM($K$112:$Q$112)-$I$112+$I$114</f>
        <v>0.0141775279493914</v>
      </c>
      <c r="G135" s="36" t="n">
        <f aca="false">E135+F135-D135-C135</f>
        <v>-0.013328219570017</v>
      </c>
    </row>
    <row r="136" customFormat="false" ht="12.8" hidden="false" customHeight="false" outlineLevel="0" collapsed="false">
      <c r="B136" s="0" t="n">
        <f aca="false">B135+1</f>
        <v>2031</v>
      </c>
      <c r="C136" s="27" t="n">
        <f aca="false">SUM('Central pensions'!Y78:Y81)/AVERAGE('Central scenario'!AG78:AG81)</f>
        <v>0.00765496854660189</v>
      </c>
      <c r="D136" s="27" t="n">
        <f aca="false">'Central scenario'!BM20+'Central scenario'!BN20+'Central scenario'!BL20-C136</f>
        <v>0.0836031941242254</v>
      </c>
      <c r="E136" s="27" t="n">
        <f aca="false">'Central scenario'!BK20</f>
        <v>0.0641974812508826</v>
      </c>
      <c r="F136" s="27" t="n">
        <f aca="false">SUM($D$112:$J$112)-SUM($K$112:$Q$112)-$I$112+$I$114</f>
        <v>0.0141775279493914</v>
      </c>
      <c r="G136" s="27" t="n">
        <f aca="false">E136+F136-D136-C136</f>
        <v>-0.0128831534705533</v>
      </c>
    </row>
    <row r="137" customFormat="false" ht="12.8" hidden="false" customHeight="false" outlineLevel="0" collapsed="false">
      <c r="B137" s="5" t="n">
        <f aca="false">B136+1</f>
        <v>2032</v>
      </c>
      <c r="C137" s="36" t="n">
        <f aca="false">SUM('Central pensions'!Y82:Y85)/AVERAGE('Central scenario'!AG82:AG85)</f>
        <v>0.00726785148348292</v>
      </c>
      <c r="D137" s="36" t="n">
        <f aca="false">'Central scenario'!BM21+'Central scenario'!BN21+'Central scenario'!BL21-C137</f>
        <v>0.0835439705471415</v>
      </c>
      <c r="E137" s="36" t="n">
        <f aca="false">'Central scenario'!BK21</f>
        <v>0.0643010739134651</v>
      </c>
      <c r="F137" s="36" t="n">
        <f aca="false">SUM($D$112:$J$112)-SUM($K$112:$Q$112)-$I$112+$I$114</f>
        <v>0.0141775279493914</v>
      </c>
      <c r="G137" s="36" t="n">
        <f aca="false">E137+F137-D137-C137</f>
        <v>-0.012333220167768</v>
      </c>
    </row>
    <row r="138" customFormat="false" ht="12.8" hidden="false" customHeight="false" outlineLevel="0" collapsed="false">
      <c r="B138" s="0" t="n">
        <f aca="false">B137+1</f>
        <v>2033</v>
      </c>
      <c r="C138" s="27" t="n">
        <f aca="false">SUM('Central pensions'!Y86:Y89)/AVERAGE('Central scenario'!AG86:AG89)</f>
        <v>0.00698992559296758</v>
      </c>
      <c r="D138" s="27" t="n">
        <f aca="false">'Central scenario'!BM22+'Central scenario'!BN22+'Central scenario'!BL22-C138</f>
        <v>0.082813166760398</v>
      </c>
      <c r="E138" s="27" t="n">
        <f aca="false">'Central scenario'!BK22</f>
        <v>0.0647080190206269</v>
      </c>
      <c r="F138" s="27" t="n">
        <f aca="false">SUM($D$112:$J$112)-SUM($K$112:$Q$112)-$I$112+$I$114</f>
        <v>0.0141775279493914</v>
      </c>
      <c r="G138" s="27" t="n">
        <f aca="false">E138+F138-D138-C138</f>
        <v>-0.0109175453833473</v>
      </c>
    </row>
    <row r="139" customFormat="false" ht="12.8" hidden="false" customHeight="false" outlineLevel="0" collapsed="false">
      <c r="B139" s="5" t="n">
        <f aca="false">B138+1</f>
        <v>2034</v>
      </c>
      <c r="C139" s="36" t="n">
        <f aca="false">SUM('Central pensions'!Y90:Y93)/AVERAGE('Central scenario'!AG90:AG93)</f>
        <v>0.00684264372706527</v>
      </c>
      <c r="D139" s="36" t="n">
        <f aca="false">'Central scenario'!BM23+'Central scenario'!BN23+'Central scenario'!BL23-C139</f>
        <v>0.0832861412508044</v>
      </c>
      <c r="E139" s="36" t="n">
        <f aca="false">'Central scenario'!BK23</f>
        <v>0.0646919816066463</v>
      </c>
      <c r="F139" s="36" t="n">
        <f aca="false">SUM($D$112:$J$112)-SUM($K$112:$Q$112)-$I$112+$I$114</f>
        <v>0.0141775279493914</v>
      </c>
      <c r="G139" s="36" t="n">
        <f aca="false">E139+F139-D139-C139</f>
        <v>-0.011259275421832</v>
      </c>
    </row>
    <row r="140" customFormat="false" ht="12.8" hidden="false" customHeight="false" outlineLevel="0" collapsed="false">
      <c r="B140" s="0" t="n">
        <f aca="false">B139+1</f>
        <v>2035</v>
      </c>
      <c r="C140" s="27" t="n">
        <f aca="false">SUM('Central pensions'!Y94:Y97)/AVERAGE('Central scenario'!AG94:AG97)</f>
        <v>0.00656407942222493</v>
      </c>
      <c r="D140" s="27" t="n">
        <f aca="false">'Central scenario'!BM24+'Central scenario'!BN24+'Central scenario'!BL24-C140</f>
        <v>0.0828603830663778</v>
      </c>
      <c r="E140" s="27" t="n">
        <f aca="false">'Central scenario'!BK24</f>
        <v>0.0645794381631624</v>
      </c>
      <c r="F140" s="27" t="n">
        <f aca="false">SUM($D$112:$J$112)-SUM($K$112:$Q$112)-$I$112+$I$114</f>
        <v>0.0141775279493914</v>
      </c>
      <c r="G140" s="27" t="n">
        <f aca="false">E140+F140-D140-C140</f>
        <v>-0.010667496376049</v>
      </c>
    </row>
    <row r="141" customFormat="false" ht="12.8" hidden="false" customHeight="false" outlineLevel="0" collapsed="false">
      <c r="B141" s="5" t="n">
        <f aca="false">B140+1</f>
        <v>2036</v>
      </c>
      <c r="C141" s="36" t="n">
        <f aca="false">SUM('Central pensions'!Y98:Y101)/AVERAGE('Central scenario'!AG98:AG101)</f>
        <v>0.00632643173160903</v>
      </c>
      <c r="D141" s="36" t="n">
        <f aca="false">'Central scenario'!BM25+'Central scenario'!BN25+'Central scenario'!BL25-C141</f>
        <v>0.0818929851683496</v>
      </c>
      <c r="E141" s="36" t="n">
        <f aca="false">'Central scenario'!BK25</f>
        <v>0.0650450250100292</v>
      </c>
      <c r="F141" s="36" t="n">
        <f aca="false">SUM($D$112:$J$112)-SUM($K$112:$Q$112)-$I$112+$I$114</f>
        <v>0.0141775279493914</v>
      </c>
      <c r="G141" s="36" t="n">
        <f aca="false">E141+F141-D141-C141</f>
        <v>-0.00899686394053799</v>
      </c>
    </row>
    <row r="142" customFormat="false" ht="12.8" hidden="false" customHeight="false" outlineLevel="0" collapsed="false">
      <c r="B142" s="0" t="n">
        <f aca="false">B141+1</f>
        <v>2037</v>
      </c>
      <c r="C142" s="27" t="n">
        <f aca="false">SUM('Central pensions'!Y102:Y105)/AVERAGE('Central scenario'!AG102:AG105)</f>
        <v>0.0060802792008372</v>
      </c>
      <c r="D142" s="27" t="n">
        <f aca="false">'Central scenario'!BM26+'Central scenario'!BN26+'Central scenario'!BL26-C142</f>
        <v>0.0821691020654083</v>
      </c>
      <c r="E142" s="27" t="n">
        <f aca="false">'Central scenario'!BK26</f>
        <v>0.0654490819232882</v>
      </c>
      <c r="F142" s="27" t="n">
        <f aca="false">SUM($D$112:$J$112)-SUM($K$112:$Q$112)-$I$112+$I$114</f>
        <v>0.0141775279493914</v>
      </c>
      <c r="G142" s="27" t="n">
        <f aca="false">E142+F142-D142-C142</f>
        <v>-0.00862277139356594</v>
      </c>
    </row>
    <row r="143" customFormat="false" ht="12.8" hidden="false" customHeight="false" outlineLevel="0" collapsed="false">
      <c r="B143" s="5" t="n">
        <f aca="false">B142+1</f>
        <v>2038</v>
      </c>
      <c r="C143" s="36" t="n">
        <f aca="false">SUM('Central pensions'!Y106:Y109)/AVERAGE('Central scenario'!AG106:AG109)</f>
        <v>0.0057550796300757</v>
      </c>
      <c r="D143" s="36" t="n">
        <f aca="false">'Central scenario'!BM27+'Central scenario'!BN27+'Central scenario'!BL27-C143</f>
        <v>0.0816069509068656</v>
      </c>
      <c r="E143" s="36" t="n">
        <f aca="false">'Central scenario'!BK27</f>
        <v>0.0657251151741322</v>
      </c>
      <c r="F143" s="36" t="n">
        <f aca="false">SUM($D$112:$J$112)-SUM($K$112:$Q$112)-$I$112+$I$114</f>
        <v>0.0141775279493914</v>
      </c>
      <c r="G143" s="36" t="n">
        <f aca="false">E143+F143-D143-C143</f>
        <v>-0.00745938741341766</v>
      </c>
    </row>
    <row r="144" customFormat="false" ht="12.8" hidden="false" customHeight="false" outlineLevel="0" collapsed="false">
      <c r="B144" s="0" t="n">
        <f aca="false">B143+1</f>
        <v>2039</v>
      </c>
      <c r="C144" s="27" t="n">
        <f aca="false">SUM('Central pensions'!Y110:Y113)/AVERAGE('Central scenario'!AG110:AG113)</f>
        <v>0.00561328122697372</v>
      </c>
      <c r="D144" s="27" t="n">
        <f aca="false">'Central scenario'!BM28+'Central scenario'!BN28+'Central scenario'!BL28-C144</f>
        <v>0.0825757536682029</v>
      </c>
      <c r="E144" s="27" t="n">
        <f aca="false">'Central scenario'!BK28</f>
        <v>0.0656574779292636</v>
      </c>
      <c r="F144" s="27" t="n">
        <f aca="false">SUM($D$112:$J$112)-SUM($K$112:$Q$112)-$I$112+$I$114</f>
        <v>0.0141775279493914</v>
      </c>
      <c r="G144" s="27" t="n">
        <f aca="false">E144+F144-D144-C144</f>
        <v>-0.00835402901652162</v>
      </c>
    </row>
    <row r="145" customFormat="false" ht="12.8" hidden="false" customHeight="false" outlineLevel="0" collapsed="false">
      <c r="B145" s="5" t="n">
        <f aca="false">B144+1</f>
        <v>2040</v>
      </c>
      <c r="C145" s="36" t="n">
        <f aca="false">SUM('Central pensions'!Y114:Y117)/AVERAGE('Central scenario'!AG114:AG117)</f>
        <v>0.00545444114634185</v>
      </c>
      <c r="D145" s="36" t="n">
        <f aca="false">'Central scenario'!BM29+'Central scenario'!BN29+'Central scenario'!BL29-C145</f>
        <v>0.0835740189015673</v>
      </c>
      <c r="E145" s="36" t="n">
        <f aca="false">'Central scenario'!BK29</f>
        <v>0.065368649269774</v>
      </c>
      <c r="F145" s="36" t="n">
        <f aca="false">SUM($D$112:$J$112)-SUM($K$112:$Q$112)-$I$112+$I$114</f>
        <v>0.0141775279493914</v>
      </c>
      <c r="G145" s="36" t="n">
        <f aca="false">E145+F145-D145-C145</f>
        <v>-0.0094822828287438</v>
      </c>
    </row>
    <row r="146" customFormat="false" ht="12.8" hidden="false" customHeight="false" outlineLevel="0" collapsed="false">
      <c r="C146" s="0" t="str">
        <f aca="false">C117</f>
        <v>Family benefits</v>
      </c>
      <c r="D146" s="0" t="str">
        <f aca="false">D117</f>
        <v>Pensions</v>
      </c>
      <c r="E146" s="0" t="str">
        <f aca="false">E117</f>
        <v>Social security contributions</v>
      </c>
      <c r="F146" s="0" t="str">
        <f aca="false">F117</f>
        <v>Fiscal income net of non-simulated expenses</v>
      </c>
      <c r="G146" s="0" t="str">
        <f aca="false">G117</f>
        <v>Economic result</v>
      </c>
    </row>
    <row r="147" customFormat="false" ht="12.8" hidden="false" customHeight="false" outlineLevel="0" collapsed="false">
      <c r="B147" s="5" t="n">
        <v>2014</v>
      </c>
      <c r="C147" s="36" t="n">
        <f aca="false">-C119</f>
        <v>-0.0100080003976103</v>
      </c>
      <c r="D147" s="36" t="n">
        <f aca="false">-D119</f>
        <v>-0.0636642641339579</v>
      </c>
      <c r="E147" s="36" t="n">
        <f aca="false">E119</f>
        <v>0.0539797598100557</v>
      </c>
      <c r="F147" s="36" t="n">
        <f aca="false">F119</f>
        <v>0.0208507583843275</v>
      </c>
      <c r="G147" s="36" t="n">
        <f aca="false">G119</f>
        <v>0.00115825366281498</v>
      </c>
    </row>
    <row r="148" customFormat="false" ht="12.8" hidden="false" customHeight="false" outlineLevel="0" collapsed="false">
      <c r="B148" s="0" t="n">
        <v>2015</v>
      </c>
      <c r="C148" s="27" t="n">
        <f aca="false">-C120</f>
        <v>-0.0107339784194634</v>
      </c>
      <c r="D148" s="27" t="n">
        <f aca="false">-D120</f>
        <v>-0.0829481034514564</v>
      </c>
      <c r="E148" s="27" t="n">
        <f aca="false">E120</f>
        <v>0.0608077142069268</v>
      </c>
      <c r="F148" s="27" t="n">
        <f aca="false">F120</f>
        <v>0.0212417617908622</v>
      </c>
      <c r="G148" s="27" t="n">
        <f aca="false">G120</f>
        <v>-0.0116326058731308</v>
      </c>
    </row>
    <row r="149" customFormat="false" ht="12.8" hidden="false" customHeight="false" outlineLevel="0" collapsed="false">
      <c r="B149" s="5" t="n">
        <v>2016</v>
      </c>
      <c r="C149" s="36" t="n">
        <f aca="false">-C121</f>
        <v>-0.0120915600774794</v>
      </c>
      <c r="D149" s="36" t="n">
        <f aca="false">-D121</f>
        <v>-0.0821852021289223</v>
      </c>
      <c r="E149" s="36" t="n">
        <f aca="false">E121</f>
        <v>0.0613992953490798</v>
      </c>
      <c r="F149" s="36" t="n">
        <f aca="false">F121</f>
        <v>0.0136114589454148</v>
      </c>
      <c r="G149" s="36" t="n">
        <f aca="false">G121</f>
        <v>-0.0192660079119071</v>
      </c>
    </row>
    <row r="150" customFormat="false" ht="12.8" hidden="false" customHeight="false" outlineLevel="0" collapsed="false">
      <c r="B150" s="0" t="n">
        <v>2017</v>
      </c>
      <c r="C150" s="27" t="n">
        <f aca="false">-C122</f>
        <v>-0.0155413654604926</v>
      </c>
      <c r="D150" s="27" t="n">
        <f aca="false">-D122</f>
        <v>-0.0848763332974244</v>
      </c>
      <c r="E150" s="27" t="n">
        <f aca="false">E122</f>
        <v>0.0633037968193993</v>
      </c>
      <c r="F150" s="27" t="n">
        <f aca="false">F122</f>
        <v>0.0110564581173711</v>
      </c>
      <c r="G150" s="27" t="n">
        <f aca="false">G122</f>
        <v>-0.0260574438211467</v>
      </c>
    </row>
    <row r="151" customFormat="false" ht="12.8" hidden="false" customHeight="false" outlineLevel="0" collapsed="false">
      <c r="B151" s="5" t="n">
        <f aca="false">B150+1</f>
        <v>2018</v>
      </c>
      <c r="C151" s="36" t="n">
        <f aca="false">-C123</f>
        <v>-0.0140195219749128</v>
      </c>
      <c r="D151" s="36" t="n">
        <f aca="false">-D123</f>
        <v>-0.0817946719885317</v>
      </c>
      <c r="E151" s="36" t="n">
        <f aca="false">E123</f>
        <v>0.0590531695768482</v>
      </c>
      <c r="F151" s="36" t="n">
        <f aca="false">F123</f>
        <v>0.015880266757964</v>
      </c>
      <c r="G151" s="36" t="n">
        <f aca="false">G123</f>
        <v>-0.0208807576286323</v>
      </c>
    </row>
    <row r="152" customFormat="false" ht="12.8" hidden="false" customHeight="false" outlineLevel="0" collapsed="false">
      <c r="B152" s="0" t="n">
        <f aca="false">B151+1</f>
        <v>2019</v>
      </c>
      <c r="C152" s="27" t="n">
        <f aca="false">-C124</f>
        <v>-0.0123894659403816</v>
      </c>
      <c r="D152" s="27" t="n">
        <f aca="false">-D124</f>
        <v>-0.0775580975822565</v>
      </c>
      <c r="E152" s="27" t="n">
        <f aca="false">E124</f>
        <v>0.0525638773348034</v>
      </c>
      <c r="F152" s="27" t="n">
        <f aca="false">F124</f>
        <v>0.0112879599606703</v>
      </c>
      <c r="G152" s="27" t="n">
        <f aca="false">G124</f>
        <v>-0.0260957262271644</v>
      </c>
    </row>
    <row r="153" customFormat="false" ht="12.8" hidden="false" customHeight="false" outlineLevel="0" collapsed="false">
      <c r="B153" s="5" t="n">
        <f aca="false">B152+1</f>
        <v>2020</v>
      </c>
      <c r="C153" s="36" t="n">
        <f aca="false">-C125</f>
        <v>-0.0108756372014267</v>
      </c>
      <c r="D153" s="36" t="n">
        <f aca="false">-D125</f>
        <v>-0.0772479442044904</v>
      </c>
      <c r="E153" s="36" t="n">
        <f aca="false">E125</f>
        <v>0.0556165737126445</v>
      </c>
      <c r="F153" s="36" t="n">
        <f aca="false">F125</f>
        <v>0.0141775279493914</v>
      </c>
      <c r="G153" s="36" t="n">
        <f aca="false">G125</f>
        <v>-0.0183294797438812</v>
      </c>
    </row>
    <row r="154" customFormat="false" ht="12.8" hidden="false" customHeight="false" outlineLevel="0" collapsed="false">
      <c r="B154" s="0" t="n">
        <f aca="false">B153+1</f>
        <v>2021</v>
      </c>
      <c r="C154" s="27" t="n">
        <f aca="false">-C126</f>
        <v>-0.0108434561020032</v>
      </c>
      <c r="D154" s="27" t="n">
        <f aca="false">-D126</f>
        <v>-0.0807754578030033</v>
      </c>
      <c r="E154" s="27" t="n">
        <f aca="false">E126</f>
        <v>0.0578751893534476</v>
      </c>
      <c r="F154" s="27" t="n">
        <f aca="false">F126</f>
        <v>0.0141775279493914</v>
      </c>
      <c r="G154" s="27" t="n">
        <f aca="false">G126</f>
        <v>-0.0195661966021676</v>
      </c>
    </row>
    <row r="155" customFormat="false" ht="12.8" hidden="false" customHeight="false" outlineLevel="0" collapsed="false">
      <c r="B155" s="5" t="n">
        <f aca="false">B154+1</f>
        <v>2022</v>
      </c>
      <c r="C155" s="36" t="n">
        <f aca="false">-C127</f>
        <v>-0.0110581184847416</v>
      </c>
      <c r="D155" s="36" t="n">
        <f aca="false">-D127</f>
        <v>-0.0835189592296669</v>
      </c>
      <c r="E155" s="36" t="n">
        <f aca="false">E127</f>
        <v>0.0605805370908511</v>
      </c>
      <c r="F155" s="36" t="n">
        <f aca="false">F127</f>
        <v>0.0141775279493914</v>
      </c>
      <c r="G155" s="36" t="n">
        <f aca="false">G127</f>
        <v>-0.019819012674166</v>
      </c>
    </row>
    <row r="156" customFormat="false" ht="12.8" hidden="false" customHeight="false" outlineLevel="0" collapsed="false">
      <c r="B156" s="0" t="n">
        <f aca="false">B155+1</f>
        <v>2023</v>
      </c>
      <c r="C156" s="27" t="n">
        <f aca="false">-C128</f>
        <v>-0.010701851260113</v>
      </c>
      <c r="D156" s="27" t="n">
        <f aca="false">-D128</f>
        <v>-0.0838685374517302</v>
      </c>
      <c r="E156" s="27" t="n">
        <f aca="false">E128</f>
        <v>0.0616104477417614</v>
      </c>
      <c r="F156" s="27" t="n">
        <f aca="false">F128</f>
        <v>0.0141775279493914</v>
      </c>
      <c r="G156" s="27" t="n">
        <f aca="false">G128</f>
        <v>-0.0187824130206904</v>
      </c>
    </row>
    <row r="157" customFormat="false" ht="12.8" hidden="false" customHeight="false" outlineLevel="0" collapsed="false">
      <c r="B157" s="5" t="n">
        <f aca="false">B156+1</f>
        <v>2024</v>
      </c>
      <c r="C157" s="36" t="n">
        <f aca="false">-C129</f>
        <v>-0.0104049114100898</v>
      </c>
      <c r="D157" s="36" t="n">
        <f aca="false">-D129</f>
        <v>-0.0841767786014505</v>
      </c>
      <c r="E157" s="36" t="n">
        <f aca="false">E129</f>
        <v>0.0623536704723677</v>
      </c>
      <c r="F157" s="36" t="n">
        <f aca="false">F129</f>
        <v>0.0141775279493914</v>
      </c>
      <c r="G157" s="36" t="n">
        <f aca="false">G129</f>
        <v>-0.0180504915897812</v>
      </c>
    </row>
    <row r="158" customFormat="false" ht="12.8" hidden="false" customHeight="false" outlineLevel="0" collapsed="false">
      <c r="B158" s="0" t="n">
        <f aca="false">B157+1</f>
        <v>2025</v>
      </c>
      <c r="C158" s="27" t="n">
        <f aca="false">-C130</f>
        <v>-0.0102797064162509</v>
      </c>
      <c r="D158" s="27" t="n">
        <f aca="false">-D130</f>
        <v>-0.0855307759695568</v>
      </c>
      <c r="E158" s="27" t="n">
        <f aca="false">E130</f>
        <v>0.0626778856987482</v>
      </c>
      <c r="F158" s="27" t="n">
        <f aca="false">F130</f>
        <v>0.0141775279493914</v>
      </c>
      <c r="G158" s="27" t="n">
        <f aca="false">G130</f>
        <v>-0.0189550687376681</v>
      </c>
    </row>
    <row r="159" customFormat="false" ht="12.8" hidden="false" customHeight="false" outlineLevel="0" collapsed="false">
      <c r="B159" s="5" t="n">
        <f aca="false">B158+1</f>
        <v>2026</v>
      </c>
      <c r="C159" s="36" t="n">
        <f aca="false">-C131</f>
        <v>-0.00986004387807051</v>
      </c>
      <c r="D159" s="36" t="n">
        <f aca="false">-D131</f>
        <v>-0.085147415937689</v>
      </c>
      <c r="E159" s="36" t="n">
        <f aca="false">E131</f>
        <v>0.0628498765011209</v>
      </c>
      <c r="F159" s="36" t="n">
        <f aca="false">F131</f>
        <v>0.0141775279493914</v>
      </c>
      <c r="G159" s="36" t="n">
        <f aca="false">G131</f>
        <v>-0.0179800553652472</v>
      </c>
    </row>
    <row r="160" customFormat="false" ht="12.8" hidden="false" customHeight="false" outlineLevel="0" collapsed="false">
      <c r="B160" s="0" t="n">
        <f aca="false">B159+1</f>
        <v>2027</v>
      </c>
      <c r="C160" s="27" t="n">
        <f aca="false">-C132</f>
        <v>-0.00923462238643166</v>
      </c>
      <c r="D160" s="27" t="n">
        <f aca="false">-D132</f>
        <v>-0.0843064765274556</v>
      </c>
      <c r="E160" s="27" t="n">
        <f aca="false">E132</f>
        <v>0.0630308344698215</v>
      </c>
      <c r="F160" s="27" t="n">
        <f aca="false">F132</f>
        <v>0.0141775279493914</v>
      </c>
      <c r="G160" s="27" t="n">
        <f aca="false">G132</f>
        <v>-0.0163327364946744</v>
      </c>
    </row>
    <row r="161" customFormat="false" ht="12.8" hidden="false" customHeight="false" outlineLevel="0" collapsed="false">
      <c r="B161" s="5" t="n">
        <f aca="false">B160+1</f>
        <v>2028</v>
      </c>
      <c r="C161" s="36" t="n">
        <f aca="false">-C133</f>
        <v>-0.00886557966059561</v>
      </c>
      <c r="D161" s="36" t="n">
        <f aca="false">-D133</f>
        <v>-0.0837115809761414</v>
      </c>
      <c r="E161" s="36" t="n">
        <f aca="false">E133</f>
        <v>0.0631610753500068</v>
      </c>
      <c r="F161" s="36" t="n">
        <f aca="false">F133</f>
        <v>0.0141775279493914</v>
      </c>
      <c r="G161" s="36" t="n">
        <f aca="false">G133</f>
        <v>-0.0152385573373388</v>
      </c>
    </row>
    <row r="162" customFormat="false" ht="12.8" hidden="false" customHeight="false" outlineLevel="0" collapsed="false">
      <c r="B162" s="0" t="n">
        <f aca="false">B161+1</f>
        <v>2029</v>
      </c>
      <c r="C162" s="27" t="n">
        <f aca="false">-C134</f>
        <v>-0.00844327901925939</v>
      </c>
      <c r="D162" s="27" t="n">
        <f aca="false">-D134</f>
        <v>-0.0829049925928838</v>
      </c>
      <c r="E162" s="27" t="n">
        <f aca="false">E134</f>
        <v>0.0636302788210396</v>
      </c>
      <c r="F162" s="27" t="n">
        <f aca="false">F134</f>
        <v>0.0141775279493914</v>
      </c>
      <c r="G162" s="27" t="n">
        <f aca="false">G134</f>
        <v>-0.0135404648417121</v>
      </c>
    </row>
    <row r="163" customFormat="false" ht="12.8" hidden="false" customHeight="false" outlineLevel="0" collapsed="false">
      <c r="B163" s="5" t="n">
        <f aca="false">B162+1</f>
        <v>2030</v>
      </c>
      <c r="C163" s="36" t="n">
        <f aca="false">-C135</f>
        <v>-0.00807929422502238</v>
      </c>
      <c r="D163" s="36" t="n">
        <f aca="false">-D135</f>
        <v>-0.0833937235439191</v>
      </c>
      <c r="E163" s="36" t="n">
        <f aca="false">E135</f>
        <v>0.0639672702495331</v>
      </c>
      <c r="F163" s="36" t="n">
        <f aca="false">F135</f>
        <v>0.0141775279493914</v>
      </c>
      <c r="G163" s="36" t="n">
        <f aca="false">G135</f>
        <v>-0.013328219570017</v>
      </c>
    </row>
    <row r="164" customFormat="false" ht="12.8" hidden="false" customHeight="false" outlineLevel="0" collapsed="false">
      <c r="B164" s="0" t="n">
        <f aca="false">B163+1</f>
        <v>2031</v>
      </c>
      <c r="C164" s="27" t="n">
        <f aca="false">-C136</f>
        <v>-0.00765496854660189</v>
      </c>
      <c r="D164" s="27" t="n">
        <f aca="false">-D136</f>
        <v>-0.0836031941242254</v>
      </c>
      <c r="E164" s="27" t="n">
        <f aca="false">E136</f>
        <v>0.0641974812508826</v>
      </c>
      <c r="F164" s="27" t="n">
        <f aca="false">F136</f>
        <v>0.0141775279493914</v>
      </c>
      <c r="G164" s="27" t="n">
        <f aca="false">G136</f>
        <v>-0.0128831534705533</v>
      </c>
    </row>
    <row r="165" customFormat="false" ht="12.8" hidden="false" customHeight="false" outlineLevel="0" collapsed="false">
      <c r="B165" s="5" t="n">
        <f aca="false">B164+1</f>
        <v>2032</v>
      </c>
      <c r="C165" s="36" t="n">
        <f aca="false">-C137</f>
        <v>-0.00726785148348292</v>
      </c>
      <c r="D165" s="36" t="n">
        <f aca="false">-D137</f>
        <v>-0.0835439705471415</v>
      </c>
      <c r="E165" s="36" t="n">
        <f aca="false">E137</f>
        <v>0.0643010739134651</v>
      </c>
      <c r="F165" s="36" t="n">
        <f aca="false">F137</f>
        <v>0.0141775279493914</v>
      </c>
      <c r="G165" s="36" t="n">
        <f aca="false">G137</f>
        <v>-0.012333220167768</v>
      </c>
    </row>
    <row r="166" customFormat="false" ht="12.8" hidden="false" customHeight="false" outlineLevel="0" collapsed="false">
      <c r="B166" s="0" t="n">
        <f aca="false">B165+1</f>
        <v>2033</v>
      </c>
      <c r="C166" s="27" t="n">
        <f aca="false">-C138</f>
        <v>-0.00698992559296758</v>
      </c>
      <c r="D166" s="27" t="n">
        <f aca="false">-D138</f>
        <v>-0.082813166760398</v>
      </c>
      <c r="E166" s="27" t="n">
        <f aca="false">E138</f>
        <v>0.0647080190206269</v>
      </c>
      <c r="F166" s="27" t="n">
        <f aca="false">F138</f>
        <v>0.0141775279493914</v>
      </c>
      <c r="G166" s="27" t="n">
        <f aca="false">G138</f>
        <v>-0.0109175453833473</v>
      </c>
    </row>
    <row r="167" customFormat="false" ht="12.8" hidden="false" customHeight="false" outlineLevel="0" collapsed="false">
      <c r="B167" s="5" t="n">
        <f aca="false">B166+1</f>
        <v>2034</v>
      </c>
      <c r="C167" s="36" t="n">
        <f aca="false">-C139</f>
        <v>-0.00684264372706527</v>
      </c>
      <c r="D167" s="36" t="n">
        <f aca="false">-D139</f>
        <v>-0.0832861412508044</v>
      </c>
      <c r="E167" s="36" t="n">
        <f aca="false">E139</f>
        <v>0.0646919816066463</v>
      </c>
      <c r="F167" s="36" t="n">
        <f aca="false">F139</f>
        <v>0.0141775279493914</v>
      </c>
      <c r="G167" s="36" t="n">
        <f aca="false">G139</f>
        <v>-0.011259275421832</v>
      </c>
    </row>
    <row r="168" customFormat="false" ht="12.8" hidden="false" customHeight="false" outlineLevel="0" collapsed="false">
      <c r="B168" s="0" t="n">
        <f aca="false">B167+1</f>
        <v>2035</v>
      </c>
      <c r="C168" s="27" t="n">
        <f aca="false">-C140</f>
        <v>-0.00656407942222493</v>
      </c>
      <c r="D168" s="27" t="n">
        <f aca="false">-D140</f>
        <v>-0.0828603830663778</v>
      </c>
      <c r="E168" s="27" t="n">
        <f aca="false">E140</f>
        <v>0.0645794381631624</v>
      </c>
      <c r="F168" s="27" t="n">
        <f aca="false">F140</f>
        <v>0.0141775279493914</v>
      </c>
      <c r="G168" s="27" t="n">
        <f aca="false">G140</f>
        <v>-0.010667496376049</v>
      </c>
    </row>
    <row r="169" customFormat="false" ht="12.8" hidden="false" customHeight="false" outlineLevel="0" collapsed="false">
      <c r="B169" s="5" t="n">
        <f aca="false">B168+1</f>
        <v>2036</v>
      </c>
      <c r="C169" s="36" t="n">
        <f aca="false">-C141</f>
        <v>-0.00632643173160903</v>
      </c>
      <c r="D169" s="36" t="n">
        <f aca="false">-D141</f>
        <v>-0.0818929851683496</v>
      </c>
      <c r="E169" s="36" t="n">
        <f aca="false">E141</f>
        <v>0.0650450250100292</v>
      </c>
      <c r="F169" s="36" t="n">
        <f aca="false">F141</f>
        <v>0.0141775279493914</v>
      </c>
      <c r="G169" s="36" t="n">
        <f aca="false">G141</f>
        <v>-0.00899686394053799</v>
      </c>
    </row>
    <row r="170" customFormat="false" ht="12.8" hidden="false" customHeight="false" outlineLevel="0" collapsed="false">
      <c r="B170" s="0" t="n">
        <f aca="false">B169+1</f>
        <v>2037</v>
      </c>
      <c r="C170" s="27" t="n">
        <f aca="false">-C142</f>
        <v>-0.0060802792008372</v>
      </c>
      <c r="D170" s="27" t="n">
        <f aca="false">-D142</f>
        <v>-0.0821691020654083</v>
      </c>
      <c r="E170" s="27" t="n">
        <f aca="false">E142</f>
        <v>0.0654490819232882</v>
      </c>
      <c r="F170" s="27" t="n">
        <f aca="false">F142</f>
        <v>0.0141775279493914</v>
      </c>
      <c r="G170" s="27" t="n">
        <f aca="false">G142</f>
        <v>-0.00862277139356594</v>
      </c>
    </row>
    <row r="171" customFormat="false" ht="12.8" hidden="false" customHeight="false" outlineLevel="0" collapsed="false">
      <c r="B171" s="5" t="n">
        <f aca="false">B170+1</f>
        <v>2038</v>
      </c>
      <c r="C171" s="36" t="n">
        <f aca="false">-C143</f>
        <v>-0.0057550796300757</v>
      </c>
      <c r="D171" s="36" t="n">
        <f aca="false">-D143</f>
        <v>-0.0816069509068656</v>
      </c>
      <c r="E171" s="36" t="n">
        <f aca="false">E143</f>
        <v>0.0657251151741322</v>
      </c>
      <c r="F171" s="36" t="n">
        <f aca="false">F143</f>
        <v>0.0141775279493914</v>
      </c>
      <c r="G171" s="36" t="n">
        <f aca="false">G143</f>
        <v>-0.00745938741341766</v>
      </c>
    </row>
    <row r="172" customFormat="false" ht="12.8" hidden="false" customHeight="false" outlineLevel="0" collapsed="false">
      <c r="B172" s="0" t="n">
        <f aca="false">B171+1</f>
        <v>2039</v>
      </c>
      <c r="C172" s="27" t="n">
        <f aca="false">-C144</f>
        <v>-0.00561328122697372</v>
      </c>
      <c r="D172" s="27" t="n">
        <f aca="false">-D144</f>
        <v>-0.0825757536682029</v>
      </c>
      <c r="E172" s="27" t="n">
        <f aca="false">E144</f>
        <v>0.0656574779292636</v>
      </c>
      <c r="F172" s="27" t="n">
        <f aca="false">F144</f>
        <v>0.0141775279493914</v>
      </c>
      <c r="G172" s="27" t="n">
        <f aca="false">G144</f>
        <v>-0.00835402901652162</v>
      </c>
    </row>
    <row r="173" customFormat="false" ht="12.8" hidden="false" customHeight="false" outlineLevel="0" collapsed="false">
      <c r="B173" s="5" t="n">
        <f aca="false">B172+1</f>
        <v>2040</v>
      </c>
      <c r="C173" s="36" t="n">
        <f aca="false">-C145</f>
        <v>-0.00545444114634185</v>
      </c>
      <c r="D173" s="36" t="n">
        <f aca="false">-D145</f>
        <v>-0.0835740189015673</v>
      </c>
      <c r="E173" s="36" t="n">
        <f aca="false">E145</f>
        <v>0.065368649269774</v>
      </c>
      <c r="F173" s="36" t="n">
        <f aca="false">F145</f>
        <v>0.0141775279493914</v>
      </c>
      <c r="G173" s="36" t="n">
        <f aca="false">G145</f>
        <v>-0.0094822828287438</v>
      </c>
    </row>
  </sheetData>
  <mergeCells count="2">
    <mergeCell ref="C54:H54"/>
    <mergeCell ref="J54:P5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H61" colorId="64" zoomScale="75" zoomScaleNormal="75" zoomScalePageLayoutView="100" workbookViewId="0">
      <selection pane="topLeft" activeCell="N14" activeCellId="0" sqref="N14"/>
    </sheetView>
  </sheetViews>
  <sheetFormatPr defaultColWidth="9.00390625" defaultRowHeight="12.8" zeroHeight="false" outlineLevelRow="0" outlineLevelCol="0"/>
  <cols>
    <col collapsed="false" customWidth="true" hidden="false" outlineLevel="0" max="7" min="6" style="33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33" width="8.83"/>
    <col collapsed="false" customWidth="true" hidden="false" outlineLevel="0" max="14" min="14" style="33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  <c r="AS1" s="109"/>
      <c r="AT1" s="109"/>
      <c r="AU1" s="109"/>
      <c r="AV1" s="109"/>
      <c r="AW1" s="109"/>
      <c r="AX1" s="109"/>
      <c r="AY1" s="109"/>
      <c r="AZ1" s="109"/>
      <c r="BA1" s="109"/>
      <c r="BB1" s="109"/>
      <c r="BC1" s="109"/>
      <c r="BD1" s="109"/>
      <c r="BE1" s="109"/>
      <c r="BF1" s="109"/>
      <c r="BG1" s="109"/>
      <c r="BH1" s="109"/>
      <c r="BI1" s="109"/>
      <c r="BJ1" s="109"/>
      <c r="BK1" s="109"/>
      <c r="BL1" s="109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09"/>
      <c r="AN2" s="109"/>
      <c r="AO2" s="109"/>
      <c r="AP2" s="109"/>
      <c r="AQ2" s="109"/>
      <c r="AR2" s="109"/>
      <c r="AS2" s="109"/>
      <c r="AT2" s="109"/>
      <c r="AU2" s="109"/>
      <c r="AV2" s="109"/>
      <c r="AW2" s="109"/>
      <c r="AX2" s="109"/>
      <c r="AY2" s="109"/>
      <c r="AZ2" s="109"/>
      <c r="BA2" s="109"/>
      <c r="BB2" s="109"/>
      <c r="BC2" s="109"/>
      <c r="BD2" s="109"/>
      <c r="BE2" s="109"/>
      <c r="BF2" s="109"/>
      <c r="BG2" s="109"/>
      <c r="BH2" s="109"/>
      <c r="BI2" s="109"/>
      <c r="BJ2" s="109"/>
      <c r="BK2" s="109"/>
      <c r="BL2" s="109"/>
    </row>
    <row r="3" customFormat="false" ht="73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9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9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9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9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9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9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691939.443819586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799976.431236576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777485.531692129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24" t="n">
        <v>21421804.3950487</v>
      </c>
      <c r="G17" s="124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v>0</v>
      </c>
      <c r="K17" s="125" t="n">
        <v>0</v>
      </c>
      <c r="L17" s="42" t="n">
        <f aca="false">H17-I17</f>
        <v>842157.000662804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18798652.8327858</v>
      </c>
      <c r="G18" s="122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v>0</v>
      </c>
      <c r="K18" s="123" t="n">
        <v>0</v>
      </c>
      <c r="L18" s="8" t="n">
        <f aca="false">H18-I18</f>
        <v>737510.400040284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19381974.1868191</v>
      </c>
      <c r="G19" s="124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v>0</v>
      </c>
      <c r="K19" s="125" t="n">
        <v>0</v>
      </c>
      <c r="L19" s="42" t="n">
        <f aca="false">H19-I19</f>
        <v>762298.459394895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 t="n">
        <v>5.91</v>
      </c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18503713.2101988</v>
      </c>
      <c r="G20" s="125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v>0</v>
      </c>
      <c r="K20" s="125" t="n">
        <v>0</v>
      </c>
      <c r="L20" s="42" t="n">
        <f aca="false">H20-I20</f>
        <v>730249.346840963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 t="n">
        <v>5.43</v>
      </c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20254615.8512826</v>
      </c>
      <c r="G21" s="125" t="n"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v>37448.2927964077</v>
      </c>
      <c r="K21" s="125" t="n"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v>3910348.4398605</v>
      </c>
      <c r="O21" s="126" t="n">
        <v>112083822.294624</v>
      </c>
      <c r="P21" s="7" t="n">
        <v>6.14</v>
      </c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19377172.7510706</v>
      </c>
      <c r="G22" s="123" t="n"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v>68744.4841315014</v>
      </c>
      <c r="K22" s="123" t="n"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v>4299591.36744104</v>
      </c>
      <c r="O22" s="127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20709754.3962264</v>
      </c>
      <c r="G23" s="125" t="n"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v>105406.410376622</v>
      </c>
      <c r="K23" s="125" t="n"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19896829.3534219</v>
      </c>
      <c r="G24" s="125" t="n">
        <v>19106774.747813</v>
      </c>
      <c r="H24" s="42" t="n">
        <f aca="false">F24-J24</f>
        <v>19743761.0822813</v>
      </c>
      <c r="I24" s="42" t="n">
        <f aca="false">G24-K24</f>
        <v>18958298.5248067</v>
      </c>
      <c r="J24" s="125" t="n">
        <v>153068.271140567</v>
      </c>
      <c r="K24" s="125" t="n">
        <v>148476.22300635</v>
      </c>
      <c r="L24" s="42" t="n">
        <f aca="false">H24-I24</f>
        <v>785462.557474632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104302964.881111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21653269.8158238</v>
      </c>
      <c r="G25" s="125" t="n">
        <v>20791194.3001012</v>
      </c>
      <c r="H25" s="42" t="n">
        <f aca="false">F25-J25</f>
        <v>21457552.8315326</v>
      </c>
      <c r="I25" s="42" t="n">
        <f aca="false">G25-K25</f>
        <v>20601348.8253387</v>
      </c>
      <c r="J25" s="125" t="n">
        <v>195716.984291222</v>
      </c>
      <c r="K25" s="125" t="n">
        <v>189845.474762486</v>
      </c>
      <c r="L25" s="42" t="n">
        <f aca="false">H25-I25</f>
        <v>856204.006193865</v>
      </c>
      <c r="M25" s="42" t="n">
        <f aca="false">J25-K25</f>
        <v>5871.50952873667</v>
      </c>
      <c r="N25" s="125" t="n">
        <v>4012507.36812272</v>
      </c>
      <c r="O25" s="128" t="n">
        <v>124728426.724285</v>
      </c>
      <c r="Q25" s="42" t="n">
        <f aca="false">I25*5.5017049523</f>
        <v>113342542.856426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25531501.6289022</v>
      </c>
      <c r="Y25" s="42" t="n">
        <f aca="false">N25*5.1890047538</f>
        <v>20820919.8078463</v>
      </c>
      <c r="Z25" s="42" t="n">
        <f aca="false">L25*5.5017049523</f>
        <v>4710581.82105589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20401597.9187957</v>
      </c>
      <c r="G26" s="123" t="n"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23" t="n">
        <v>199621.10106806</v>
      </c>
      <c r="K26" s="123" t="n"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23" t="n"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20235562.8531744</v>
      </c>
      <c r="G27" s="125" t="n">
        <v>19426704.0638725</v>
      </c>
      <c r="H27" s="42" t="n">
        <f aca="false">F27-J27</f>
        <v>20017800.9545935</v>
      </c>
      <c r="I27" s="42" t="n">
        <f aca="false">G27-K27</f>
        <v>19215475.022249</v>
      </c>
      <c r="J27" s="125" t="n">
        <v>217761.898580891</v>
      </c>
      <c r="K27" s="125" t="n">
        <v>211229.041623464</v>
      </c>
      <c r="L27" s="42" t="n">
        <f aca="false">H27-I27</f>
        <v>802325.932344422</v>
      </c>
      <c r="M27" s="42" t="n">
        <f aca="false">J27-K27</f>
        <v>6532.85695742682</v>
      </c>
      <c r="N27" s="125" t="n">
        <v>3380805.35094116</v>
      </c>
      <c r="O27" s="7"/>
      <c r="P27" s="7"/>
      <c r="Q27" s="42" t="n">
        <f aca="false">I27*5.5017049523</f>
        <v>105717874.090705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21957175.5930442</v>
      </c>
      <c r="Y27" s="42" t="n">
        <f aca="false">N27*5.1890047538</f>
        <v>17543015.0377062</v>
      </c>
      <c r="Z27" s="42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19245553.8982161</v>
      </c>
      <c r="G28" s="125" t="n">
        <v>18477271.9630652</v>
      </c>
      <c r="H28" s="42" t="n">
        <f aca="false">F28-J28</f>
        <v>19010506.7749919</v>
      </c>
      <c r="I28" s="42" t="n">
        <f aca="false">G28-K28</f>
        <v>18249276.2535377</v>
      </c>
      <c r="J28" s="125" t="n">
        <v>235047.123224172</v>
      </c>
      <c r="K28" s="125" t="n">
        <v>227995.709527446</v>
      </c>
      <c r="L28" s="42" t="n">
        <f aca="false">H28-I28</f>
        <v>761230.521454193</v>
      </c>
      <c r="M28" s="42" t="n">
        <f aca="false">J28-K28</f>
        <v>7051.41369672515</v>
      </c>
      <c r="N28" s="125" t="n">
        <v>3200447.91818955</v>
      </c>
      <c r="O28" s="7"/>
      <c r="P28" s="7"/>
      <c r="Q28" s="42" t="n">
        <f aca="false">I28*5.5017049523</f>
        <v>100402133.539979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20795205.1915013</v>
      </c>
      <c r="Y28" s="42" t="n">
        <f aca="false">N28*5.1890047538</f>
        <v>16607139.4617749</v>
      </c>
      <c r="Z28" s="42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17632490.3683875</v>
      </c>
      <c r="G29" s="125" t="n">
        <v>16930411.3942214</v>
      </c>
      <c r="H29" s="42" t="n">
        <f aca="false">F29-J29</f>
        <v>17392099.0463505</v>
      </c>
      <c r="I29" s="42" t="n">
        <f aca="false">G29-K29</f>
        <v>16697231.8118454</v>
      </c>
      <c r="J29" s="125" t="n">
        <v>240391.322037069</v>
      </c>
      <c r="K29" s="125" t="n">
        <v>233179.582375956</v>
      </c>
      <c r="L29" s="42" t="n">
        <f aca="false">H29-I29</f>
        <v>694867.234505067</v>
      </c>
      <c r="M29" s="42" t="n">
        <f aca="false">J29-K29</f>
        <v>7211.73966111208</v>
      </c>
      <c r="N29" s="125" t="n">
        <v>3094285.80531444</v>
      </c>
      <c r="O29" s="7"/>
      <c r="P29" s="7"/>
      <c r="Q29" s="42" t="n">
        <f aca="false">I29*5.5017049523</f>
        <v>91863242.9489309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19879218.25866</v>
      </c>
      <c r="Y29" s="42" t="n">
        <f aca="false">N29*5.1890047538</f>
        <v>16056263.7533925</v>
      </c>
      <c r="Z29" s="42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17486334.6842501</v>
      </c>
      <c r="G30" s="123" t="n"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23" t="n">
        <v>194215.016136578</v>
      </c>
      <c r="K30" s="123" t="n"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23" t="n">
        <v>3260724.69886649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20723119.119377</v>
      </c>
      <c r="Y30" s="8" t="n">
        <f aca="false">N30*5.1890047538</f>
        <v>16919915.9632513</v>
      </c>
      <c r="Z30" s="8" t="n">
        <f aca="false">L30*5.5017049523</f>
        <v>3803203.1561257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17659669.315915</v>
      </c>
      <c r="G31" s="125" t="n">
        <v>16954700.2863832</v>
      </c>
      <c r="H31" s="42" t="n">
        <f aca="false">F31-J31</f>
        <v>17462601.0517638</v>
      </c>
      <c r="I31" s="42" t="n">
        <f aca="false">G31-K31</f>
        <v>16763544.0701566</v>
      </c>
      <c r="J31" s="125" t="n">
        <v>197068.26415119</v>
      </c>
      <c r="K31" s="125" t="n">
        <v>191156.216226654</v>
      </c>
      <c r="L31" s="42" t="n">
        <f aca="false">H31-I31</f>
        <v>699056.981607245</v>
      </c>
      <c r="M31" s="42" t="n">
        <f aca="false">J31-K31</f>
        <v>5912.0479245357</v>
      </c>
      <c r="N31" s="125" t="n">
        <v>2980423.45885428</v>
      </c>
      <c r="O31" s="7"/>
      <c r="P31" s="7"/>
      <c r="Q31" s="42" t="n">
        <f aca="false">I31*5.5017049523</f>
        <v>92228073.4288797</v>
      </c>
      <c r="R31" s="42"/>
      <c r="S31" s="42"/>
      <c r="T31" s="7"/>
      <c r="U31" s="7"/>
      <c r="V31" s="42" t="n">
        <f aca="false">K31*5.5017049523</f>
        <v>1051685.10147711</v>
      </c>
      <c r="W31" s="42" t="n">
        <f aca="false">M31*5.5017049523</f>
        <v>32526.343344653</v>
      </c>
      <c r="X31" s="42" t="n">
        <f aca="false">N31*5.1890047538+L31*5.5017049523</f>
        <v>19311436.7539803</v>
      </c>
      <c r="Y31" s="42" t="n">
        <f aca="false">N31*5.1890047538</f>
        <v>15465431.4963319</v>
      </c>
      <c r="Z31" s="42" t="n">
        <f aca="false">L31*5.5017049523</f>
        <v>3846005.25764847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18043782.4017957</v>
      </c>
      <c r="G32" s="125" t="n">
        <v>17321944.6596019</v>
      </c>
      <c r="H32" s="42" t="n">
        <f aca="false">F32-J32</f>
        <v>17855771.1755795</v>
      </c>
      <c r="I32" s="42" t="n">
        <f aca="false">G32-K32</f>
        <v>17139573.7701723</v>
      </c>
      <c r="J32" s="125" t="n">
        <v>188011.226216134</v>
      </c>
      <c r="K32" s="125" t="n">
        <v>182370.88942965</v>
      </c>
      <c r="L32" s="42" t="n">
        <f aca="false">H32-I32</f>
        <v>716197.405407231</v>
      </c>
      <c r="M32" s="42" t="n">
        <f aca="false">J32-K32</f>
        <v>5640.336786484</v>
      </c>
      <c r="N32" s="125" t="n">
        <v>2896025.92911585</v>
      </c>
      <c r="O32" s="7"/>
      <c r="P32" s="7"/>
      <c r="Q32" s="42" t="n">
        <f aca="false">I32*5.5017049523</f>
        <v>94296877.8916681</v>
      </c>
      <c r="R32" s="42"/>
      <c r="S32" s="42"/>
      <c r="T32" s="7"/>
      <c r="U32" s="7"/>
      <c r="V32" s="42" t="n">
        <f aca="false">K32*5.5017049523</f>
        <v>1003350.82553046</v>
      </c>
      <c r="W32" s="42" t="n">
        <f aca="false">M32*5.5017049523</f>
        <v>31031.4688308389</v>
      </c>
      <c r="X32" s="42" t="n">
        <f aca="false">N32*5.1890047538+L32*5.5017049523</f>
        <v>18967799.1254636</v>
      </c>
      <c r="Y32" s="42" t="n">
        <f aca="false">N32*5.1890047538</f>
        <v>15027492.3133102</v>
      </c>
      <c r="Z32" s="42" t="n">
        <f aca="false">L32*5.5017049523</f>
        <v>3940306.81215338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17823839.2757863</v>
      </c>
      <c r="G33" s="125" t="n">
        <v>17109850.4257908</v>
      </c>
      <c r="H33" s="42" t="n">
        <f aca="false">F33-J33</f>
        <v>17629142.5509943</v>
      </c>
      <c r="I33" s="42" t="n">
        <f aca="false">G33-K33</f>
        <v>16920994.6027425</v>
      </c>
      <c r="J33" s="125" t="n">
        <v>194696.72479204</v>
      </c>
      <c r="K33" s="125" t="n">
        <v>188855.823048279</v>
      </c>
      <c r="L33" s="42" t="n">
        <f aca="false">H33-I33</f>
        <v>708147.948251788</v>
      </c>
      <c r="M33" s="42" t="n">
        <f aca="false">J33-K33</f>
        <v>5840.90174376123</v>
      </c>
      <c r="N33" s="125" t="n">
        <v>2799397.08004245</v>
      </c>
      <c r="O33" s="7"/>
      <c r="P33" s="7"/>
      <c r="Q33" s="42" t="n">
        <f aca="false">I33*5.5017049523</f>
        <v>93094319.80375</v>
      </c>
      <c r="R33" s="42"/>
      <c r="S33" s="42"/>
      <c r="T33" s="7"/>
      <c r="U33" s="7"/>
      <c r="V33" s="42" t="n">
        <f aca="false">K33*5.5017049523</f>
        <v>1039029.01693541</v>
      </c>
      <c r="W33" s="42" t="n">
        <f aca="false">M33*5.5017049523</f>
        <v>32134.9180495489</v>
      </c>
      <c r="X33" s="42" t="n">
        <f aca="false">N33*5.1890047538+L33*5.5017049523</f>
        <v>18422105.8299721</v>
      </c>
      <c r="Y33" s="42" t="n">
        <f aca="false">N33*5.1890047538</f>
        <v>14526084.7561141</v>
      </c>
      <c r="Z33" s="42" t="n">
        <f aca="false">L33*5.5017049523</f>
        <v>3896021.07385794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17534014.737191</v>
      </c>
      <c r="G34" s="123" t="n">
        <v>16831353.2014252</v>
      </c>
      <c r="H34" s="8" t="n">
        <f aca="false">F34-J34</f>
        <v>17321294.5784333</v>
      </c>
      <c r="I34" s="8" t="n">
        <f aca="false">G34-K34</f>
        <v>16625014.6474302</v>
      </c>
      <c r="J34" s="123" t="n">
        <v>212720.158757741</v>
      </c>
      <c r="K34" s="123" t="n">
        <v>206338.553995009</v>
      </c>
      <c r="L34" s="8" t="n">
        <f aca="false">H34-I34</f>
        <v>696279.931003083</v>
      </c>
      <c r="M34" s="8" t="n">
        <f aca="false">J34-K34</f>
        <v>6381.60476273228</v>
      </c>
      <c r="N34" s="123" t="n">
        <v>3134749.69871546</v>
      </c>
      <c r="O34" s="5"/>
      <c r="P34" s="5"/>
      <c r="Q34" s="8" t="n">
        <f aca="false">I34*5.5017049523</f>
        <v>91465925.4178266</v>
      </c>
      <c r="R34" s="8"/>
      <c r="S34" s="8"/>
      <c r="T34" s="5"/>
      <c r="U34" s="5"/>
      <c r="V34" s="8" t="n">
        <f aca="false">K34*5.5017049523</f>
        <v>1135213.84436476</v>
      </c>
      <c r="W34" s="8" t="n">
        <f aca="false">M34*5.5017049523</f>
        <v>35109.7065267455</v>
      </c>
      <c r="X34" s="8" t="n">
        <f aca="false">N34*5.1890047538+L34*5.5017049523</f>
        <v>20096957.8331944</v>
      </c>
      <c r="Y34" s="8" t="n">
        <f aca="false">N34*5.1890047538</f>
        <v>16266231.0886076</v>
      </c>
      <c r="Z34" s="8" t="n">
        <f aca="false">L34*5.5017049523</f>
        <v>3830726.74458676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17566513.5087979</v>
      </c>
      <c r="G35" s="125" t="n">
        <v>16861189.399104</v>
      </c>
      <c r="H35" s="42" t="n">
        <f aca="false">F35-J35</f>
        <v>17329579.659616</v>
      </c>
      <c r="I35" s="42" t="n">
        <f aca="false">G35-K35</f>
        <v>16631363.5653975</v>
      </c>
      <c r="J35" s="125" t="n">
        <v>236933.849181913</v>
      </c>
      <c r="K35" s="125" t="n">
        <v>229825.833706455</v>
      </c>
      <c r="L35" s="42" t="n">
        <f aca="false">H35-I35</f>
        <v>698216.094218517</v>
      </c>
      <c r="M35" s="42" t="n">
        <f aca="false">J35-K35</f>
        <v>7108.01547545736</v>
      </c>
      <c r="N35" s="125" t="n">
        <v>2451405.18583389</v>
      </c>
      <c r="O35" s="7"/>
      <c r="P35" s="7"/>
      <c r="Q35" s="42" t="n">
        <f aca="false">I35*5.5017049523</f>
        <v>91500855.2912493</v>
      </c>
      <c r="R35" s="42"/>
      <c r="S35" s="42"/>
      <c r="T35" s="7"/>
      <c r="U35" s="7"/>
      <c r="V35" s="42" t="n">
        <f aca="false">K35*5.5017049523</f>
        <v>1264433.92746928</v>
      </c>
      <c r="W35" s="42" t="n">
        <f aca="false">M35*5.5017049523</f>
        <v>39106.2039423488</v>
      </c>
      <c r="X35" s="42" t="n">
        <f aca="false">N35*5.1890047538+L35*5.5017049523</f>
        <v>16561732.1061196</v>
      </c>
      <c r="Y35" s="42" t="n">
        <f aca="false">N35*5.1890047538</f>
        <v>12720353.162782</v>
      </c>
      <c r="Z35" s="42" t="n">
        <f aca="false">L35*5.5017049523</f>
        <v>3841378.94333758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17568118.8813956</v>
      </c>
      <c r="G36" s="125" t="n">
        <v>16860545.0380344</v>
      </c>
      <c r="H36" s="42" t="n">
        <f aca="false">F36-J36</f>
        <v>17300401.3717502</v>
      </c>
      <c r="I36" s="42" t="n">
        <f aca="false">G36-K36</f>
        <v>16600859.0536784</v>
      </c>
      <c r="J36" s="125" t="n">
        <v>267717.509645371</v>
      </c>
      <c r="K36" s="125" t="n">
        <v>259685.98435601</v>
      </c>
      <c r="L36" s="42" t="n">
        <f aca="false">H36-I36</f>
        <v>699542.318071803</v>
      </c>
      <c r="M36" s="42" t="n">
        <f aca="false">J36-K36</f>
        <v>8031.52528936116</v>
      </c>
      <c r="N36" s="125" t="n">
        <v>2372365.84616261</v>
      </c>
      <c r="O36" s="7"/>
      <c r="P36" s="7"/>
      <c r="Q36" s="42" t="n">
        <f aca="false">I36*5.5017049523</f>
        <v>91333028.4680567</v>
      </c>
      <c r="R36" s="42"/>
      <c r="S36" s="42"/>
      <c r="T36" s="7"/>
      <c r="U36" s="7"/>
      <c r="V36" s="42" t="n">
        <f aca="false">K36*5.5017049523</f>
        <v>1428715.66617436</v>
      </c>
      <c r="W36" s="42" t="n">
        <f aca="false">M36*5.5017049523</f>
        <v>44187.082459001</v>
      </c>
      <c r="X36" s="42" t="n">
        <f aca="false">N36*5.1890047538+L36*5.5017049523</f>
        <v>16158893.0891696</v>
      </c>
      <c r="Y36" s="42" t="n">
        <f aca="false">N36*5.1890047538</f>
        <v>12310217.6534906</v>
      </c>
      <c r="Z36" s="42" t="n">
        <f aca="false">L36*5.5017049523</f>
        <v>3848675.43567906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18021200.8981447</v>
      </c>
      <c r="G37" s="125" t="n">
        <v>17294182.986938</v>
      </c>
      <c r="H37" s="42" t="n">
        <f aca="false">F37-J37</f>
        <v>17726691.4871581</v>
      </c>
      <c r="I37" s="42" t="n">
        <f aca="false">G37-K37</f>
        <v>17008508.858281</v>
      </c>
      <c r="J37" s="125" t="n">
        <v>294509.410986563</v>
      </c>
      <c r="K37" s="125" t="n">
        <v>285674.128656966</v>
      </c>
      <c r="L37" s="42" t="n">
        <f aca="false">H37-I37</f>
        <v>718182.628877081</v>
      </c>
      <c r="M37" s="42" t="n">
        <f aca="false">J37-K37</f>
        <v>8835.28232959687</v>
      </c>
      <c r="N37" s="125" t="n">
        <v>2367552.00121013</v>
      </c>
      <c r="O37" s="7"/>
      <c r="P37" s="7"/>
      <c r="Q37" s="42" t="n">
        <f aca="false">I37*5.5017049523</f>
        <v>93575797.4168432</v>
      </c>
      <c r="R37" s="42"/>
      <c r="S37" s="42"/>
      <c r="T37" s="7"/>
      <c r="U37" s="7"/>
      <c r="V37" s="42" t="n">
        <f aca="false">K37*5.5017049523</f>
        <v>1571694.76837602</v>
      </c>
      <c r="W37" s="42" t="n">
        <f aca="false">M37*5.5017049523</f>
        <v>48609.1165477118</v>
      </c>
      <c r="X37" s="42" t="n">
        <f aca="false">N37*5.1890047538+L37*5.5017049523</f>
        <v>16236467.5150969</v>
      </c>
      <c r="Y37" s="42" t="n">
        <f aca="false">N37*5.1890047538</f>
        <v>12285238.5891481</v>
      </c>
      <c r="Z37" s="42" t="n">
        <f aca="false">L37*5.5017049523</f>
        <v>3951228.92594887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19216091.3296569</v>
      </c>
      <c r="G38" s="123" t="n">
        <v>18438688.9043171</v>
      </c>
      <c r="H38" s="8" t="n">
        <f aca="false">F38-J38</f>
        <v>18883163.5360751</v>
      </c>
      <c r="I38" s="8" t="n">
        <f aca="false">G38-K38</f>
        <v>18115748.9445427</v>
      </c>
      <c r="J38" s="123" t="n">
        <v>332927.793581793</v>
      </c>
      <c r="K38" s="123" t="n">
        <v>322939.959774339</v>
      </c>
      <c r="L38" s="8" t="n">
        <f aca="false">H38-I38</f>
        <v>767414.591532376</v>
      </c>
      <c r="M38" s="8" t="n">
        <f aca="false">J38-K38</f>
        <v>9987.83380745375</v>
      </c>
      <c r="N38" s="123" t="n">
        <v>2874600.89991875</v>
      </c>
      <c r="O38" s="5"/>
      <c r="P38" s="5"/>
      <c r="Q38" s="8" t="n">
        <f aca="false">I38*5.5017049523</f>
        <v>99667505.6828142</v>
      </c>
      <c r="R38" s="8"/>
      <c r="S38" s="8"/>
      <c r="T38" s="5"/>
      <c r="U38" s="5"/>
      <c r="V38" s="8" t="n">
        <f aca="false">K38*5.5017049523</f>
        <v>1776720.37598604</v>
      </c>
      <c r="W38" s="8" t="n">
        <f aca="false">M38*5.5017049523</f>
        <v>54950.1147212176</v>
      </c>
      <c r="X38" s="8" t="n">
        <f aca="false">N38*5.1890047538+L38*5.5017049523</f>
        <v>19138406.3936571</v>
      </c>
      <c r="Y38" s="8" t="n">
        <f aca="false">N38*5.1890047538</f>
        <v>14916317.7349561</v>
      </c>
      <c r="Z38" s="8" t="n">
        <f aca="false">L38*5.5017049523</f>
        <v>4222088.65870095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19138796.6254391</v>
      </c>
      <c r="G39" s="125" t="n">
        <v>18362764.138314</v>
      </c>
      <c r="H39" s="42" t="n">
        <f aca="false">F39-J39</f>
        <v>18787113.6880566</v>
      </c>
      <c r="I39" s="42" t="n">
        <f aca="false">G39-K39</f>
        <v>18021631.6890529</v>
      </c>
      <c r="J39" s="125" t="n">
        <v>351682.937382564</v>
      </c>
      <c r="K39" s="125" t="n">
        <v>341132.449261087</v>
      </c>
      <c r="L39" s="42" t="n">
        <f aca="false">H39-I39</f>
        <v>765481.999003671</v>
      </c>
      <c r="M39" s="42" t="n">
        <f aca="false">J39-K39</f>
        <v>10550.4881214769</v>
      </c>
      <c r="N39" s="125" t="n">
        <v>2563680.99701411</v>
      </c>
      <c r="O39" s="7"/>
      <c r="P39" s="7"/>
      <c r="Q39" s="42" t="n">
        <f aca="false">I39*5.5017049523</f>
        <v>99149700.3121889</v>
      </c>
      <c r="R39" s="42"/>
      <c r="S39" s="42"/>
      <c r="T39" s="7"/>
      <c r="U39" s="7"/>
      <c r="V39" s="42" t="n">
        <f aca="false">K39*5.5017049523</f>
        <v>1876810.08548995</v>
      </c>
      <c r="W39" s="42" t="n">
        <f aca="false">M39*5.5017049523</f>
        <v>58045.6727471118</v>
      </c>
      <c r="X39" s="42" t="n">
        <f aca="false">N39*5.1890047538+L39*5.5017049523</f>
        <v>17514408.9855479</v>
      </c>
      <c r="Y39" s="42" t="n">
        <f aca="false">N39*5.1890047538</f>
        <v>13302952.8807329</v>
      </c>
      <c r="Z39" s="42" t="n">
        <f aca="false">L39*5.5017049523</f>
        <v>4211456.104815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19375451.8901307</v>
      </c>
      <c r="G40" s="125" t="n">
        <v>18589160.3049799</v>
      </c>
      <c r="H40" s="42" t="n">
        <f aca="false">F40-J40</f>
        <v>18995105.9741653</v>
      </c>
      <c r="I40" s="42" t="n">
        <f aca="false">G40-K40</f>
        <v>18220224.7664934</v>
      </c>
      <c r="J40" s="125" t="n">
        <v>380345.915965469</v>
      </c>
      <c r="K40" s="125" t="n">
        <v>368935.538486504</v>
      </c>
      <c r="L40" s="42" t="n">
        <f aca="false">H40-I40</f>
        <v>774881.207671911</v>
      </c>
      <c r="M40" s="42" t="n">
        <f aca="false">J40-K40</f>
        <v>11410.377478964</v>
      </c>
      <c r="N40" s="125" t="n">
        <v>2457481.94910126</v>
      </c>
      <c r="O40" s="7"/>
      <c r="P40" s="7"/>
      <c r="Q40" s="42" t="n">
        <f aca="false">I40*5.5017049523</f>
        <v>100242300.829836</v>
      </c>
      <c r="R40" s="42"/>
      <c r="S40" s="42"/>
      <c r="T40" s="7"/>
      <c r="U40" s="7"/>
      <c r="V40" s="42" t="n">
        <f aca="false">K40*5.5017049523</f>
        <v>2029774.47917067</v>
      </c>
      <c r="W40" s="42" t="n">
        <f aca="false">M40*5.5017049523</f>
        <v>62776.5302836289</v>
      </c>
      <c r="X40" s="42" t="n">
        <f aca="false">N40*5.1890047538+L40*5.5017049523</f>
        <v>17015053.2939569</v>
      </c>
      <c r="Y40" s="42" t="n">
        <f aca="false">N40*5.1890047538</f>
        <v>12751885.5162641</v>
      </c>
      <c r="Z40" s="42" t="n">
        <f aca="false">L40*5.5017049523</f>
        <v>4263167.77769276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19716078.2393142</v>
      </c>
      <c r="G41" s="125" t="n">
        <v>18914264.7188151</v>
      </c>
      <c r="H41" s="42" t="n">
        <f aca="false">F41-J41</f>
        <v>19303593.7606161</v>
      </c>
      <c r="I41" s="42" t="n">
        <f aca="false">G41-K41</f>
        <v>18514154.774478</v>
      </c>
      <c r="J41" s="125" t="n">
        <v>412484.478698101</v>
      </c>
      <c r="K41" s="125" t="n">
        <v>400109.944337158</v>
      </c>
      <c r="L41" s="42" t="n">
        <f aca="false">H41-I41</f>
        <v>789438.986138184</v>
      </c>
      <c r="M41" s="42" t="n">
        <f aca="false">J41-K41</f>
        <v>12374.5343609431</v>
      </c>
      <c r="N41" s="125" t="n">
        <v>2511931.7889195</v>
      </c>
      <c r="O41" s="7"/>
      <c r="P41" s="7"/>
      <c r="Q41" s="42" t="n">
        <f aca="false">I41*5.5017049523</f>
        <v>101859417.010394</v>
      </c>
      <c r="R41" s="42"/>
      <c r="S41" s="42"/>
      <c r="T41" s="7"/>
      <c r="U41" s="7"/>
      <c r="V41" s="42" t="n">
        <f aca="false">K41*5.5017049523</f>
        <v>2201286.86222422</v>
      </c>
      <c r="W41" s="42" t="n">
        <f aca="false">M41*5.5017049523</f>
        <v>68081.036976007</v>
      </c>
      <c r="X41" s="42" t="n">
        <f aca="false">N41*5.1890047538+L41*5.5017049523</f>
        <v>17377686.3734998</v>
      </c>
      <c r="Y41" s="42" t="n">
        <f aca="false">N41*5.1890047538</f>
        <v>13034425.9939246</v>
      </c>
      <c r="Z41" s="42" t="n">
        <f aca="false">L41*5.5017049523</f>
        <v>4343260.37957514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20018793.2616122</v>
      </c>
      <c r="G42" s="123" t="n">
        <v>19202681.7878882</v>
      </c>
      <c r="H42" s="8" t="n">
        <f aca="false">F42-J42</f>
        <v>19591963.9690051</v>
      </c>
      <c r="I42" s="8" t="n">
        <f aca="false">G42-K42</f>
        <v>18788657.3740593</v>
      </c>
      <c r="J42" s="123" t="n">
        <v>426829.292607084</v>
      </c>
      <c r="K42" s="123" t="n">
        <v>414024.413828872</v>
      </c>
      <c r="L42" s="8" t="n">
        <f aca="false">H42-I42</f>
        <v>803306.594945747</v>
      </c>
      <c r="M42" s="8" t="n">
        <f aca="false">J42-K42</f>
        <v>12804.8787782125</v>
      </c>
      <c r="N42" s="123" t="n">
        <v>3035932.30809797</v>
      </c>
      <c r="O42" s="5"/>
      <c r="P42" s="5"/>
      <c r="Q42" s="8" t="n">
        <f aca="false">I42*5.5017049523</f>
        <v>103369649.32193</v>
      </c>
      <c r="R42" s="8"/>
      <c r="S42" s="8"/>
      <c r="T42" s="5"/>
      <c r="U42" s="5"/>
      <c r="V42" s="8" t="n">
        <f aca="false">K42*5.5017049523</f>
        <v>2277840.16793541</v>
      </c>
      <c r="W42" s="8" t="n">
        <f aca="false">M42*5.5017049523</f>
        <v>70448.6649876927</v>
      </c>
      <c r="X42" s="8" t="n">
        <f aca="false">N42*5.1890047538+L42*5.5017049523</f>
        <v>20173023.0505636</v>
      </c>
      <c r="Y42" s="8" t="n">
        <f aca="false">N42*5.1890047538</f>
        <v>15753467.1789354</v>
      </c>
      <c r="Z42" s="8" t="n">
        <f aca="false">L42*5.5017049523</f>
        <v>4419555.87162827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20327528.3924836</v>
      </c>
      <c r="G43" s="125" t="n">
        <v>19496585.2495394</v>
      </c>
      <c r="H43" s="42" t="n">
        <f aca="false">F43-J43</f>
        <v>19870308.0987596</v>
      </c>
      <c r="I43" s="42" t="n">
        <f aca="false">G43-K43</f>
        <v>19053081.5646271</v>
      </c>
      <c r="J43" s="125" t="n">
        <v>457220.293724009</v>
      </c>
      <c r="K43" s="125" t="n">
        <v>443503.684912289</v>
      </c>
      <c r="L43" s="42" t="n">
        <f aca="false">H43-I43</f>
        <v>817226.534132484</v>
      </c>
      <c r="M43" s="42" t="n">
        <f aca="false">J43-K43</f>
        <v>13716.6088117201</v>
      </c>
      <c r="N43" s="125" t="n">
        <v>2523170.36195078</v>
      </c>
      <c r="O43" s="7"/>
      <c r="P43" s="7"/>
      <c r="Q43" s="42" t="n">
        <f aca="false">I43*5.5017049523</f>
        <v>104824433.200685</v>
      </c>
      <c r="R43" s="42"/>
      <c r="S43" s="42"/>
      <c r="T43" s="7"/>
      <c r="U43" s="7"/>
      <c r="V43" s="42" t="n">
        <f aca="false">K43*5.5017049523</f>
        <v>2440026.41964524</v>
      </c>
      <c r="W43" s="42" t="n">
        <f aca="false">M43*5.5017049523</f>
        <v>75464.7346282023</v>
      </c>
      <c r="X43" s="42" t="n">
        <f aca="false">N43*5.1890047538+L43*5.5017049523</f>
        <v>17588882.2727975</v>
      </c>
      <c r="Y43" s="42" t="n">
        <f aca="false">N43*5.1890047538</f>
        <v>13092743.0028099</v>
      </c>
      <c r="Z43" s="42" t="n">
        <f aca="false">L43*5.5017049523</f>
        <v>4496139.26998765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20699818.5493266</v>
      </c>
      <c r="G44" s="125" t="n">
        <v>19852204.8821478</v>
      </c>
      <c r="H44" s="42" t="n">
        <f aca="false">F44-J44</f>
        <v>20204383.257269</v>
      </c>
      <c r="I44" s="42" t="n">
        <f aca="false">G44-K44</f>
        <v>19371632.6488519</v>
      </c>
      <c r="J44" s="125" t="n">
        <v>495435.292057668</v>
      </c>
      <c r="K44" s="125" t="n">
        <v>480572.233295938</v>
      </c>
      <c r="L44" s="42" t="n">
        <f aca="false">H44-I44</f>
        <v>832750.608417101</v>
      </c>
      <c r="M44" s="42" t="n">
        <f aca="false">J44-K44</f>
        <v>14863.05876173</v>
      </c>
      <c r="N44" s="125" t="n">
        <v>2507294.1238149</v>
      </c>
      <c r="O44" s="7"/>
      <c r="P44" s="7"/>
      <c r="Q44" s="42" t="n">
        <f aca="false">I44*5.5017049523</f>
        <v>106577007.278325</v>
      </c>
      <c r="R44" s="42"/>
      <c r="S44" s="42"/>
      <c r="T44" s="7"/>
      <c r="U44" s="7"/>
      <c r="V44" s="42" t="n">
        <f aca="false">K44*5.5017049523</f>
        <v>2643966.63586213</v>
      </c>
      <c r="W44" s="42" t="n">
        <f aca="false">M44*5.5017049523</f>
        <v>81772.163995736</v>
      </c>
      <c r="X44" s="42" t="n">
        <f aca="false">N44*5.1890047538+L44*5.5017049523</f>
        <v>17591909.2740095</v>
      </c>
      <c r="Y44" s="42" t="n">
        <f aca="false">N44*5.1890047538</f>
        <v>13010361.1276503</v>
      </c>
      <c r="Z44" s="42" t="n">
        <f aca="false">L44*5.5017049523</f>
        <v>4581548.1463592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21035266.0170996</v>
      </c>
      <c r="G45" s="125" t="n">
        <v>20172151.1153414</v>
      </c>
      <c r="H45" s="42" t="n">
        <f aca="false">F45-J45</f>
        <v>20506058.6901422</v>
      </c>
      <c r="I45" s="42" t="n">
        <f aca="false">G45-K45</f>
        <v>19658820.0081928</v>
      </c>
      <c r="J45" s="125" t="n">
        <v>529207.32695734</v>
      </c>
      <c r="K45" s="125" t="n">
        <v>513331.10714862</v>
      </c>
      <c r="L45" s="42" t="n">
        <f aca="false">H45-I45</f>
        <v>847238.681949466</v>
      </c>
      <c r="M45" s="42" t="n">
        <f aca="false">J45-K45</f>
        <v>15876.2198087202</v>
      </c>
      <c r="N45" s="125" t="n">
        <v>2542543.12510888</v>
      </c>
      <c r="O45" s="7"/>
      <c r="P45" s="7"/>
      <c r="Q45" s="42" t="n">
        <f aca="false">I45*5.5017049523</f>
        <v>108157027.395448</v>
      </c>
      <c r="R45" s="42"/>
      <c r="S45" s="42"/>
      <c r="T45" s="7"/>
      <c r="U45" s="7"/>
      <c r="V45" s="42" t="n">
        <f aca="false">K45*5.5017049523</f>
        <v>2824196.2943692</v>
      </c>
      <c r="W45" s="42" t="n">
        <f aca="false">M45*5.5017049523</f>
        <v>87346.2771454391</v>
      </c>
      <c r="X45" s="42" t="n">
        <f aca="false">N45*5.1890047538+L45*5.5017049523</f>
        <v>17854525.615193</v>
      </c>
      <c r="Y45" s="42" t="n">
        <f aca="false">N45*5.1890047538</f>
        <v>13193268.3629315</v>
      </c>
      <c r="Z45" s="42" t="n">
        <f aca="false">L45*5.5017049523</f>
        <v>4661257.2522615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21261402.1975814</v>
      </c>
      <c r="G46" s="123" t="n">
        <v>20387330.4464124</v>
      </c>
      <c r="H46" s="8" t="n">
        <f aca="false">F46-J46</f>
        <v>20709511.1663075</v>
      </c>
      <c r="I46" s="8" t="n">
        <f aca="false">G46-K46</f>
        <v>19851996.1460767</v>
      </c>
      <c r="J46" s="123" t="n">
        <v>551891.031273893</v>
      </c>
      <c r="K46" s="123" t="n">
        <v>535334.300335677</v>
      </c>
      <c r="L46" s="8" t="n">
        <f aca="false">H46-I46</f>
        <v>857515.020230863</v>
      </c>
      <c r="M46" s="8" t="n">
        <f aca="false">J46-K46</f>
        <v>16556.7309382167</v>
      </c>
      <c r="N46" s="123" t="n">
        <v>3136039.91499149</v>
      </c>
      <c r="O46" s="5"/>
      <c r="P46" s="5"/>
      <c r="Q46" s="8" t="n">
        <f aca="false">I46*5.5017049523</f>
        <v>109219825.509911</v>
      </c>
      <c r="R46" s="8"/>
      <c r="S46" s="8"/>
      <c r="T46" s="5"/>
      <c r="U46" s="5"/>
      <c r="V46" s="8" t="n">
        <f aca="false">K46*5.5017049523</f>
        <v>2945251.37129285</v>
      </c>
      <c r="W46" s="8" t="n">
        <f aca="false">M46*5.5017049523</f>
        <v>91090.2485966853</v>
      </c>
      <c r="X46" s="8" t="n">
        <f aca="false">N46*5.1890047538+L46*5.5017049523</f>
        <v>20990720.6604732</v>
      </c>
      <c r="Y46" s="8" t="n">
        <f aca="false">N46*5.1890047538</f>
        <v>16272926.0269974</v>
      </c>
      <c r="Z46" s="8" t="n">
        <f aca="false">L46*5.5017049523</f>
        <v>4717794.63347577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21471230.2348039</v>
      </c>
      <c r="G47" s="125" t="n">
        <v>20587199.5862265</v>
      </c>
      <c r="H47" s="42" t="n">
        <f aca="false">F47-J47</f>
        <v>20903752.4714591</v>
      </c>
      <c r="I47" s="42" t="n">
        <f aca="false">G47-K47</f>
        <v>20036746.1557821</v>
      </c>
      <c r="J47" s="125" t="n">
        <v>567477.763344804</v>
      </c>
      <c r="K47" s="125" t="n">
        <v>550453.43044446</v>
      </c>
      <c r="L47" s="42" t="n">
        <f aca="false">H47-I47</f>
        <v>867006.315677036</v>
      </c>
      <c r="M47" s="42" t="n">
        <f aca="false">J47-K47</f>
        <v>17024.3329003443</v>
      </c>
      <c r="N47" s="125" t="n">
        <v>2566492.90084177</v>
      </c>
      <c r="O47" s="7"/>
      <c r="P47" s="7"/>
      <c r="Q47" s="42" t="n">
        <f aca="false">I47*5.5017049523</f>
        <v>110236265.553244</v>
      </c>
      <c r="R47" s="42"/>
      <c r="S47" s="42"/>
      <c r="T47" s="7"/>
      <c r="U47" s="7"/>
      <c r="V47" s="42" t="n">
        <f aca="false">K47*5.5017049523</f>
        <v>3028432.36428681</v>
      </c>
      <c r="W47" s="42" t="n">
        <f aca="false">M47*5.5017049523</f>
        <v>93662.8566274279</v>
      </c>
      <c r="X47" s="42" t="n">
        <f aca="false">N47*5.1890047538+L47*5.5017049523</f>
        <v>18087556.8036976</v>
      </c>
      <c r="Y47" s="42" t="n">
        <f aca="false">N47*5.1890047538</f>
        <v>13317543.8630619</v>
      </c>
      <c r="Z47" s="42" t="n">
        <f aca="false">L47*5.5017049523</f>
        <v>4770012.94063572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21686732.007118</v>
      </c>
      <c r="G48" s="125" t="n">
        <v>20792215.0438414</v>
      </c>
      <c r="H48" s="42" t="n">
        <f aca="false">F48-J48</f>
        <v>21093467.3030716</v>
      </c>
      <c r="I48" s="42" t="n">
        <f aca="false">G48-K48</f>
        <v>20216748.2809164</v>
      </c>
      <c r="J48" s="125" t="n">
        <v>593264.704046461</v>
      </c>
      <c r="K48" s="125" t="n">
        <v>575466.762925067</v>
      </c>
      <c r="L48" s="42" t="n">
        <f aca="false">H48-I48</f>
        <v>876719.022155196</v>
      </c>
      <c r="M48" s="42" t="n">
        <f aca="false">J48-K48</f>
        <v>17797.9411213938</v>
      </c>
      <c r="N48" s="125" t="n">
        <v>2518916.66907822</v>
      </c>
      <c r="O48" s="7"/>
      <c r="P48" s="7"/>
      <c r="Q48" s="42" t="n">
        <f aca="false">I48*5.5017049523</f>
        <v>111226584.13652</v>
      </c>
      <c r="R48" s="42"/>
      <c r="S48" s="42"/>
      <c r="T48" s="7"/>
      <c r="U48" s="7"/>
      <c r="V48" s="42" t="n">
        <f aca="false">K48*5.5017049523</f>
        <v>3166048.33946889</v>
      </c>
      <c r="W48" s="42" t="n">
        <f aca="false">M48*5.5017049523</f>
        <v>97919.0208083162</v>
      </c>
      <c r="X48" s="42" t="n">
        <f aca="false">N48*5.1890047538+L48*5.5017049523</f>
        <v>17894119.9562398</v>
      </c>
      <c r="Y48" s="42" t="n">
        <f aca="false">N48*5.1890047538</f>
        <v>13070670.570273</v>
      </c>
      <c r="Z48" s="42" t="n">
        <f aca="false">L48*5.5017049523</f>
        <v>4823449.38596685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21874855.9210396</v>
      </c>
      <c r="G49" s="125" t="n">
        <v>20970695.1090242</v>
      </c>
      <c r="H49" s="42" t="n">
        <f aca="false">F49-J49</f>
        <v>21258269.7665398</v>
      </c>
      <c r="I49" s="42" t="n">
        <f aca="false">G49-K49</f>
        <v>20372606.5391594</v>
      </c>
      <c r="J49" s="125" t="n">
        <v>616586.154499773</v>
      </c>
      <c r="K49" s="125" t="n">
        <v>598088.56986478</v>
      </c>
      <c r="L49" s="42" t="n">
        <f aca="false">H49-I49</f>
        <v>885663.227380447</v>
      </c>
      <c r="M49" s="42" t="n">
        <f aca="false">J49-K49</f>
        <v>18497.5846349931</v>
      </c>
      <c r="N49" s="125" t="n">
        <v>2567891.51036505</v>
      </c>
      <c r="O49" s="7"/>
      <c r="P49" s="7"/>
      <c r="Q49" s="42" t="n">
        <f aca="false">I49*5.5017049523</f>
        <v>112084070.287753</v>
      </c>
      <c r="R49" s="42"/>
      <c r="S49" s="42"/>
      <c r="T49" s="7"/>
      <c r="U49" s="7"/>
      <c r="V49" s="42" t="n">
        <f aca="false">K49*5.5017049523</f>
        <v>3290506.84673908</v>
      </c>
      <c r="W49" s="42" t="n">
        <f aca="false">M49*5.5017049523</f>
        <v>101768.25299193</v>
      </c>
      <c r="X49" s="42" t="n">
        <f aca="false">N49*5.1890047538+L49*5.5017049523</f>
        <v>18197459.0186759</v>
      </c>
      <c r="Y49" s="42" t="n">
        <f aca="false">N49*5.1890047538</f>
        <v>13324801.2545269</v>
      </c>
      <c r="Z49" s="42" t="n">
        <f aca="false">L49*5.5017049523</f>
        <v>4872657.76414901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22170354.0073313</v>
      </c>
      <c r="G50" s="123" t="n">
        <v>21251283.1617388</v>
      </c>
      <c r="H50" s="8" t="n">
        <f aca="false">F50-J50</f>
        <v>21525702.0075158</v>
      </c>
      <c r="I50" s="8" t="n">
        <f aca="false">G50-K50</f>
        <v>20625970.7219178</v>
      </c>
      <c r="J50" s="123" t="n">
        <v>644651.999815433</v>
      </c>
      <c r="K50" s="123" t="n">
        <v>625312.43982097</v>
      </c>
      <c r="L50" s="8" t="n">
        <f aca="false">H50-I50</f>
        <v>899731.28559798</v>
      </c>
      <c r="M50" s="8" t="n">
        <f aca="false">J50-K50</f>
        <v>19339.559994463</v>
      </c>
      <c r="N50" s="123" t="n">
        <v>3100828.47338877</v>
      </c>
      <c r="O50" s="5"/>
      <c r="P50" s="5"/>
      <c r="Q50" s="8" t="n">
        <f aca="false">I50*5.5017049523</f>
        <v>113478005.26677</v>
      </c>
      <c r="R50" s="8"/>
      <c r="S50" s="8"/>
      <c r="T50" s="5"/>
      <c r="U50" s="5"/>
      <c r="V50" s="8" t="n">
        <f aca="false">K50*5.5017049523</f>
        <v>3440284.54689782</v>
      </c>
      <c r="W50" s="8" t="n">
        <f aca="false">M50*5.5017049523</f>
        <v>106400.55299684</v>
      </c>
      <c r="X50" s="8" t="n">
        <f aca="false">N50*5.1890047538+L50*5.5017049523</f>
        <v>21040269.7588464</v>
      </c>
      <c r="Y50" s="8" t="n">
        <f aca="false">N50*5.1890047538</f>
        <v>16090213.6891327</v>
      </c>
      <c r="Z50" s="8" t="n">
        <f aca="false">L50*5.5017049523</f>
        <v>4950056.06971365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22446821.6999892</v>
      </c>
      <c r="G51" s="125" t="n">
        <v>21514035.5923041</v>
      </c>
      <c r="H51" s="42" t="n">
        <f aca="false">F51-J51</f>
        <v>21772981.1996028</v>
      </c>
      <c r="I51" s="42" t="n">
        <f aca="false">G51-K51</f>
        <v>20860410.3069293</v>
      </c>
      <c r="J51" s="125" t="n">
        <v>673840.500386427</v>
      </c>
      <c r="K51" s="125" t="n">
        <v>653625.285374835</v>
      </c>
      <c r="L51" s="42" t="n">
        <f aca="false">H51-I51</f>
        <v>912570.892673485</v>
      </c>
      <c r="M51" s="42" t="n">
        <f aca="false">J51-K51</f>
        <v>20215.2150115927</v>
      </c>
      <c r="N51" s="125" t="n">
        <v>2565715.25019183</v>
      </c>
      <c r="O51" s="7"/>
      <c r="P51" s="7"/>
      <c r="Q51" s="42" t="n">
        <f aca="false">I51*5.5017049523</f>
        <v>114767822.692643</v>
      </c>
      <c r="R51" s="42"/>
      <c r="S51" s="42"/>
      <c r="T51" s="7"/>
      <c r="U51" s="7"/>
      <c r="V51" s="42" t="n">
        <f aca="false">K51*5.5017049523</f>
        <v>3596053.46949523</v>
      </c>
      <c r="W51" s="42" t="n">
        <f aca="false">M51*5.5017049523</f>
        <v>111218.148541089</v>
      </c>
      <c r="X51" s="42" t="n">
        <f aca="false">N51*5.1890047538+L51*5.5017049523</f>
        <v>18334204.4296891</v>
      </c>
      <c r="Y51" s="42" t="n">
        <f aca="false">N51*5.1890047538</f>
        <v>13313508.6301426</v>
      </c>
      <c r="Z51" s="42" t="n">
        <f aca="false">L51*5.5017049523</f>
        <v>5020695.79954654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22726827.7712623</v>
      </c>
      <c r="G52" s="125" t="n">
        <v>21781047.4826383</v>
      </c>
      <c r="H52" s="42" t="n">
        <f aca="false">F52-J52</f>
        <v>22021313.7747244</v>
      </c>
      <c r="I52" s="42" t="n">
        <f aca="false">G52-K52</f>
        <v>21096698.9059966</v>
      </c>
      <c r="J52" s="125" t="n">
        <v>705513.996537867</v>
      </c>
      <c r="K52" s="125" t="n">
        <v>684348.576641731</v>
      </c>
      <c r="L52" s="42" t="n">
        <f aca="false">H52-I52</f>
        <v>924614.868727792</v>
      </c>
      <c r="M52" s="42" t="n">
        <f aca="false">J52-K52</f>
        <v>21165.419896136</v>
      </c>
      <c r="N52" s="125" t="n">
        <v>2545484.92928163</v>
      </c>
      <c r="O52" s="7"/>
      <c r="P52" s="7"/>
      <c r="Q52" s="42" t="n">
        <f aca="false">I52*5.5017049523</f>
        <v>116067812.848304</v>
      </c>
      <c r="R52" s="42"/>
      <c r="S52" s="42"/>
      <c r="T52" s="7"/>
      <c r="U52" s="7"/>
      <c r="V52" s="42" t="n">
        <f aca="false">K52*5.5017049523</f>
        <v>3765083.95320927</v>
      </c>
      <c r="W52" s="42" t="n">
        <f aca="false">M52*5.5017049523</f>
        <v>116445.895460081</v>
      </c>
      <c r="X52" s="42" t="n">
        <f aca="false">N52*5.1890047538+L52*5.5017049523</f>
        <v>18295491.6010185</v>
      </c>
      <c r="Y52" s="42" t="n">
        <f aca="false">N52*5.1890047538</f>
        <v>13208533.3987686</v>
      </c>
      <c r="Z52" s="42" t="n">
        <f aca="false">L52*5.5017049523</f>
        <v>5086958.20224991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22976734.638707</v>
      </c>
      <c r="G53" s="125" t="n">
        <v>22018897.5856295</v>
      </c>
      <c r="H53" s="42" t="n">
        <f aca="false">F53-J53</f>
        <v>22202611.3810064</v>
      </c>
      <c r="I53" s="42" t="n">
        <f aca="false">G53-K53</f>
        <v>21267998.0256599</v>
      </c>
      <c r="J53" s="125" t="n">
        <v>774123.257700563</v>
      </c>
      <c r="K53" s="125" t="n">
        <v>750899.559969547</v>
      </c>
      <c r="L53" s="42" t="n">
        <f aca="false">H53-I53</f>
        <v>934613.355346475</v>
      </c>
      <c r="M53" s="42" t="n">
        <f aca="false">J53-K53</f>
        <v>23223.6977310169</v>
      </c>
      <c r="N53" s="125" t="n">
        <v>2604623.11034951</v>
      </c>
      <c r="O53" s="7"/>
      <c r="P53" s="7"/>
      <c r="Q53" s="42" t="n">
        <f aca="false">I53*5.5017049523</f>
        <v>117010250.06328</v>
      </c>
      <c r="R53" s="42"/>
      <c r="S53" s="42"/>
      <c r="T53" s="7"/>
      <c r="U53" s="7"/>
      <c r="V53" s="42" t="n">
        <f aca="false">K53*5.5017049523</f>
        <v>4131227.82776435</v>
      </c>
      <c r="W53" s="42" t="n">
        <f aca="false">M53*5.5017049523</f>
        <v>127769.932817454</v>
      </c>
      <c r="X53" s="42" t="n">
        <f aca="false">N53*5.1890047538+L53*5.5017049523</f>
        <v>18657368.6270564</v>
      </c>
      <c r="Y53" s="42" t="n">
        <f aca="false">N53*5.1890047538</f>
        <v>13515401.701461</v>
      </c>
      <c r="Z53" s="42" t="n">
        <f aca="false">L53*5.5017049523</f>
        <v>5141966.92559542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23238882.548778</v>
      </c>
      <c r="G54" s="123" t="n">
        <v>22268385.8222306</v>
      </c>
      <c r="H54" s="8" t="n">
        <f aca="false">F54-J54</f>
        <v>22401164.4220623</v>
      </c>
      <c r="I54" s="8" t="n">
        <f aca="false">G54-K54</f>
        <v>21455799.2393164</v>
      </c>
      <c r="J54" s="123" t="n">
        <v>837718.126715646</v>
      </c>
      <c r="K54" s="123" t="n">
        <v>812586.582914176</v>
      </c>
      <c r="L54" s="8" t="n">
        <f aca="false">H54-I54</f>
        <v>945365.182745941</v>
      </c>
      <c r="M54" s="8" t="n">
        <f aca="false">J54-K54</f>
        <v>25131.5438014696</v>
      </c>
      <c r="N54" s="123" t="n">
        <v>3180546.33599003</v>
      </c>
      <c r="O54" s="5"/>
      <c r="P54" s="5"/>
      <c r="Q54" s="8" t="n">
        <f aca="false">I54*5.5017049523</f>
        <v>118043476.930502</v>
      </c>
      <c r="R54" s="8"/>
      <c r="S54" s="8"/>
      <c r="T54" s="5"/>
      <c r="U54" s="5"/>
      <c r="V54" s="8" t="n">
        <f aca="false">K54*5.5017049523</f>
        <v>4470611.62739146</v>
      </c>
      <c r="W54" s="8" t="n">
        <f aca="false">M54*5.5017049523</f>
        <v>138266.33899149</v>
      </c>
      <c r="X54" s="8" t="n">
        <f aca="false">N54*5.1890047538+L54*5.5017049523</f>
        <v>21704990.3647788</v>
      </c>
      <c r="Y54" s="8" t="n">
        <f aca="false">N54*5.1890047538</f>
        <v>16503870.0571334</v>
      </c>
      <c r="Z54" s="8" t="n">
        <f aca="false">L54*5.5017049523</f>
        <v>5201120.30764534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23475219.0427152</v>
      </c>
      <c r="G55" s="125" t="n">
        <v>22493020.5045425</v>
      </c>
      <c r="H55" s="42" t="n">
        <f aca="false">F55-J55</f>
        <v>22548877.6853092</v>
      </c>
      <c r="I55" s="42" t="n">
        <f aca="false">G55-K55</f>
        <v>21594469.3878587</v>
      </c>
      <c r="J55" s="125" t="n">
        <v>926341.357405987</v>
      </c>
      <c r="K55" s="125" t="n">
        <v>898551.116683807</v>
      </c>
      <c r="L55" s="42" t="n">
        <f aca="false">H55-I55</f>
        <v>954408.297450531</v>
      </c>
      <c r="M55" s="42" t="n">
        <f aca="false">J55-K55</f>
        <v>27790.2407221798</v>
      </c>
      <c r="N55" s="125" t="n">
        <v>2627222.32554552</v>
      </c>
      <c r="O55" s="7"/>
      <c r="P55" s="7"/>
      <c r="Q55" s="42" t="n">
        <f aca="false">I55*5.5017049523</f>
        <v>118806399.173473</v>
      </c>
      <c r="R55" s="42"/>
      <c r="S55" s="42"/>
      <c r="T55" s="7"/>
      <c r="U55" s="7"/>
      <c r="V55" s="42" t="n">
        <f aca="false">K55*5.5017049523</f>
        <v>4943563.128554</v>
      </c>
      <c r="W55" s="42" t="n">
        <f aca="false">M55*5.5017049523</f>
        <v>152893.705006826</v>
      </c>
      <c r="X55" s="42" t="n">
        <f aca="false">N55*5.1890047538+L55*5.5017049523</f>
        <v>18883541.993145</v>
      </c>
      <c r="Y55" s="42" t="n">
        <f aca="false">N55*5.1890047538</f>
        <v>13632669.1365452</v>
      </c>
      <c r="Z55" s="42" t="n">
        <f aca="false">L55*5.5017049523</f>
        <v>5250872.8565998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23634113.8108886</v>
      </c>
      <c r="G56" s="125" t="n">
        <v>22644146.9007205</v>
      </c>
      <c r="H56" s="42" t="n">
        <f aca="false">F56-J56</f>
        <v>22652315.444862</v>
      </c>
      <c r="I56" s="42" t="n">
        <f aca="false">G56-K56</f>
        <v>21691802.4856747</v>
      </c>
      <c r="J56" s="125" t="n">
        <v>981798.366026607</v>
      </c>
      <c r="K56" s="125" t="n">
        <v>952344.415045809</v>
      </c>
      <c r="L56" s="42" t="n">
        <f aca="false">H56-I56</f>
        <v>960512.959187277</v>
      </c>
      <c r="M56" s="42" t="n">
        <f aca="false">J56-K56</f>
        <v>29453.9509807982</v>
      </c>
      <c r="N56" s="125" t="n">
        <v>2598911.77112862</v>
      </c>
      <c r="O56" s="7"/>
      <c r="P56" s="7"/>
      <c r="Q56" s="42" t="n">
        <f aca="false">I56*5.5017049523</f>
        <v>119341897.15975</v>
      </c>
      <c r="R56" s="42"/>
      <c r="S56" s="42"/>
      <c r="T56" s="7"/>
      <c r="U56" s="7"/>
      <c r="V56" s="42" t="n">
        <f aca="false">K56*5.5017049523</f>
        <v>5239517.98455277</v>
      </c>
      <c r="W56" s="42" t="n">
        <f aca="false">M56*5.5017049523</f>
        <v>162046.947975859</v>
      </c>
      <c r="X56" s="42" t="n">
        <f aca="false">N56*5.1890047538+L56*5.5017049523</f>
        <v>18770224.4394021</v>
      </c>
      <c r="Y56" s="42" t="n">
        <f aca="false">N56*5.1890047538</f>
        <v>13485765.5350932</v>
      </c>
      <c r="Z56" s="42" t="n">
        <f aca="false">L56*5.5017049523</f>
        <v>5284458.90430897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23884823.9090478</v>
      </c>
      <c r="G57" s="125" t="n">
        <v>22881689.6257738</v>
      </c>
      <c r="H57" s="42" t="n">
        <f aca="false">F57-J57</f>
        <v>22825621.723216</v>
      </c>
      <c r="I57" s="42" t="n">
        <f aca="false">G57-K57</f>
        <v>21854263.505517</v>
      </c>
      <c r="J57" s="125" t="n">
        <v>1059202.1858318</v>
      </c>
      <c r="K57" s="125" t="n">
        <v>1027426.12025684</v>
      </c>
      <c r="L57" s="42" t="n">
        <f aca="false">H57-I57</f>
        <v>971358.21769904</v>
      </c>
      <c r="M57" s="42" t="n">
        <f aca="false">J57-K57</f>
        <v>31776.0655749538</v>
      </c>
      <c r="N57" s="125" t="n">
        <v>2642172.21699679</v>
      </c>
      <c r="O57" s="7"/>
      <c r="P57" s="7"/>
      <c r="Q57" s="42" t="n">
        <f aca="false">I57*5.5017049523</f>
        <v>120235709.757172</v>
      </c>
      <c r="R57" s="42"/>
      <c r="S57" s="42"/>
      <c r="T57" s="7"/>
      <c r="U57" s="7"/>
      <c r="V57" s="42" t="n">
        <f aca="false">K57*5.5017049523</f>
        <v>5652595.37393945</v>
      </c>
      <c r="W57" s="42" t="n">
        <f aca="false">M57*5.5017049523</f>
        <v>174822.537338333</v>
      </c>
      <c r="X57" s="42" t="n">
        <f aca="false">N57*5.1890047538+L57*5.5017049523</f>
        <v>19054370.5111268</v>
      </c>
      <c r="Y57" s="42" t="n">
        <f aca="false">N57*5.1890047538</f>
        <v>13710244.1943546</v>
      </c>
      <c r="Z57" s="42" t="n">
        <f aca="false">L57*5.5017049523</f>
        <v>5344126.31677211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24050019.7074326</v>
      </c>
      <c r="G58" s="123" t="n">
        <v>23039141.8785012</v>
      </c>
      <c r="H58" s="8" t="n">
        <f aca="false">F58-J58</f>
        <v>22889233.2650879</v>
      </c>
      <c r="I58" s="8" t="n">
        <f aca="false">G58-K58</f>
        <v>21913179.0294269</v>
      </c>
      <c r="J58" s="123" t="n">
        <v>1160786.44234465</v>
      </c>
      <c r="K58" s="123" t="n">
        <v>1125962.84907431</v>
      </c>
      <c r="L58" s="8" t="n">
        <f aca="false">H58-I58</f>
        <v>976054.235661011</v>
      </c>
      <c r="M58" s="8" t="n">
        <f aca="false">J58-K58</f>
        <v>34823.5932703398</v>
      </c>
      <c r="N58" s="123" t="n">
        <v>3144250.67650773</v>
      </c>
      <c r="O58" s="5"/>
      <c r="P58" s="5"/>
      <c r="Q58" s="8" t="n">
        <f aca="false">I58*5.5017049523</f>
        <v>120559845.586835</v>
      </c>
      <c r="R58" s="8"/>
      <c r="S58" s="8"/>
      <c r="T58" s="5"/>
      <c r="U58" s="5"/>
      <c r="V58" s="8" t="n">
        <f aca="false">K58*5.5017049523</f>
        <v>6194715.38285797</v>
      </c>
      <c r="W58" s="8" t="n">
        <f aca="false">M58*5.5017049523</f>
        <v>191589.135552309</v>
      </c>
      <c r="X58" s="8" t="n">
        <f aca="false">N58*5.1890047538+L58*5.5017049523</f>
        <v>21685494.1295871</v>
      </c>
      <c r="Y58" s="8" t="n">
        <f aca="false">N58*5.1890047538</f>
        <v>16315531.7075375</v>
      </c>
      <c r="Z58" s="8" t="n">
        <f aca="false">L58*5.5017049523</f>
        <v>5369962.42204958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24236870.6706835</v>
      </c>
      <c r="G59" s="125" t="n">
        <v>23216327.6670259</v>
      </c>
      <c r="H59" s="42" t="n">
        <f aca="false">F59-J59</f>
        <v>22994459.8575886</v>
      </c>
      <c r="I59" s="42" t="n">
        <f aca="false">G59-K59</f>
        <v>22011189.1783239</v>
      </c>
      <c r="J59" s="125" t="n">
        <v>1242410.8130949</v>
      </c>
      <c r="K59" s="125" t="n">
        <v>1205138.48870205</v>
      </c>
      <c r="L59" s="42" t="n">
        <f aca="false">H59-I59</f>
        <v>983270.679264776</v>
      </c>
      <c r="M59" s="42" t="n">
        <f aca="false">J59-K59</f>
        <v>37272.324392847</v>
      </c>
      <c r="N59" s="125" t="n">
        <v>2520552.45914176</v>
      </c>
      <c r="O59" s="7"/>
      <c r="P59" s="7"/>
      <c r="Q59" s="42" t="n">
        <f aca="false">I59*5.5017049523</f>
        <v>121099068.508397</v>
      </c>
      <c r="R59" s="42"/>
      <c r="S59" s="42"/>
      <c r="T59" s="7"/>
      <c r="U59" s="7"/>
      <c r="V59" s="42" t="n">
        <f aca="false">K59*5.5017049523</f>
        <v>6630316.39149942</v>
      </c>
      <c r="W59" s="42" t="n">
        <f aca="false">M59*5.5017049523</f>
        <v>205061.331695859</v>
      </c>
      <c r="X59" s="42" t="n">
        <f aca="false">N59*5.1890047538+L59*5.5017049523</f>
        <v>18488823.8582513</v>
      </c>
      <c r="Y59" s="42" t="n">
        <f aca="false">N59*5.1890047538</f>
        <v>13079158.6926889</v>
      </c>
      <c r="Z59" s="42" t="n">
        <f aca="false">L59*5.5017049523</f>
        <v>5409665.16556241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24379575.1732702</v>
      </c>
      <c r="G60" s="125" t="n">
        <v>23351120.3756861</v>
      </c>
      <c r="H60" s="42" t="n">
        <f aca="false">F60-J60</f>
        <v>23095488.3977537</v>
      </c>
      <c r="I60" s="42" t="n">
        <f aca="false">G60-K60</f>
        <v>22105556.203435</v>
      </c>
      <c r="J60" s="125" t="n">
        <v>1284086.7755165</v>
      </c>
      <c r="K60" s="125" t="n">
        <v>1245564.17225101</v>
      </c>
      <c r="L60" s="42" t="n">
        <f aca="false">H60-I60</f>
        <v>989932.194318686</v>
      </c>
      <c r="M60" s="42" t="n">
        <f aca="false">J60-K60</f>
        <v>38522.6032654953</v>
      </c>
      <c r="N60" s="125" t="n">
        <v>2555578.800153</v>
      </c>
      <c r="O60" s="7"/>
      <c r="P60" s="7"/>
      <c r="Q60" s="42" t="n">
        <f aca="false">I60*5.5017049523</f>
        <v>121618248.037785</v>
      </c>
      <c r="R60" s="42"/>
      <c r="S60" s="42"/>
      <c r="T60" s="7"/>
      <c r="U60" s="7"/>
      <c r="V60" s="42" t="n">
        <f aca="false">K60*5.5017049523</f>
        <v>6852726.57488083</v>
      </c>
      <c r="W60" s="42" t="n">
        <f aca="false">M60*5.5017049523</f>
        <v>211939.997161263</v>
      </c>
      <c r="X60" s="42" t="n">
        <f aca="false">N60*5.1890047538+L60*5.5017049523</f>
        <v>18707225.3986287</v>
      </c>
      <c r="Y60" s="42" t="n">
        <f aca="false">N60*5.1890047538</f>
        <v>13260910.5427044</v>
      </c>
      <c r="Z60" s="42" t="n">
        <f aca="false">L60*5.5017049523</f>
        <v>5446314.85592432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24603130.9033964</v>
      </c>
      <c r="G61" s="125" t="n">
        <v>23564028.7521455</v>
      </c>
      <c r="H61" s="42" t="n">
        <f aca="false">F61-J61</f>
        <v>23253827.0589789</v>
      </c>
      <c r="I61" s="42" t="n">
        <f aca="false">G61-K61</f>
        <v>22255204.0230605</v>
      </c>
      <c r="J61" s="125" t="n">
        <v>1349303.84441754</v>
      </c>
      <c r="K61" s="125" t="n">
        <v>1308824.72908502</v>
      </c>
      <c r="L61" s="42" t="n">
        <f aca="false">H61-I61</f>
        <v>998623.035918385</v>
      </c>
      <c r="M61" s="42" t="n">
        <f aca="false">J61-K61</f>
        <v>40479.1153325264</v>
      </c>
      <c r="N61" s="125" t="n">
        <v>2569659.57211834</v>
      </c>
      <c r="O61" s="7"/>
      <c r="P61" s="7"/>
      <c r="Q61" s="42" t="n">
        <f aca="false">I61*5.5017049523</f>
        <v>122441566.188119</v>
      </c>
      <c r="R61" s="42"/>
      <c r="S61" s="42"/>
      <c r="T61" s="7"/>
      <c r="U61" s="7"/>
      <c r="V61" s="42" t="n">
        <f aca="false">K61*5.5017049523</f>
        <v>7200767.49369974</v>
      </c>
      <c r="W61" s="42" t="n">
        <f aca="false">M61*5.5017049523</f>
        <v>222704.149289683</v>
      </c>
      <c r="X61" s="42" t="n">
        <f aca="false">N61*5.1890047538+L61*5.5017049523</f>
        <v>18828105.0375628</v>
      </c>
      <c r="Y61" s="42" t="n">
        <f aca="false">N61*5.1890047538</f>
        <v>13333975.7353698</v>
      </c>
      <c r="Z61" s="42" t="n">
        <f aca="false">L61*5.5017049523</f>
        <v>5494129.30219304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25005951.041683</v>
      </c>
      <c r="G62" s="123" t="n">
        <v>23944599.6488154</v>
      </c>
      <c r="H62" s="8" t="n">
        <f aca="false">F62-J62</f>
        <v>23592916.5920398</v>
      </c>
      <c r="I62" s="8" t="n">
        <f aca="false">G62-K62</f>
        <v>22573956.2326615</v>
      </c>
      <c r="J62" s="123" t="n">
        <v>1413034.4496432</v>
      </c>
      <c r="K62" s="123" t="n">
        <v>1370643.4161539</v>
      </c>
      <c r="L62" s="8" t="n">
        <f aca="false">H62-I62</f>
        <v>1018960.35937838</v>
      </c>
      <c r="M62" s="8" t="n">
        <f aca="false">J62-K62</f>
        <v>42391.0334892962</v>
      </c>
      <c r="N62" s="123" t="n">
        <v>3131464.36497808</v>
      </c>
      <c r="O62" s="5"/>
      <c r="P62" s="5"/>
      <c r="Q62" s="8" t="n">
        <f aca="false">I62*5.5017049523</f>
        <v>124195246.798237</v>
      </c>
      <c r="R62" s="8"/>
      <c r="S62" s="8"/>
      <c r="T62" s="5"/>
      <c r="U62" s="5"/>
      <c r="V62" s="8" t="n">
        <f aca="false">K62*5.5017049523</f>
        <v>7540875.67049132</v>
      </c>
      <c r="W62" s="8" t="n">
        <f aca="false">M62*5.5017049523</f>
        <v>233222.958881176</v>
      </c>
      <c r="X62" s="8" t="n">
        <f aca="false">N62*5.1890047538+L62*5.5017049523</f>
        <v>21855202.731616</v>
      </c>
      <c r="Y62" s="8" t="n">
        <f aca="false">N62*5.1890047538</f>
        <v>16249183.4762265</v>
      </c>
      <c r="Z62" s="8" t="n">
        <f aca="false">L62*5.5017049523</f>
        <v>5606019.25538944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25076218.1348598</v>
      </c>
      <c r="G63" s="125" t="n">
        <v>24011815.8082231</v>
      </c>
      <c r="H63" s="42" t="n">
        <f aca="false">F63-J63</f>
        <v>23616450.6486502</v>
      </c>
      <c r="I63" s="42" t="n">
        <f aca="false">G63-K63</f>
        <v>22595841.3465998</v>
      </c>
      <c r="J63" s="125" t="n">
        <v>1459767.48620961</v>
      </c>
      <c r="K63" s="125" t="n">
        <v>1415974.46162332</v>
      </c>
      <c r="L63" s="42" t="n">
        <f aca="false">H63-I63</f>
        <v>1020609.30205041</v>
      </c>
      <c r="M63" s="42" t="n">
        <f aca="false">J63-K63</f>
        <v>43793.0245862885</v>
      </c>
      <c r="N63" s="125" t="n">
        <v>2616866.17043283</v>
      </c>
      <c r="O63" s="7"/>
      <c r="P63" s="7"/>
      <c r="Q63" s="42" t="n">
        <f aca="false">I63*5.5017049523</f>
        <v>124315652.237973</v>
      </c>
      <c r="R63" s="42"/>
      <c r="S63" s="42"/>
      <c r="T63" s="7"/>
      <c r="U63" s="7"/>
      <c r="V63" s="42" t="n">
        <f aca="false">K63*5.5017049523</f>
        <v>7790273.70784334</v>
      </c>
      <c r="W63" s="42" t="n">
        <f aca="false">M63*5.5017049523</f>
        <v>240936.300242579</v>
      </c>
      <c r="X63" s="42" t="n">
        <f aca="false">N63*5.1890047538+L63*5.5017049523</f>
        <v>19194022.2498886</v>
      </c>
      <c r="Y63" s="42" t="n">
        <f aca="false">N63*5.1890047538</f>
        <v>13578930.9984344</v>
      </c>
      <c r="Z63" s="42" t="n">
        <f aca="false">L63*5.5017049523</f>
        <v>5615091.2514542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25128353.4730636</v>
      </c>
      <c r="G64" s="125" t="n">
        <v>24061572.6222122</v>
      </c>
      <c r="H64" s="42" t="n">
        <f aca="false">F64-J64</f>
        <v>23588510.0869631</v>
      </c>
      <c r="I64" s="42" t="n">
        <f aca="false">G64-K64</f>
        <v>22567924.5376947</v>
      </c>
      <c r="J64" s="125" t="n">
        <v>1539843.38610049</v>
      </c>
      <c r="K64" s="125" t="n">
        <v>1493648.08451748</v>
      </c>
      <c r="L64" s="42" t="n">
        <f aca="false">H64-I64</f>
        <v>1020585.54926835</v>
      </c>
      <c r="M64" s="42" t="n">
        <f aca="false">J64-K64</f>
        <v>46195.3015830147</v>
      </c>
      <c r="N64" s="125" t="n">
        <v>2531683.14289549</v>
      </c>
      <c r="O64" s="7"/>
      <c r="P64" s="7"/>
      <c r="Q64" s="42" t="n">
        <f aca="false">I64*5.5017049523</f>
        <v>124162062.192168</v>
      </c>
      <c r="R64" s="42"/>
      <c r="S64" s="42"/>
      <c r="T64" s="7"/>
      <c r="U64" s="7"/>
      <c r="V64" s="42" t="n">
        <f aca="false">K64*5.5017049523</f>
        <v>8217611.0635832</v>
      </c>
      <c r="W64" s="42" t="n">
        <f aca="false">M64*5.5017049523</f>
        <v>254152.919492264</v>
      </c>
      <c r="X64" s="42" t="n">
        <f aca="false">N64*5.1890047538+L64*5.5017049523</f>
        <v>18751876.4342555</v>
      </c>
      <c r="Y64" s="42" t="n">
        <f aca="false">N64*5.1890047538</f>
        <v>13136915.8636</v>
      </c>
      <c r="Z64" s="42" t="n">
        <f aca="false">L64*5.5017049523</f>
        <v>5614960.57065548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25378591.5539603</v>
      </c>
      <c r="G65" s="125" t="n">
        <v>24299905.1726664</v>
      </c>
      <c r="H65" s="42" t="n">
        <f aca="false">F65-J65</f>
        <v>23777793.3335676</v>
      </c>
      <c r="I65" s="42" t="n">
        <f aca="false">G65-K65</f>
        <v>22747130.8988855</v>
      </c>
      <c r="J65" s="125" t="n">
        <v>1600798.22039271</v>
      </c>
      <c r="K65" s="125" t="n">
        <v>1552774.27378093</v>
      </c>
      <c r="L65" s="42" t="n">
        <f aca="false">H65-I65</f>
        <v>1030662.43468211</v>
      </c>
      <c r="M65" s="42" t="n">
        <f aca="false">J65-K65</f>
        <v>48023.9466117814</v>
      </c>
      <c r="N65" s="125" t="n">
        <v>2502252.65235979</v>
      </c>
      <c r="O65" s="7"/>
      <c r="P65" s="7"/>
      <c r="Q65" s="42" t="n">
        <f aca="false">I65*5.5017049523</f>
        <v>125148002.717015</v>
      </c>
      <c r="R65" s="42"/>
      <c r="S65" s="42"/>
      <c r="T65" s="7"/>
      <c r="U65" s="7"/>
      <c r="V65" s="42" t="n">
        <f aca="false">K65*5.5017049523</f>
        <v>8542905.91186459</v>
      </c>
      <c r="W65" s="42" t="n">
        <f aca="false">M65*5.5017049523</f>
        <v>264213.584903028</v>
      </c>
      <c r="X65" s="42" t="n">
        <f aca="false">N65*5.1890047538+L65*5.5017049523</f>
        <v>18654601.5293438</v>
      </c>
      <c r="Y65" s="42" t="n">
        <f aca="false">N65*5.1890047538</f>
        <v>12984200.9083036</v>
      </c>
      <c r="Z65" s="42" t="n">
        <f aca="false">L65*5.5017049523</f>
        <v>5670400.62104015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25509814.1499324</v>
      </c>
      <c r="G66" s="123" t="n">
        <v>24425336.4280975</v>
      </c>
      <c r="H66" s="8" t="n">
        <f aca="false">F66-J66</f>
        <v>23816679.8919756</v>
      </c>
      <c r="I66" s="8" t="n">
        <f aca="false">G66-K66</f>
        <v>22782996.1978794</v>
      </c>
      <c r="J66" s="123" t="n">
        <v>1693134.25795676</v>
      </c>
      <c r="K66" s="123" t="n">
        <v>1642340.23021805</v>
      </c>
      <c r="L66" s="8" t="n">
        <f aca="false">H66-I66</f>
        <v>1033683.69409621</v>
      </c>
      <c r="M66" s="8" t="n">
        <f aca="false">J66-K66</f>
        <v>50794.0277387025</v>
      </c>
      <c r="N66" s="123" t="n">
        <v>3023519.40022939</v>
      </c>
      <c r="O66" s="5"/>
      <c r="P66" s="5"/>
      <c r="Q66" s="8" t="n">
        <f aca="false">I66*5.5017049523</f>
        <v>125345323.010105</v>
      </c>
      <c r="R66" s="8"/>
      <c r="S66" s="8"/>
      <c r="T66" s="5"/>
      <c r="U66" s="5"/>
      <c r="V66" s="8" t="n">
        <f aca="false">K66*5.5017049523</f>
        <v>9035671.37795218</v>
      </c>
      <c r="W66" s="8" t="n">
        <f aca="false">M66*5.5017049523</f>
        <v>279453.753957283</v>
      </c>
      <c r="X66" s="8" t="n">
        <f aca="false">N66*5.1890047538+L66*5.5017049523</f>
        <v>21376079.2399177</v>
      </c>
      <c r="Y66" s="8" t="n">
        <f aca="false">N66*5.1890047538</f>
        <v>15689056.5409968</v>
      </c>
      <c r="Z66" s="8" t="n">
        <f aca="false">L66*5.5017049523</f>
        <v>5687022.69892088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25576346.139141</v>
      </c>
      <c r="G67" s="125" t="n">
        <v>24489904.081958</v>
      </c>
      <c r="H67" s="42" t="n">
        <f aca="false">F67-J67</f>
        <v>23793418.4652336</v>
      </c>
      <c r="I67" s="42" t="n">
        <f aca="false">G67-K67</f>
        <v>22760464.2382678</v>
      </c>
      <c r="J67" s="125" t="n">
        <v>1782927.67390744</v>
      </c>
      <c r="K67" s="125" t="n">
        <v>1729439.84369021</v>
      </c>
      <c r="L67" s="42" t="n">
        <f aca="false">H67-I67</f>
        <v>1032954.22696579</v>
      </c>
      <c r="M67" s="42" t="n">
        <f aca="false">J67-K67</f>
        <v>53487.8302172232</v>
      </c>
      <c r="N67" s="125" t="n">
        <v>2431374.5614924</v>
      </c>
      <c r="O67" s="7"/>
      <c r="P67" s="7"/>
      <c r="Q67" s="42" t="n">
        <f aca="false">I67*5.5017049523</f>
        <v>125221358.816325</v>
      </c>
      <c r="R67" s="42"/>
      <c r="S67" s="42"/>
      <c r="T67" s="7"/>
      <c r="U67" s="7"/>
      <c r="V67" s="42" t="n">
        <f aca="false">K67*5.5017049523</f>
        <v>9514867.75273538</v>
      </c>
      <c r="W67" s="42" t="n">
        <f aca="false">M67*5.5017049523</f>
        <v>294274.260393878</v>
      </c>
      <c r="X67" s="42" t="n">
        <f aca="false">N67*5.1890047538+L67*5.5017049523</f>
        <v>18299423.5438493</v>
      </c>
      <c r="Y67" s="42" t="n">
        <f aca="false">N67*5.1890047538</f>
        <v>12616414.1578524</v>
      </c>
      <c r="Z67" s="42" t="n">
        <f aca="false">L67*5.5017049523</f>
        <v>5683009.3859969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25703735.1837941</v>
      </c>
      <c r="G68" s="125" t="n">
        <v>24610515.4051013</v>
      </c>
      <c r="H68" s="42" t="n">
        <f aca="false">F68-J68</f>
        <v>23873672.10845</v>
      </c>
      <c r="I68" s="42" t="n">
        <f aca="false">G68-K68</f>
        <v>22835354.2220175</v>
      </c>
      <c r="J68" s="125" t="n">
        <v>1830063.07534411</v>
      </c>
      <c r="K68" s="125" t="n">
        <v>1775161.18308378</v>
      </c>
      <c r="L68" s="42" t="n">
        <f aca="false">H68-I68</f>
        <v>1038317.8864325</v>
      </c>
      <c r="M68" s="42" t="n">
        <f aca="false">J68-K68</f>
        <v>54901.8922603231</v>
      </c>
      <c r="N68" s="125" t="n">
        <v>2428751.11006937</v>
      </c>
      <c r="O68" s="7"/>
      <c r="P68" s="7"/>
      <c r="Q68" s="42" t="n">
        <f aca="false">I68*5.5017049523</f>
        <v>125633381.410798</v>
      </c>
      <c r="R68" s="42"/>
      <c r="S68" s="42"/>
      <c r="T68" s="7"/>
      <c r="U68" s="7"/>
      <c r="V68" s="42" t="n">
        <f aca="false">K68*5.5017049523</f>
        <v>9766413.07210278</v>
      </c>
      <c r="W68" s="42" t="n">
        <f aca="false">M68*5.5017049523</f>
        <v>302054.01253926</v>
      </c>
      <c r="X68" s="42" t="n">
        <f aca="false">N68*5.1890047538+L68*5.5017049523</f>
        <v>18315319.7137943</v>
      </c>
      <c r="Y68" s="42" t="n">
        <f aca="false">N68*5.1890047538</f>
        <v>12602801.055947</v>
      </c>
      <c r="Z68" s="42" t="n">
        <f aca="false">L68*5.5017049523</f>
        <v>5712518.65784733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25844770.9557584</v>
      </c>
      <c r="G69" s="125" t="n">
        <v>24744343.2061334</v>
      </c>
      <c r="H69" s="42" t="n">
        <f aca="false">F69-J69</f>
        <v>23943567.0708129</v>
      </c>
      <c r="I69" s="42" t="n">
        <f aca="false">G69-K69</f>
        <v>22900175.4377363</v>
      </c>
      <c r="J69" s="125" t="n">
        <v>1901203.88494548</v>
      </c>
      <c r="K69" s="125" t="n">
        <v>1844167.76839711</v>
      </c>
      <c r="L69" s="42" t="n">
        <f aca="false">H69-I69</f>
        <v>1043391.6330766</v>
      </c>
      <c r="M69" s="42" t="n">
        <f aca="false">J69-K69</f>
        <v>57036.1165483648</v>
      </c>
      <c r="N69" s="125" t="n">
        <v>2436109.68696181</v>
      </c>
      <c r="O69" s="7"/>
      <c r="P69" s="7"/>
      <c r="Q69" s="42" t="n">
        <f aca="false">I69*5.5017049523</f>
        <v>125990008.614333</v>
      </c>
      <c r="R69" s="42"/>
      <c r="S69" s="42"/>
      <c r="T69" s="7"/>
      <c r="U69" s="7"/>
      <c r="V69" s="42" t="n">
        <f aca="false">K69*5.5017049523</f>
        <v>10146066.9442624</v>
      </c>
      <c r="W69" s="42" t="n">
        <f aca="false">M69*5.5017049523</f>
        <v>313795.884874098</v>
      </c>
      <c r="X69" s="42" t="n">
        <f aca="false">N69*5.1890047538+L69*5.5017049523</f>
        <v>18381417.661309</v>
      </c>
      <c r="Y69" s="42" t="n">
        <f aca="false">N69*5.1890047538</f>
        <v>12640984.746423</v>
      </c>
      <c r="Z69" s="42" t="n">
        <f aca="false">L69*5.5017049523</f>
        <v>5740432.91488592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26008643.9130218</v>
      </c>
      <c r="G70" s="123" t="n">
        <v>24900691.3819991</v>
      </c>
      <c r="H70" s="8" t="n">
        <f aca="false">F70-J70</f>
        <v>24031310.6858475</v>
      </c>
      <c r="I70" s="8" t="n">
        <f aca="false">G70-K70</f>
        <v>22982678.15164</v>
      </c>
      <c r="J70" s="123" t="n">
        <v>1977333.22717432</v>
      </c>
      <c r="K70" s="123" t="n">
        <v>1918013.23035909</v>
      </c>
      <c r="L70" s="8" t="n">
        <f aca="false">H70-I70</f>
        <v>1048632.53420745</v>
      </c>
      <c r="M70" s="8" t="n">
        <f aca="false">J70-K70</f>
        <v>59319.9968152298</v>
      </c>
      <c r="N70" s="123" t="n">
        <v>2961023.6031194</v>
      </c>
      <c r="O70" s="5"/>
      <c r="P70" s="5"/>
      <c r="Q70" s="8" t="n">
        <f aca="false">I70*5.5017049523</f>
        <v>126443914.203995</v>
      </c>
      <c r="R70" s="8"/>
      <c r="S70" s="8"/>
      <c r="T70" s="5"/>
      <c r="U70" s="5"/>
      <c r="V70" s="8" t="n">
        <f aca="false">K70*5.5017049523</f>
        <v>10552342.8880435</v>
      </c>
      <c r="W70" s="8" t="n">
        <f aca="false">M70*5.5017049523</f>
        <v>326361.12024877</v>
      </c>
      <c r="X70" s="8" t="n">
        <f aca="false">N70*5.1890047538+L70*5.5017049523</f>
        <v>21134032.3592926</v>
      </c>
      <c r="Y70" s="8" t="n">
        <f aca="false">N70*5.1890047538</f>
        <v>15364765.5527006</v>
      </c>
      <c r="Z70" s="8" t="n">
        <f aca="false">L70*5.5017049523</f>
        <v>5769266.80659202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26225886.3976061</v>
      </c>
      <c r="G71" s="125" t="n">
        <v>25108037.8854672</v>
      </c>
      <c r="H71" s="42" t="n">
        <f aca="false">F71-J71</f>
        <v>24151305.1255784</v>
      </c>
      <c r="I71" s="42" t="n">
        <f aca="false">G71-K71</f>
        <v>23095694.0516003</v>
      </c>
      <c r="J71" s="125" t="n">
        <v>2074581.27202769</v>
      </c>
      <c r="K71" s="125" t="n">
        <v>2012343.83386686</v>
      </c>
      <c r="L71" s="42" t="n">
        <f aca="false">H71-I71</f>
        <v>1055611.0739781</v>
      </c>
      <c r="M71" s="42" t="n">
        <f aca="false">J71-K71</f>
        <v>62237.4381608306</v>
      </c>
      <c r="N71" s="125" t="n">
        <v>2449084.32798537</v>
      </c>
      <c r="O71" s="7"/>
      <c r="P71" s="7"/>
      <c r="Q71" s="42" t="n">
        <f aca="false">I71*5.5017049523</f>
        <v>127065694.340495</v>
      </c>
      <c r="R71" s="42"/>
      <c r="S71" s="42"/>
      <c r="T71" s="7"/>
      <c r="U71" s="7"/>
      <c r="V71" s="42" t="n">
        <f aca="false">K71*5.5017049523</f>
        <v>11071322.0365157</v>
      </c>
      <c r="W71" s="42" t="n">
        <f aca="false">M71*5.5017049523</f>
        <v>342412.021747907</v>
      </c>
      <c r="X71" s="42" t="n">
        <f aca="false">N71*5.1890047538+L71*5.5017049523</f>
        <v>18515970.8937812</v>
      </c>
      <c r="Y71" s="42" t="n">
        <f aca="false">N71*5.1890047538</f>
        <v>12708310.2203732</v>
      </c>
      <c r="Z71" s="42" t="n">
        <f aca="false">L71*5.5017049523</f>
        <v>5807660.67340801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26365159.7788821</v>
      </c>
      <c r="G72" s="125" t="n">
        <v>25240547.725044</v>
      </c>
      <c r="H72" s="42" t="n">
        <f aca="false">F72-J72</f>
        <v>24228163.5576882</v>
      </c>
      <c r="I72" s="42" t="n">
        <f aca="false">G72-K72</f>
        <v>23167661.3904859</v>
      </c>
      <c r="J72" s="125" t="n">
        <v>2136996.22119393</v>
      </c>
      <c r="K72" s="125" t="n">
        <v>2072886.33455812</v>
      </c>
      <c r="L72" s="42" t="n">
        <f aca="false">H72-I72</f>
        <v>1060502.16720228</v>
      </c>
      <c r="M72" s="42" t="n">
        <f aca="false">J72-K72</f>
        <v>64109.8866358183</v>
      </c>
      <c r="N72" s="125" t="n">
        <v>2368246.73365147</v>
      </c>
      <c r="O72" s="7"/>
      <c r="P72" s="7"/>
      <c r="Q72" s="42" t="n">
        <f aca="false">I72*5.5017049523</f>
        <v>127461637.405246</v>
      </c>
      <c r="R72" s="42"/>
      <c r="S72" s="42"/>
      <c r="T72" s="7"/>
      <c r="U72" s="7"/>
      <c r="V72" s="42" t="n">
        <f aca="false">K72*5.5017049523</f>
        <v>11404409.0123934</v>
      </c>
      <c r="W72" s="42" t="n">
        <f aca="false">M72*5.5017049523</f>
        <v>352713.680795673</v>
      </c>
      <c r="X72" s="42" t="n">
        <f aca="false">N72*5.1890047538+L72*5.5017049523</f>
        <v>18123413.5843105</v>
      </c>
      <c r="Y72" s="42" t="n">
        <f aca="false">N72*5.1890047538</f>
        <v>12288843.5590888</v>
      </c>
      <c r="Z72" s="42" t="n">
        <f aca="false">L72*5.5017049523</f>
        <v>5834570.02522166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26462367.9808954</v>
      </c>
      <c r="G73" s="125" t="n">
        <v>25333816.0891816</v>
      </c>
      <c r="H73" s="42" t="n">
        <f aca="false">F73-J73</f>
        <v>24223166.263523</v>
      </c>
      <c r="I73" s="42" t="n">
        <f aca="false">G73-K73</f>
        <v>23161790.4233303</v>
      </c>
      <c r="J73" s="125" t="n">
        <v>2239201.71737243</v>
      </c>
      <c r="K73" s="125" t="n">
        <v>2172025.66585125</v>
      </c>
      <c r="L73" s="42" t="n">
        <f aca="false">H73-I73</f>
        <v>1061375.84019266</v>
      </c>
      <c r="M73" s="42" t="n">
        <f aca="false">J73-K73</f>
        <v>67176.0515211723</v>
      </c>
      <c r="N73" s="125" t="n">
        <v>2363291.15053026</v>
      </c>
      <c r="O73" s="7"/>
      <c r="P73" s="7"/>
      <c r="Q73" s="42" t="n">
        <f aca="false">I73*5.5017049523</f>
        <v>127429337.076171</v>
      </c>
      <c r="R73" s="42"/>
      <c r="S73" s="42"/>
      <c r="T73" s="7"/>
      <c r="U73" s="7"/>
      <c r="V73" s="42" t="n">
        <f aca="false">K73*5.5017049523</f>
        <v>11949844.3623365</v>
      </c>
      <c r="W73" s="42" t="n">
        <f aca="false">M73*5.5017049523</f>
        <v>369582.815329993</v>
      </c>
      <c r="X73" s="42" t="n">
        <f aca="false">N73*5.1890047538+L73*5.5017049523</f>
        <v>18102505.7309545</v>
      </c>
      <c r="Y73" s="42" t="n">
        <f aca="false">N73*5.1890047538</f>
        <v>12263129.014715</v>
      </c>
      <c r="Z73" s="42" t="n">
        <f aca="false">L73*5.5017049523</f>
        <v>5839376.71623955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26674640.2250169</v>
      </c>
      <c r="G74" s="123" t="n">
        <v>25535863.4938158</v>
      </c>
      <c r="H74" s="8" t="n">
        <f aca="false">F74-J74</f>
        <v>24374593.3313872</v>
      </c>
      <c r="I74" s="8" t="n">
        <f aca="false">G74-K74</f>
        <v>23304818.006995</v>
      </c>
      <c r="J74" s="123" t="n">
        <v>2300046.89362968</v>
      </c>
      <c r="K74" s="123" t="n">
        <v>2231045.48682079</v>
      </c>
      <c r="L74" s="8" t="n">
        <f aca="false">H74-I74</f>
        <v>1069775.32439215</v>
      </c>
      <c r="M74" s="8" t="n">
        <f aca="false">J74-K74</f>
        <v>69001.4068088909</v>
      </c>
      <c r="N74" s="123" t="n">
        <v>2892190.39430375</v>
      </c>
      <c r="O74" s="5"/>
      <c r="P74" s="5"/>
      <c r="Q74" s="8" t="n">
        <f aca="false">I74*5.5017049523</f>
        <v>128216232.641535</v>
      </c>
      <c r="R74" s="8"/>
      <c r="S74" s="8"/>
      <c r="T74" s="5"/>
      <c r="U74" s="5"/>
      <c r="V74" s="8" t="n">
        <f aca="false">K74*5.5017049523</f>
        <v>12274554.0036485</v>
      </c>
      <c r="W74" s="8" t="n">
        <f aca="false">M74*5.5017049523</f>
        <v>379625.381556142</v>
      </c>
      <c r="X74" s="8" t="n">
        <f aca="false">N74*5.1890047538+L74*5.5017049523</f>
        <v>20893177.9049935</v>
      </c>
      <c r="Y74" s="8" t="n">
        <f aca="false">N74*5.1890047538</f>
        <v>15007589.7049369</v>
      </c>
      <c r="Z74" s="8" t="n">
        <f aca="false">L74*5.5017049523</f>
        <v>5885588.20005666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26925601.9796986</v>
      </c>
      <c r="G75" s="125" t="n">
        <v>25774342.7032414</v>
      </c>
      <c r="H75" s="42" t="n">
        <f aca="false">F75-J75</f>
        <v>24560766.3127938</v>
      </c>
      <c r="I75" s="42" t="n">
        <f aca="false">G75-K75</f>
        <v>23480452.1063438</v>
      </c>
      <c r="J75" s="125" t="n">
        <v>2364835.66690474</v>
      </c>
      <c r="K75" s="125" t="n">
        <v>2293890.5968976</v>
      </c>
      <c r="L75" s="42" t="n">
        <f aca="false">H75-I75</f>
        <v>1080314.20645006</v>
      </c>
      <c r="M75" s="42" t="n">
        <f aca="false">J75-K75</f>
        <v>70945.0700071426</v>
      </c>
      <c r="N75" s="125" t="n">
        <v>2393248.28866394</v>
      </c>
      <c r="O75" s="7"/>
      <c r="P75" s="7"/>
      <c r="Q75" s="42" t="n">
        <f aca="false">I75*5.5017049523</f>
        <v>129182519.635714</v>
      </c>
      <c r="R75" s="42"/>
      <c r="S75" s="42"/>
      <c r="T75" s="7"/>
      <c r="U75" s="7"/>
      <c r="V75" s="42" t="n">
        <f aca="false">K75*5.5017049523</f>
        <v>12620309.2569859</v>
      </c>
      <c r="W75" s="42" t="n">
        <f aca="false">M75*5.5017049523</f>
        <v>390318.842999567</v>
      </c>
      <c r="X75" s="42" t="n">
        <f aca="false">N75*5.1890047538+L75*5.5017049523</f>
        <v>18362146.7665672</v>
      </c>
      <c r="Y75" s="42" t="n">
        <f aca="false">N75*5.1890047538</f>
        <v>12418576.7469009</v>
      </c>
      <c r="Z75" s="42" t="n">
        <f aca="false">L75*5.5017049523</f>
        <v>5943570.01966634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27110302.515099</v>
      </c>
      <c r="G76" s="125" t="n">
        <v>25948758.1091295</v>
      </c>
      <c r="H76" s="42" t="n">
        <f aca="false">F76-J76</f>
        <v>24704695.5436768</v>
      </c>
      <c r="I76" s="42" t="n">
        <f aca="false">G76-K76</f>
        <v>23615319.3468499</v>
      </c>
      <c r="J76" s="125" t="n">
        <v>2405606.97142225</v>
      </c>
      <c r="K76" s="125" t="n">
        <v>2333438.76227958</v>
      </c>
      <c r="L76" s="42" t="n">
        <f aca="false">H76-I76</f>
        <v>1089376.19682688</v>
      </c>
      <c r="M76" s="42" t="n">
        <f aca="false">J76-K76</f>
        <v>72168.2091426677</v>
      </c>
      <c r="N76" s="125" t="n">
        <v>2328245.27810581</v>
      </c>
      <c r="O76" s="7"/>
      <c r="P76" s="7"/>
      <c r="Q76" s="42" t="n">
        <f aca="false">I76*5.5017049523</f>
        <v>129924519.40071</v>
      </c>
      <c r="R76" s="42"/>
      <c r="S76" s="42"/>
      <c r="T76" s="7"/>
      <c r="U76" s="7"/>
      <c r="V76" s="42" t="n">
        <f aca="false">K76*5.5017049523</f>
        <v>12837891.5943223</v>
      </c>
      <c r="W76" s="42" t="n">
        <f aca="false">M76*5.5017049523</f>
        <v>397048.193638837</v>
      </c>
      <c r="X76" s="42" t="n">
        <f aca="false">N76*5.1890047538+L76*5.5017049523</f>
        <v>18074702.2331036</v>
      </c>
      <c r="Y76" s="42" t="n">
        <f aca="false">N76*5.1890047538</f>
        <v>12081275.8161034</v>
      </c>
      <c r="Z76" s="42" t="n">
        <f aca="false">L76*5.5017049523</f>
        <v>5993426.41700018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27329944.2044642</v>
      </c>
      <c r="G77" s="125" t="n">
        <v>26157443.5615376</v>
      </c>
      <c r="H77" s="42" t="n">
        <f aca="false">F77-J77</f>
        <v>24913923.3071003</v>
      </c>
      <c r="I77" s="42" t="n">
        <f aca="false">G77-K77</f>
        <v>23813903.2910946</v>
      </c>
      <c r="J77" s="125" t="n">
        <v>2416020.89736385</v>
      </c>
      <c r="K77" s="125" t="n">
        <v>2343540.27044293</v>
      </c>
      <c r="L77" s="42" t="n">
        <f aca="false">H77-I77</f>
        <v>1100020.01600571</v>
      </c>
      <c r="M77" s="42" t="n">
        <f aca="false">J77-K77</f>
        <v>72480.6269209157</v>
      </c>
      <c r="N77" s="125" t="n">
        <v>2310251.84740831</v>
      </c>
      <c r="O77" s="7"/>
      <c r="P77" s="7"/>
      <c r="Q77" s="42" t="n">
        <f aca="false">I77*5.5017049523</f>
        <v>131017069.670209</v>
      </c>
      <c r="R77" s="42"/>
      <c r="S77" s="42"/>
      <c r="T77" s="7"/>
      <c r="U77" s="7"/>
      <c r="V77" s="42" t="n">
        <f aca="false">K77*5.5017049523</f>
        <v>12893467.1118104</v>
      </c>
      <c r="W77" s="42" t="n">
        <f aca="false">M77*5.5017049523</f>
        <v>398767.02407661</v>
      </c>
      <c r="X77" s="42" t="n">
        <f aca="false">N77*5.1890047538+L77*5.5017049523</f>
        <v>18039893.3883647</v>
      </c>
      <c r="Y77" s="42" t="n">
        <f aca="false">N77*5.1890047538</f>
        <v>11987907.8186769</v>
      </c>
      <c r="Z77" s="42" t="n">
        <f aca="false">L77*5.5017049523</f>
        <v>6051985.56968772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27591339.6561703</v>
      </c>
      <c r="G78" s="123" t="n">
        <v>26406798.1908927</v>
      </c>
      <c r="H78" s="8" t="n">
        <f aca="false">F78-J78</f>
        <v>25082256.859401</v>
      </c>
      <c r="I78" s="8" t="n">
        <f aca="false">G78-K78</f>
        <v>23972987.8780265</v>
      </c>
      <c r="J78" s="123" t="n">
        <v>2509082.79676932</v>
      </c>
      <c r="K78" s="123" t="n">
        <v>2433810.31286625</v>
      </c>
      <c r="L78" s="8" t="n">
        <f aca="false">H78-I78</f>
        <v>1109268.98137451</v>
      </c>
      <c r="M78" s="8" t="n">
        <f aca="false">J78-K78</f>
        <v>75272.4839030798</v>
      </c>
      <c r="N78" s="123" t="n">
        <v>2800626.83037336</v>
      </c>
      <c r="O78" s="5"/>
      <c r="P78" s="5"/>
      <c r="Q78" s="8" t="n">
        <f aca="false">I78*5.5017049523</f>
        <v>131892306.129966</v>
      </c>
      <c r="R78" s="8"/>
      <c r="S78" s="8"/>
      <c r="T78" s="5"/>
      <c r="U78" s="5"/>
      <c r="V78" s="8" t="n">
        <f aca="false">K78*5.5017049523</f>
        <v>13390106.251255</v>
      </c>
      <c r="W78" s="8" t="n">
        <f aca="false">M78*5.5017049523</f>
        <v>414126.997461496</v>
      </c>
      <c r="X78" s="8" t="n">
        <f aca="false">N78*5.1890047538+L78*5.5017049523</f>
        <v>20635336.5846881</v>
      </c>
      <c r="Y78" s="8" t="n">
        <f aca="false">N78*5.1890047538</f>
        <v>14532465.9364272</v>
      </c>
      <c r="Z78" s="8" t="n">
        <f aca="false">L78*5.5017049523</f>
        <v>6102870.64826094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27664740.1486065</v>
      </c>
      <c r="G79" s="125" t="n">
        <v>26476600.9662337</v>
      </c>
      <c r="H79" s="42" t="n">
        <f aca="false">F79-J79</f>
        <v>25076638.1689427</v>
      </c>
      <c r="I79" s="42" t="n">
        <f aca="false">G79-K79</f>
        <v>23966142.0459598</v>
      </c>
      <c r="J79" s="125" t="n">
        <v>2588101.97966382</v>
      </c>
      <c r="K79" s="125" t="n">
        <v>2510458.92027391</v>
      </c>
      <c r="L79" s="42" t="n">
        <f aca="false">H79-I79</f>
        <v>1110496.12298292</v>
      </c>
      <c r="M79" s="42" t="n">
        <f aca="false">J79-K79</f>
        <v>77643.0593899153</v>
      </c>
      <c r="N79" s="125" t="n">
        <v>2255183.52786757</v>
      </c>
      <c r="O79" s="7"/>
      <c r="P79" s="7"/>
      <c r="Q79" s="42" t="n">
        <f aca="false">I79*5.5017049523</f>
        <v>131854642.381782</v>
      </c>
      <c r="R79" s="42"/>
      <c r="S79" s="42"/>
      <c r="T79" s="7"/>
      <c r="U79" s="7"/>
      <c r="V79" s="42" t="n">
        <f aca="false">K79*5.5017049523</f>
        <v>13811804.2742167</v>
      </c>
      <c r="W79" s="42" t="n">
        <f aca="false">M79*5.5017049523</f>
        <v>427169.20435722</v>
      </c>
      <c r="X79" s="42" t="n">
        <f aca="false">N79*5.1890047538+L79*5.5017049523</f>
        <v>17811780.0661214</v>
      </c>
      <c r="Y79" s="42" t="n">
        <f aca="false">N79*5.1890047538</f>
        <v>11702158.0467963</v>
      </c>
      <c r="Z79" s="42" t="n">
        <f aca="false">L79*5.5017049523</f>
        <v>6109622.0193251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27831532.6583339</v>
      </c>
      <c r="G80" s="125" t="n">
        <v>26634245.4759327</v>
      </c>
      <c r="H80" s="42" t="n">
        <f aca="false">F80-J80</f>
        <v>25189391.5952782</v>
      </c>
      <c r="I80" s="42" t="n">
        <f aca="false">G80-K80</f>
        <v>24071368.6447686</v>
      </c>
      <c r="J80" s="125" t="n">
        <v>2642141.06305576</v>
      </c>
      <c r="K80" s="125" t="n">
        <v>2562876.83116408</v>
      </c>
      <c r="L80" s="42" t="n">
        <f aca="false">H80-I80</f>
        <v>1118022.95050954</v>
      </c>
      <c r="M80" s="42" t="n">
        <f aca="false">J80-K80</f>
        <v>79264.2318916731</v>
      </c>
      <c r="N80" s="125" t="n">
        <v>2217969.97330343</v>
      </c>
      <c r="O80" s="7"/>
      <c r="P80" s="7"/>
      <c r="Q80" s="42" t="n">
        <f aca="false">I80*5.5017049523</f>
        <v>132433568.081562</v>
      </c>
      <c r="R80" s="42"/>
      <c r="S80" s="42"/>
      <c r="T80" s="7"/>
      <c r="U80" s="7"/>
      <c r="V80" s="42" t="n">
        <f aca="false">K80*5.5017049523</f>
        <v>14100192.1541504</v>
      </c>
      <c r="W80" s="42" t="n">
        <f aca="false">M80*5.5017049523</f>
        <v>436088.417138673</v>
      </c>
      <c r="X80" s="42" t="n">
        <f aca="false">N80*5.1890047538+L80*5.5017049523</f>
        <v>17660089.1388606</v>
      </c>
      <c r="Y80" s="42" t="n">
        <f aca="false">N80*5.1890047538</f>
        <v>11509056.7352572</v>
      </c>
      <c r="Z80" s="42" t="n">
        <f aca="false">L80*5.5017049523</f>
        <v>6151032.40360342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27965924.7296948</v>
      </c>
      <c r="G81" s="125" t="n">
        <v>26761435.3797563</v>
      </c>
      <c r="H81" s="42" t="n">
        <f aca="false">F81-J81</f>
        <v>25258450.797846</v>
      </c>
      <c r="I81" s="42" t="n">
        <f aca="false">G81-K81</f>
        <v>24135185.665863</v>
      </c>
      <c r="J81" s="125" t="n">
        <v>2707473.93184874</v>
      </c>
      <c r="K81" s="125" t="n">
        <v>2626249.71389328</v>
      </c>
      <c r="L81" s="42" t="n">
        <f aca="false">H81-I81</f>
        <v>1123265.131983</v>
      </c>
      <c r="M81" s="42" t="n">
        <f aca="false">J81-K81</f>
        <v>81224.2179554617</v>
      </c>
      <c r="N81" s="125" t="n">
        <v>2236248.95666541</v>
      </c>
      <c r="O81" s="7"/>
      <c r="P81" s="7"/>
      <c r="Q81" s="42" t="n">
        <f aca="false">I81*5.5017049523</f>
        <v>132784670.502559</v>
      </c>
      <c r="R81" s="42"/>
      <c r="S81" s="42"/>
      <c r="T81" s="7"/>
      <c r="U81" s="7"/>
      <c r="V81" s="42" t="n">
        <f aca="false">K81*5.5017049523</f>
        <v>14448851.0569031</v>
      </c>
      <c r="W81" s="42" t="n">
        <f aca="false">M81*5.5017049523</f>
        <v>446871.682172258</v>
      </c>
      <c r="X81" s="42" t="n">
        <f aca="false">N81*5.1890047538+L81*5.5017049523</f>
        <v>17783779.8061939</v>
      </c>
      <c r="Y81" s="42" t="n">
        <f aca="false">N81*5.1890047538</f>
        <v>11603906.4668171</v>
      </c>
      <c r="Z81" s="42" t="n">
        <f aca="false">L81*5.5017049523</f>
        <v>6179873.33937681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28110049.8321301</v>
      </c>
      <c r="G82" s="123" t="n">
        <v>26898220.4437161</v>
      </c>
      <c r="H82" s="8" t="n">
        <f aca="false">F82-J82</f>
        <v>25321097.676045</v>
      </c>
      <c r="I82" s="8" t="n">
        <f aca="false">G82-K82</f>
        <v>24192936.8523135</v>
      </c>
      <c r="J82" s="123" t="n">
        <v>2788952.15608515</v>
      </c>
      <c r="K82" s="123" t="n">
        <v>2705283.59140259</v>
      </c>
      <c r="L82" s="8" t="n">
        <f aca="false">H82-I82</f>
        <v>1128160.82373149</v>
      </c>
      <c r="M82" s="8" t="n">
        <f aca="false">J82-K82</f>
        <v>83668.5646825549</v>
      </c>
      <c r="N82" s="123" t="n">
        <v>2719704.02415839</v>
      </c>
      <c r="O82" s="5"/>
      <c r="P82" s="5"/>
      <c r="Q82" s="8" t="n">
        <f aca="false">I82*5.5017049523</f>
        <v>133102400.491054</v>
      </c>
      <c r="R82" s="8"/>
      <c r="S82" s="8"/>
      <c r="T82" s="5"/>
      <c r="U82" s="5"/>
      <c r="V82" s="8" t="n">
        <f aca="false">K82*5.5017049523</f>
        <v>14883672.1321956</v>
      </c>
      <c r="W82" s="8" t="n">
        <f aca="false">M82*5.5017049523</f>
        <v>460319.756665845</v>
      </c>
      <c r="X82" s="8" t="n">
        <f aca="false">N82*5.1890047538+L82*5.5017049523</f>
        <v>20319365.1012013</v>
      </c>
      <c r="Y82" s="8" t="n">
        <f aca="false">N82*5.1890047538</f>
        <v>14112557.1102869</v>
      </c>
      <c r="Z82" s="8" t="n">
        <f aca="false">L82*5.5017049523</f>
        <v>6206807.9909144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28272662.2551867</v>
      </c>
      <c r="G83" s="125" t="n">
        <v>27053062.6340069</v>
      </c>
      <c r="H83" s="42" t="n">
        <f aca="false">F83-J83</f>
        <v>25424816.0131934</v>
      </c>
      <c r="I83" s="42" t="n">
        <f aca="false">G83-K83</f>
        <v>24290651.7792734</v>
      </c>
      <c r="J83" s="125" t="n">
        <v>2847846.24199332</v>
      </c>
      <c r="K83" s="125" t="n">
        <v>2762410.85473352</v>
      </c>
      <c r="L83" s="42" t="n">
        <f aca="false">H83-I83</f>
        <v>1134164.23391998</v>
      </c>
      <c r="M83" s="42" t="n">
        <f aca="false">J83-K83</f>
        <v>85435.3872598</v>
      </c>
      <c r="N83" s="125" t="n">
        <v>2129749.7201878</v>
      </c>
      <c r="O83" s="7"/>
      <c r="P83" s="7"/>
      <c r="Q83" s="42" t="n">
        <f aca="false">I83*5.5017049523</f>
        <v>133639999.188623</v>
      </c>
      <c r="R83" s="42"/>
      <c r="S83" s="42"/>
      <c r="T83" s="7"/>
      <c r="U83" s="7"/>
      <c r="V83" s="42" t="n">
        <f aca="false">K83*5.5017049523</f>
        <v>15197969.4797747</v>
      </c>
      <c r="W83" s="42" t="n">
        <f aca="false">M83*5.5017049523</f>
        <v>470040.29318891</v>
      </c>
      <c r="X83" s="42" t="n">
        <f aca="false">N83*5.1890047538+L83*5.5017049523</f>
        <v>17291118.4049378</v>
      </c>
      <c r="Y83" s="42" t="n">
        <f aca="false">N83*5.1890047538</f>
        <v>11051281.4224587</v>
      </c>
      <c r="Z83" s="42" t="n">
        <f aca="false">L83*5.5017049523</f>
        <v>6239836.98247908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28693102.9901475</v>
      </c>
      <c r="G84" s="125" t="n">
        <v>27452113.8356528</v>
      </c>
      <c r="H84" s="42" t="n">
        <f aca="false">F84-J84</f>
        <v>25767073.2194028</v>
      </c>
      <c r="I84" s="42" t="n">
        <f aca="false">G84-K84</f>
        <v>24613864.9580304</v>
      </c>
      <c r="J84" s="125" t="n">
        <v>2926029.77074479</v>
      </c>
      <c r="K84" s="125" t="n">
        <v>2838248.87762245</v>
      </c>
      <c r="L84" s="42" t="n">
        <f aca="false">H84-I84</f>
        <v>1153208.26137239</v>
      </c>
      <c r="M84" s="42" t="n">
        <f aca="false">J84-K84</f>
        <v>87780.8931223433</v>
      </c>
      <c r="N84" s="125" t="n">
        <v>2210437.73330773</v>
      </c>
      <c r="O84" s="7"/>
      <c r="P84" s="7"/>
      <c r="Q84" s="42" t="n">
        <f aca="false">I84*5.5017049523</f>
        <v>135418222.734839</v>
      </c>
      <c r="R84" s="42"/>
      <c r="S84" s="42"/>
      <c r="T84" s="7"/>
      <c r="U84" s="7"/>
      <c r="V84" s="42" t="n">
        <f aca="false">K84*5.5017049523</f>
        <v>15615207.9058753</v>
      </c>
      <c r="W84" s="42" t="n">
        <f aca="false">M84*5.5017049523</f>
        <v>482944.574408513</v>
      </c>
      <c r="X84" s="42" t="n">
        <f aca="false">N84*5.1890047538+L84*5.5017049523</f>
        <v>17814583.5087384</v>
      </c>
      <c r="Y84" s="42" t="n">
        <f aca="false">N84*5.1890047538</f>
        <v>11469971.9061127</v>
      </c>
      <c r="Z84" s="42" t="n">
        <f aca="false">L84*5.5017049523</f>
        <v>6344611.60262574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28792535.7567015</v>
      </c>
      <c r="G85" s="125" t="n">
        <v>27546757.3017987</v>
      </c>
      <c r="H85" s="42" t="n">
        <f aca="false">F85-J85</f>
        <v>25789106.3450924</v>
      </c>
      <c r="I85" s="42" t="n">
        <f aca="false">G85-K85</f>
        <v>24633430.7725379</v>
      </c>
      <c r="J85" s="125" t="n">
        <v>3003429.41160916</v>
      </c>
      <c r="K85" s="125" t="n">
        <v>2913326.52926088</v>
      </c>
      <c r="L85" s="42" t="n">
        <f aca="false">H85-I85</f>
        <v>1155675.5725545</v>
      </c>
      <c r="M85" s="42" t="n">
        <f aca="false">J85-K85</f>
        <v>90102.8823482748</v>
      </c>
      <c r="N85" s="125" t="n">
        <v>2149955.48901654</v>
      </c>
      <c r="O85" s="7"/>
      <c r="P85" s="7"/>
      <c r="Q85" s="42" t="n">
        <f aca="false">I85*5.5017049523</f>
        <v>135525868.073411</v>
      </c>
      <c r="R85" s="42"/>
      <c r="S85" s="42"/>
      <c r="T85" s="7"/>
      <c r="U85" s="7"/>
      <c r="V85" s="42" t="n">
        <f aca="false">K85*5.5017049523</f>
        <v>16028262.9937016</v>
      </c>
      <c r="W85" s="42" t="n">
        <f aca="false">M85*5.5017049523</f>
        <v>495719.474032008</v>
      </c>
      <c r="X85" s="42" t="n">
        <f aca="false">N85*5.1890047538+L85*5.5017049523</f>
        <v>17514315.2737405</v>
      </c>
      <c r="Y85" s="42" t="n">
        <f aca="false">N85*5.1890047538</f>
        <v>11156129.2529652</v>
      </c>
      <c r="Z85" s="42" t="n">
        <f aca="false">L85*5.5017049523</f>
        <v>6358186.02077524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28829625.9851626</v>
      </c>
      <c r="G86" s="123" t="n">
        <v>27581996.6033206</v>
      </c>
      <c r="H86" s="8" t="n">
        <f aca="false">F86-J86</f>
        <v>25770139.3688384</v>
      </c>
      <c r="I86" s="8" t="n">
        <f aca="false">G86-K86</f>
        <v>24614294.5854861</v>
      </c>
      <c r="J86" s="123" t="n">
        <v>3059486.61632425</v>
      </c>
      <c r="K86" s="123" t="n">
        <v>2967702.01783452</v>
      </c>
      <c r="L86" s="8" t="n">
        <f aca="false">H86-I86</f>
        <v>1155844.78335224</v>
      </c>
      <c r="M86" s="8" t="n">
        <f aca="false">J86-K86</f>
        <v>91784.5984897278</v>
      </c>
      <c r="N86" s="123" t="n">
        <v>2616562.52733308</v>
      </c>
      <c r="O86" s="5"/>
      <c r="P86" s="5"/>
      <c r="Q86" s="8" t="n">
        <f aca="false">I86*5.5017049523</f>
        <v>135420586.41834</v>
      </c>
      <c r="R86" s="8"/>
      <c r="S86" s="8"/>
      <c r="T86" s="5"/>
      <c r="U86" s="5"/>
      <c r="V86" s="8" t="n">
        <f aca="false">K86*5.5017049523</f>
        <v>16327420.8884709</v>
      </c>
      <c r="W86" s="8" t="n">
        <f aca="false">M86*5.5017049523</f>
        <v>504971.780055803</v>
      </c>
      <c r="X86" s="8" t="n">
        <f aca="false">N86*5.1890047538+L86*5.5017049523</f>
        <v>19936472.3616054</v>
      </c>
      <c r="Y86" s="8" t="n">
        <f aca="false">N86*5.1890047538</f>
        <v>13577355.3929463</v>
      </c>
      <c r="Z86" s="8" t="n">
        <f aca="false">L86*5.5017049523</f>
        <v>6359116.96865912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28981886.1474604</v>
      </c>
      <c r="G87" s="125" t="n">
        <v>27726680.9406219</v>
      </c>
      <c r="H87" s="42" t="n">
        <f aca="false">F87-J87</f>
        <v>25836501.7021659</v>
      </c>
      <c r="I87" s="42" t="n">
        <f aca="false">G87-K87</f>
        <v>24675658.0286862</v>
      </c>
      <c r="J87" s="125" t="n">
        <v>3145384.44529449</v>
      </c>
      <c r="K87" s="125" t="n">
        <v>3051022.91193566</v>
      </c>
      <c r="L87" s="42" t="n">
        <f aca="false">H87-I87</f>
        <v>1160843.67347974</v>
      </c>
      <c r="M87" s="42" t="n">
        <f aca="false">J87-K87</f>
        <v>94361.5333588352</v>
      </c>
      <c r="N87" s="125" t="n">
        <v>2169366.72516846</v>
      </c>
      <c r="O87" s="7"/>
      <c r="P87" s="7"/>
      <c r="Q87" s="42" t="n">
        <f aca="false">I87*5.5017049523</f>
        <v>135758189.977684</v>
      </c>
      <c r="R87" s="42"/>
      <c r="S87" s="42"/>
      <c r="T87" s="7"/>
      <c r="U87" s="7"/>
      <c r="V87" s="42" t="n">
        <f aca="false">K87*5.5017049523</f>
        <v>16785827.8641772</v>
      </c>
      <c r="W87" s="42" t="n">
        <f aca="false">M87*5.5017049523</f>
        <v>519149.315386925</v>
      </c>
      <c r="X87" s="42" t="n">
        <f aca="false">N87*5.1890047538+L87*5.5017049523</f>
        <v>17643473.6368643</v>
      </c>
      <c r="Y87" s="42" t="n">
        <f aca="false">N87*5.1890047538</f>
        <v>11256854.2496347</v>
      </c>
      <c r="Z87" s="42" t="n">
        <f aca="false">L87*5.5017049523</f>
        <v>6386619.38722959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29174788.6900175</v>
      </c>
      <c r="G88" s="125" t="n">
        <v>27910568.8555276</v>
      </c>
      <c r="H88" s="42" t="n">
        <f aca="false">F88-J88</f>
        <v>25941199.7991185</v>
      </c>
      <c r="I88" s="42" t="n">
        <f aca="false">G88-K88</f>
        <v>24773987.6313555</v>
      </c>
      <c r="J88" s="125" t="n">
        <v>3233588.890899</v>
      </c>
      <c r="K88" s="125" t="n">
        <v>3136581.22417203</v>
      </c>
      <c r="L88" s="42" t="n">
        <f aca="false">H88-I88</f>
        <v>1167212.16776293</v>
      </c>
      <c r="M88" s="42" t="n">
        <f aca="false">J88-K88</f>
        <v>97007.6667269706</v>
      </c>
      <c r="N88" s="125" t="n">
        <v>2174729.06731536</v>
      </c>
      <c r="O88" s="7"/>
      <c r="P88" s="7"/>
      <c r="Q88" s="42" t="n">
        <f aca="false">I88*5.5017049523</f>
        <v>136299170.439648</v>
      </c>
      <c r="R88" s="42"/>
      <c r="S88" s="42"/>
      <c r="T88" s="7"/>
      <c r="U88" s="7"/>
      <c r="V88" s="42" t="n">
        <f aca="false">K88*5.5017049523</f>
        <v>17256544.4543185</v>
      </c>
      <c r="W88" s="42" t="n">
        <f aca="false">M88*5.5017049523</f>
        <v>533707.560442842</v>
      </c>
      <c r="X88" s="42" t="n">
        <f aca="false">N88*5.1890047538+L88*5.5017049523</f>
        <v>17706336.4322926</v>
      </c>
      <c r="Y88" s="42" t="n">
        <f aca="false">N88*5.1890047538</f>
        <v>11284679.4685264</v>
      </c>
      <c r="Z88" s="42" t="n">
        <f aca="false">L88*5.5017049523</f>
        <v>6421656.96376614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29337594.2433335</v>
      </c>
      <c r="G89" s="125" t="n">
        <v>28065275.3959328</v>
      </c>
      <c r="H89" s="42" t="n">
        <f aca="false">F89-J89</f>
        <v>26028109.9721707</v>
      </c>
      <c r="I89" s="42" t="n">
        <f aca="false">G89-K89</f>
        <v>24855075.6529049</v>
      </c>
      <c r="J89" s="125" t="n">
        <v>3309484.2711628</v>
      </c>
      <c r="K89" s="125" t="n">
        <v>3210199.74302792</v>
      </c>
      <c r="L89" s="42" t="n">
        <f aca="false">H89-I89</f>
        <v>1173034.31926582</v>
      </c>
      <c r="M89" s="42" t="n">
        <f aca="false">J89-K89</f>
        <v>99284.5281348843</v>
      </c>
      <c r="N89" s="125" t="n">
        <v>2097147.01749445</v>
      </c>
      <c r="O89" s="7"/>
      <c r="P89" s="7"/>
      <c r="Q89" s="42" t="n">
        <f aca="false">I89*5.5017049523</f>
        <v>136745292.809378</v>
      </c>
      <c r="R89" s="42"/>
      <c r="S89" s="42"/>
      <c r="T89" s="7"/>
      <c r="U89" s="7"/>
      <c r="V89" s="42" t="n">
        <f aca="false">K89*5.5017049523</f>
        <v>17661571.8240889</v>
      </c>
      <c r="W89" s="42" t="n">
        <f aca="false">M89*5.5017049523</f>
        <v>546234.180126462</v>
      </c>
      <c r="X89" s="42" t="n">
        <f aca="false">N89*5.1890047538+L89*5.5017049523</f>
        <v>17335794.5667189</v>
      </c>
      <c r="Y89" s="42" t="n">
        <f aca="false">N89*5.1890047538</f>
        <v>10882105.8431962</v>
      </c>
      <c r="Z89" s="42" t="n">
        <f aca="false">L89*5.5017049523</f>
        <v>6453688.72352264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29584295.5580072</v>
      </c>
      <c r="G90" s="123" t="n">
        <v>28299504.2299848</v>
      </c>
      <c r="H90" s="8" t="n">
        <f aca="false">F90-J90</f>
        <v>26226100.0338688</v>
      </c>
      <c r="I90" s="8" t="n">
        <f aca="false">G90-K90</f>
        <v>25042054.5715705</v>
      </c>
      <c r="J90" s="123" t="n">
        <v>3358195.52413839</v>
      </c>
      <c r="K90" s="123" t="n">
        <v>3257449.65841424</v>
      </c>
      <c r="L90" s="8" t="n">
        <f aca="false">H90-I90</f>
        <v>1184045.46229823</v>
      </c>
      <c r="M90" s="8" t="n">
        <f aca="false">J90-K90</f>
        <v>100745.865724152</v>
      </c>
      <c r="N90" s="123" t="n">
        <v>2609658.27803773</v>
      </c>
      <c r="O90" s="5"/>
      <c r="P90" s="5"/>
      <c r="Q90" s="8" t="n">
        <f aca="false">I90*5.5017049523</f>
        <v>137773995.652177</v>
      </c>
      <c r="R90" s="8"/>
      <c r="S90" s="8"/>
      <c r="T90" s="5"/>
      <c r="U90" s="5"/>
      <c r="V90" s="8" t="n">
        <f aca="false">K90*5.5017049523</f>
        <v>17921526.9175656</v>
      </c>
      <c r="W90" s="8" t="n">
        <f aca="false">M90*5.5017049523</f>
        <v>554274.028378318</v>
      </c>
      <c r="X90" s="8" t="n">
        <f aca="false">N90*5.1890047538+L90*5.5017049523</f>
        <v>20055797.9942058</v>
      </c>
      <c r="Y90" s="8" t="n">
        <f aca="false">N90*5.1890047538</f>
        <v>13541529.2105313</v>
      </c>
      <c r="Z90" s="8" t="n">
        <f aca="false">L90*5.5017049523</f>
        <v>6514268.78367451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29780222.6636895</v>
      </c>
      <c r="G91" s="125" t="n">
        <v>28487095.7214647</v>
      </c>
      <c r="H91" s="42" t="n">
        <f aca="false">F91-J91</f>
        <v>26325740.5971761</v>
      </c>
      <c r="I91" s="42" t="n">
        <f aca="false">G91-K91</f>
        <v>25136248.1169468</v>
      </c>
      <c r="J91" s="125" t="n">
        <v>3454482.06651333</v>
      </c>
      <c r="K91" s="125" t="n">
        <v>3350847.60451793</v>
      </c>
      <c r="L91" s="42" t="n">
        <f aca="false">H91-I91</f>
        <v>1189492.48022935</v>
      </c>
      <c r="M91" s="42" t="n">
        <f aca="false">J91-K91</f>
        <v>103634.4619954</v>
      </c>
      <c r="N91" s="125" t="n">
        <v>2101168.49140939</v>
      </c>
      <c r="O91" s="7"/>
      <c r="P91" s="7"/>
      <c r="Q91" s="42" t="n">
        <f aca="false">I91*5.5017049523</f>
        <v>138292220.747248</v>
      </c>
      <c r="R91" s="42"/>
      <c r="S91" s="42"/>
      <c r="T91" s="7"/>
      <c r="U91" s="7"/>
      <c r="V91" s="42" t="n">
        <f aca="false">K91*5.5017049523</f>
        <v>18435374.8601789</v>
      </c>
      <c r="W91" s="42" t="n">
        <f aca="false">M91*5.5017049523</f>
        <v>570166.232789039</v>
      </c>
      <c r="X91" s="42" t="n">
        <f aca="false">N91*5.1890047538+L91*5.5017049523</f>
        <v>17447209.9596595</v>
      </c>
      <c r="Y91" s="42" t="n">
        <f aca="false">N91*5.1890047538</f>
        <v>10902973.2904581</v>
      </c>
      <c r="Z91" s="42" t="n">
        <f aca="false">L91*5.5017049523</f>
        <v>6544236.66920141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29975863.1109296</v>
      </c>
      <c r="G92" s="125" t="n">
        <v>28673489.7477469</v>
      </c>
      <c r="H92" s="42" t="n">
        <f aca="false">F92-J92</f>
        <v>26460636.7079251</v>
      </c>
      <c r="I92" s="42" t="n">
        <f aca="false">G92-K92</f>
        <v>25263720.1368325</v>
      </c>
      <c r="J92" s="125" t="n">
        <v>3515226.40300454</v>
      </c>
      <c r="K92" s="125" t="n">
        <v>3409769.6109144</v>
      </c>
      <c r="L92" s="42" t="n">
        <f aca="false">H92-I92</f>
        <v>1196916.5710926</v>
      </c>
      <c r="M92" s="42" t="n">
        <f aca="false">J92-K92</f>
        <v>105456.792090136</v>
      </c>
      <c r="N92" s="125" t="n">
        <v>2039897.3863833</v>
      </c>
      <c r="O92" s="7"/>
      <c r="P92" s="7"/>
      <c r="Q92" s="42" t="n">
        <f aca="false">I92*5.5017049523</f>
        <v>138993534.190332</v>
      </c>
      <c r="R92" s="42"/>
      <c r="S92" s="42"/>
      <c r="T92" s="7"/>
      <c r="U92" s="7"/>
      <c r="V92" s="42" t="n">
        <f aca="false">K92*5.5017049523</f>
        <v>18759546.3545698</v>
      </c>
      <c r="W92" s="42" t="n">
        <f aca="false">M92*5.5017049523</f>
        <v>580192.155295973</v>
      </c>
      <c r="X92" s="42" t="n">
        <f aca="false">N92*5.1890047538+L92*5.5017049523</f>
        <v>17170119.0618772</v>
      </c>
      <c r="Y92" s="42" t="n">
        <f aca="false">N92*5.1890047538</f>
        <v>10585037.2352071</v>
      </c>
      <c r="Z92" s="42" t="n">
        <f aca="false">L92*5.5017049523</f>
        <v>6585081.82667008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30213422.9468264</v>
      </c>
      <c r="G93" s="125" t="n">
        <v>28899440.160261</v>
      </c>
      <c r="H93" s="42" t="n">
        <f aca="false">F93-J93</f>
        <v>26627999.0755746</v>
      </c>
      <c r="I93" s="42" t="n">
        <f aca="false">G93-K93</f>
        <v>25421579.0051467</v>
      </c>
      <c r="J93" s="125" t="n">
        <v>3585423.8712518</v>
      </c>
      <c r="K93" s="125" t="n">
        <v>3477861.15511424</v>
      </c>
      <c r="L93" s="42" t="n">
        <f aca="false">H93-I93</f>
        <v>1206420.07042789</v>
      </c>
      <c r="M93" s="42" t="n">
        <f aca="false">J93-K93</f>
        <v>107562.716137554</v>
      </c>
      <c r="N93" s="125" t="n">
        <v>2025609.17693999</v>
      </c>
      <c r="O93" s="7"/>
      <c r="P93" s="7"/>
      <c r="Q93" s="42" t="n">
        <f aca="false">I93*5.5017049523</f>
        <v>139862027.107901</v>
      </c>
      <c r="R93" s="42"/>
      <c r="S93" s="42"/>
      <c r="T93" s="7"/>
      <c r="U93" s="7"/>
      <c r="V93" s="42" t="n">
        <f aca="false">K93*5.5017049523</f>
        <v>19134165.9405038</v>
      </c>
      <c r="W93" s="42" t="n">
        <f aca="false">M93*5.5017049523</f>
        <v>591778.328056818</v>
      </c>
      <c r="X93" s="42" t="n">
        <f aca="false">N93*5.1890047538+L93*5.5017049523</f>
        <v>17148262.9245098</v>
      </c>
      <c r="Y93" s="42" t="n">
        <f aca="false">N93*5.1890047538</f>
        <v>10510895.6484825</v>
      </c>
      <c r="Z93" s="42" t="n">
        <f aca="false">L93*5.5017049523</f>
        <v>6637367.27602724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30441308.8383726</v>
      </c>
      <c r="G94" s="123" t="n">
        <v>29116032.8629823</v>
      </c>
      <c r="H94" s="8" t="n">
        <f aca="false">F94-J94</f>
        <v>26774169.7973</v>
      </c>
      <c r="I94" s="8" t="n">
        <f aca="false">G94-K94</f>
        <v>25558907.9931419</v>
      </c>
      <c r="J94" s="123" t="n">
        <v>3667139.04107258</v>
      </c>
      <c r="K94" s="123" t="n">
        <v>3557124.86984041</v>
      </c>
      <c r="L94" s="8" t="n">
        <f aca="false">H94-I94</f>
        <v>1215261.80415808</v>
      </c>
      <c r="M94" s="8" t="n">
        <f aca="false">J94-K94</f>
        <v>110014.171232177</v>
      </c>
      <c r="N94" s="123" t="n">
        <v>2460929.93123742</v>
      </c>
      <c r="O94" s="5"/>
      <c r="P94" s="5"/>
      <c r="Q94" s="8" t="n">
        <f aca="false">I94*5.5017049523</f>
        <v>140617570.681249</v>
      </c>
      <c r="R94" s="8"/>
      <c r="S94" s="8"/>
      <c r="T94" s="5"/>
      <c r="U94" s="5"/>
      <c r="V94" s="8" t="n">
        <f aca="false">K94*5.5017049523</f>
        <v>19570251.5123505</v>
      </c>
      <c r="W94" s="8" t="n">
        <f aca="false">M94*5.5017049523</f>
        <v>605265.510691248</v>
      </c>
      <c r="X94" s="8" t="n">
        <f aca="false">N94*5.1890047538+L94*5.5017049523</f>
        <v>19455788.9982372</v>
      </c>
      <c r="Y94" s="8" t="n">
        <f aca="false">N94*5.1890047538</f>
        <v>12769777.1119597</v>
      </c>
      <c r="Z94" s="8" t="n">
        <f aca="false">L94*5.5017049523</f>
        <v>6686011.88627756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30538523.0801521</v>
      </c>
      <c r="G95" s="125" t="n">
        <v>29209181.7292679</v>
      </c>
      <c r="H95" s="42" t="n">
        <f aca="false">F95-J95</f>
        <v>26791862.2860869</v>
      </c>
      <c r="I95" s="42" t="n">
        <f aca="false">G95-K95</f>
        <v>25574920.7590246</v>
      </c>
      <c r="J95" s="125" t="n">
        <v>3746660.79406522</v>
      </c>
      <c r="K95" s="125" t="n">
        <v>3634260.97024327</v>
      </c>
      <c r="L95" s="42" t="n">
        <f aca="false">H95-I95</f>
        <v>1216941.52706229</v>
      </c>
      <c r="M95" s="42" t="n">
        <f aca="false">J95-K95</f>
        <v>112399.823821956</v>
      </c>
      <c r="N95" s="125" t="n">
        <v>2039150.1053602</v>
      </c>
      <c r="O95" s="7"/>
      <c r="P95" s="7"/>
      <c r="Q95" s="42" t="n">
        <f aca="false">I95*5.5017049523</f>
        <v>140705668.194606</v>
      </c>
      <c r="R95" s="42"/>
      <c r="S95" s="42"/>
      <c r="T95" s="7"/>
      <c r="U95" s="7"/>
      <c r="V95" s="42" t="n">
        <f aca="false">K95*5.5017049523</f>
        <v>19994631.577938</v>
      </c>
      <c r="W95" s="42" t="n">
        <f aca="false">M95*5.5017049523</f>
        <v>618390.667358904</v>
      </c>
      <c r="X95" s="42" t="n">
        <f aca="false">N95*5.1890047538+L95*5.5017049523</f>
        <v>17276412.816524</v>
      </c>
      <c r="Y95" s="42" t="n">
        <f aca="false">N95*5.1890047538</f>
        <v>10581159.5904258</v>
      </c>
      <c r="Z95" s="42" t="n">
        <f aca="false">L95*5.5017049523</f>
        <v>6695253.22609814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30782072.3721601</v>
      </c>
      <c r="G96" s="125" t="n">
        <v>29441214.5942435</v>
      </c>
      <c r="H96" s="42" t="n">
        <f aca="false">F96-J96</f>
        <v>26971769.2554313</v>
      </c>
      <c r="I96" s="42" t="n">
        <f aca="false">G96-K96</f>
        <v>25745220.5710165</v>
      </c>
      <c r="J96" s="125" t="n">
        <v>3810303.11672888</v>
      </c>
      <c r="K96" s="125" t="n">
        <v>3695994.02322702</v>
      </c>
      <c r="L96" s="42" t="n">
        <f aca="false">H96-I96</f>
        <v>1226548.68441477</v>
      </c>
      <c r="M96" s="42" t="n">
        <f aca="false">J96-K96</f>
        <v>114309.093501866</v>
      </c>
      <c r="N96" s="125" t="n">
        <v>1987289.39564779</v>
      </c>
      <c r="O96" s="7"/>
      <c r="P96" s="7"/>
      <c r="Q96" s="42" t="n">
        <f aca="false">I96*5.5017049523</f>
        <v>141642607.513617</v>
      </c>
      <c r="R96" s="42"/>
      <c r="S96" s="42"/>
      <c r="T96" s="7"/>
      <c r="U96" s="7"/>
      <c r="V96" s="42" t="n">
        <f aca="false">K96*5.5017049523</f>
        <v>20334268.6212593</v>
      </c>
      <c r="W96" s="42" t="n">
        <f aca="false">M96*5.5017049523</f>
        <v>628894.905812142</v>
      </c>
      <c r="X96" s="42" t="n">
        <f aca="false">N96*5.1890047538+L96*5.5017049523</f>
        <v>17060163.0924745</v>
      </c>
      <c r="Y96" s="42" t="n">
        <f aca="false">N96*5.1890047538</f>
        <v>10312054.1211927</v>
      </c>
      <c r="Z96" s="42" t="n">
        <f aca="false">L96*5.5017049523</f>
        <v>6748108.97128179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30982067.4174691</v>
      </c>
      <c r="G97" s="125" t="n">
        <v>29630641.1989591</v>
      </c>
      <c r="H97" s="42" t="n">
        <f aca="false">F97-J97</f>
        <v>27109852.3023158</v>
      </c>
      <c r="I97" s="42" t="n">
        <f aca="false">G97-K97</f>
        <v>25874592.5372605</v>
      </c>
      <c r="J97" s="125" t="n">
        <v>3872215.11515329</v>
      </c>
      <c r="K97" s="125" t="n">
        <v>3756048.66169869</v>
      </c>
      <c r="L97" s="42" t="n">
        <f aca="false">H97-I97</f>
        <v>1235259.76505535</v>
      </c>
      <c r="M97" s="42" t="n">
        <f aca="false">J97-K97</f>
        <v>116166.453454599</v>
      </c>
      <c r="N97" s="125" t="n">
        <v>1971585.7385429</v>
      </c>
      <c r="O97" s="7"/>
      <c r="P97" s="7"/>
      <c r="Q97" s="42" t="n">
        <f aca="false">I97*5.5017049523</f>
        <v>142354373.90099</v>
      </c>
      <c r="R97" s="42"/>
      <c r="S97" s="42"/>
      <c r="T97" s="7"/>
      <c r="U97" s="7"/>
      <c r="V97" s="42" t="n">
        <f aca="false">K97*5.5017049523</f>
        <v>20664671.5231475</v>
      </c>
      <c r="W97" s="42" t="n">
        <f aca="false">M97*5.5017049523</f>
        <v>639113.552262296</v>
      </c>
      <c r="X97" s="42" t="n">
        <f aca="false">N97*5.1890047538+L97*5.5017049523</f>
        <v>17026602.5366054</v>
      </c>
      <c r="Y97" s="42" t="n">
        <f aca="false">N97*5.1890047538</f>
        <v>10230567.7698234</v>
      </c>
      <c r="Z97" s="42" t="n">
        <f aca="false">L97*5.5017049523</f>
        <v>6796034.76678198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31166026.109496</v>
      </c>
      <c r="G98" s="123" t="n">
        <v>29805815.7045133</v>
      </c>
      <c r="H98" s="8" t="n">
        <f aca="false">F98-J98</f>
        <v>27249110.7188684</v>
      </c>
      <c r="I98" s="8" t="n">
        <f aca="false">G98-K98</f>
        <v>26006407.7756045</v>
      </c>
      <c r="J98" s="123" t="n">
        <v>3916915.39062763</v>
      </c>
      <c r="K98" s="123" t="n">
        <v>3799407.92890881</v>
      </c>
      <c r="L98" s="8" t="n">
        <f aca="false">H98-I98</f>
        <v>1242702.94326387</v>
      </c>
      <c r="M98" s="8" t="n">
        <f aca="false">J98-K98</f>
        <v>117507.461718829</v>
      </c>
      <c r="N98" s="123" t="n">
        <v>2502992.62442588</v>
      </c>
      <c r="O98" s="5"/>
      <c r="P98" s="5"/>
      <c r="Q98" s="8" t="n">
        <f aca="false">I98*5.5017049523</f>
        <v>143079582.450576</v>
      </c>
      <c r="R98" s="8"/>
      <c r="S98" s="8"/>
      <c r="T98" s="5"/>
      <c r="U98" s="5"/>
      <c r="V98" s="8" t="n">
        <f aca="false">K98*5.5017049523</f>
        <v>20903221.4182855</v>
      </c>
      <c r="W98" s="8" t="n">
        <f aca="false">M98*5.5017049523</f>
        <v>646491.384070686</v>
      </c>
      <c r="X98" s="8" t="n">
        <f aca="false">N98*5.1890047538+L98*5.5017049523</f>
        <v>19825025.5640648</v>
      </c>
      <c r="Y98" s="8" t="n">
        <f aca="false">N98*5.1890047538</f>
        <v>12988040.6268722</v>
      </c>
      <c r="Z98" s="8" t="n">
        <f aca="false">L98*5.5017049523</f>
        <v>6836984.93719262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31360671.36668</v>
      </c>
      <c r="G99" s="125" t="n">
        <v>29990565.1179471</v>
      </c>
      <c r="H99" s="42" t="n">
        <f aca="false">F99-J99</f>
        <v>27372255.0224415</v>
      </c>
      <c r="I99" s="42" t="n">
        <f aca="false">G99-K99</f>
        <v>26121801.2640358</v>
      </c>
      <c r="J99" s="125" t="n">
        <v>3988416.34423846</v>
      </c>
      <c r="K99" s="125" t="n">
        <v>3868763.8539113</v>
      </c>
      <c r="L99" s="42" t="n">
        <f aca="false">H99-I99</f>
        <v>1250453.75840574</v>
      </c>
      <c r="M99" s="42" t="n">
        <f aca="false">J99-K99</f>
        <v>119652.490327154</v>
      </c>
      <c r="N99" s="125" t="n">
        <v>2031788.72301347</v>
      </c>
      <c r="O99" s="7"/>
      <c r="P99" s="7"/>
      <c r="Q99" s="42" t="n">
        <f aca="false">I99*5.5017049523</f>
        <v>143714443.377342</v>
      </c>
      <c r="R99" s="42"/>
      <c r="S99" s="42"/>
      <c r="T99" s="7"/>
      <c r="U99" s="7"/>
      <c r="V99" s="42" t="n">
        <f aca="false">K99*5.5017049523</f>
        <v>21284797.254343</v>
      </c>
      <c r="W99" s="42" t="n">
        <f aca="false">M99*5.5017049523</f>
        <v>658292.69858793</v>
      </c>
      <c r="X99" s="42" t="n">
        <f aca="false">N99*5.1890047538+L99*5.5017049523</f>
        <v>17422588.9776771</v>
      </c>
      <c r="Y99" s="42" t="n">
        <f aca="false">N99*5.1890047538</f>
        <v>10542961.3424341</v>
      </c>
      <c r="Z99" s="42" t="n">
        <f aca="false">L99*5.5017049523</f>
        <v>6879627.63524299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31661906.1736774</v>
      </c>
      <c r="G100" s="125" t="n">
        <v>30277003.775114</v>
      </c>
      <c r="H100" s="42" t="n">
        <f aca="false">F100-J100</f>
        <v>27624669.9620987</v>
      </c>
      <c r="I100" s="42" t="n">
        <f aca="false">G100-K100</f>
        <v>26360884.6498827</v>
      </c>
      <c r="J100" s="125" t="n">
        <v>4037236.21157868</v>
      </c>
      <c r="K100" s="125" t="n">
        <v>3916119.12523132</v>
      </c>
      <c r="L100" s="42" t="n">
        <f aca="false">H100-I100</f>
        <v>1263785.31221598</v>
      </c>
      <c r="M100" s="42" t="n">
        <f aca="false">J100-K100</f>
        <v>121117.086347361</v>
      </c>
      <c r="N100" s="125" t="n">
        <v>2003230.92590878</v>
      </c>
      <c r="O100" s="7"/>
      <c r="P100" s="7"/>
      <c r="Q100" s="42" t="n">
        <f aca="false">I100*5.5017049523</f>
        <v>145029809.625269</v>
      </c>
      <c r="R100" s="42"/>
      <c r="S100" s="42"/>
      <c r="T100" s="7"/>
      <c r="U100" s="7"/>
      <c r="V100" s="42" t="n">
        <f aca="false">K100*5.5017049523</f>
        <v>21545331.9850819</v>
      </c>
      <c r="W100" s="42" t="n">
        <f aca="false">M100*5.5017049523</f>
        <v>666350.473765421</v>
      </c>
      <c r="X100" s="42" t="n">
        <f aca="false">N100*5.1890047538+L100*5.5017049523</f>
        <v>17347748.7083625</v>
      </c>
      <c r="Y100" s="42" t="n">
        <f aca="false">N100*5.1890047538</f>
        <v>10394774.7974998</v>
      </c>
      <c r="Z100" s="42" t="n">
        <f aca="false">L100*5.5017049523</f>
        <v>6952973.91086268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31812403.3445632</v>
      </c>
      <c r="G101" s="125" t="n">
        <v>30420982.0585786</v>
      </c>
      <c r="H101" s="42" t="n">
        <f aca="false">F101-J101</f>
        <v>27690638.2664886</v>
      </c>
      <c r="I101" s="42" t="n">
        <f aca="false">G101-K101</f>
        <v>26422869.9328462</v>
      </c>
      <c r="J101" s="125" t="n">
        <v>4121765.07807464</v>
      </c>
      <c r="K101" s="125" t="n">
        <v>3998112.1257324</v>
      </c>
      <c r="L101" s="42" t="n">
        <f aca="false">H101-I101</f>
        <v>1267768.33364237</v>
      </c>
      <c r="M101" s="42" t="n">
        <f aca="false">J101-K101</f>
        <v>123652.952342239</v>
      </c>
      <c r="N101" s="125" t="n">
        <v>2014144.76783102</v>
      </c>
      <c r="O101" s="7"/>
      <c r="P101" s="7"/>
      <c r="Q101" s="42" t="n">
        <f aca="false">I101*5.5017049523</f>
        <v>145370834.363519</v>
      </c>
      <c r="R101" s="42"/>
      <c r="S101" s="42"/>
      <c r="T101" s="7"/>
      <c r="U101" s="7"/>
      <c r="V101" s="42" t="n">
        <f aca="false">K101*5.5017049523</f>
        <v>21996433.2819926</v>
      </c>
      <c r="W101" s="42" t="n">
        <f aca="false">M101*5.5017049523</f>
        <v>680302.060267811</v>
      </c>
      <c r="X101" s="42" t="n">
        <f aca="false">N101*5.1890047538+L101*5.5017049523</f>
        <v>17426294.0946859</v>
      </c>
      <c r="Y101" s="42" t="n">
        <f aca="false">N101*5.1890047538</f>
        <v>10451406.7751166</v>
      </c>
      <c r="Z101" s="42" t="n">
        <f aca="false">L101*5.5017049523</f>
        <v>6974887.31956933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31909754.1894529</v>
      </c>
      <c r="G102" s="123" t="n">
        <v>30513802.0600974</v>
      </c>
      <c r="H102" s="8" t="n">
        <f aca="false">F102-J102</f>
        <v>27683255.5922478</v>
      </c>
      <c r="I102" s="8" t="n">
        <f aca="false">G102-K102</f>
        <v>26414098.4208085</v>
      </c>
      <c r="J102" s="123" t="n">
        <v>4226498.59720509</v>
      </c>
      <c r="K102" s="123" t="n">
        <v>4099703.63928893</v>
      </c>
      <c r="L102" s="8" t="n">
        <f aca="false">H102-I102</f>
        <v>1269157.17143932</v>
      </c>
      <c r="M102" s="8" t="n">
        <f aca="false">J102-K102</f>
        <v>126794.957916153</v>
      </c>
      <c r="N102" s="123" t="n">
        <v>2461806.6995664</v>
      </c>
      <c r="O102" s="5"/>
      <c r="P102" s="5"/>
      <c r="Q102" s="8" t="n">
        <f aca="false">I102*5.5017049523</f>
        <v>145322576.092302</v>
      </c>
      <c r="R102" s="8"/>
      <c r="S102" s="8"/>
      <c r="T102" s="5"/>
      <c r="U102" s="5"/>
      <c r="V102" s="8" t="n">
        <f aca="false">K102*5.5017049523</f>
        <v>22555359.8152383</v>
      </c>
      <c r="W102" s="8" t="n">
        <f aca="false">M102*5.5017049523</f>
        <v>697588.44789397</v>
      </c>
      <c r="X102" s="8" t="n">
        <f aca="false">N102*5.1890047538+L102*5.5017049523</f>
        <v>19756854.9623415</v>
      </c>
      <c r="Y102" s="8" t="n">
        <f aca="false">N102*5.1890047538</f>
        <v>12774326.6669867</v>
      </c>
      <c r="Z102" s="8" t="n">
        <f aca="false">L102*5.5017049523</f>
        <v>6982528.29535479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32213445.6739623</v>
      </c>
      <c r="G103" s="125" t="n">
        <v>30802089.1707002</v>
      </c>
      <c r="H103" s="42" t="n">
        <f aca="false">F103-J103</f>
        <v>27901600.4379015</v>
      </c>
      <c r="I103" s="42" t="n">
        <f aca="false">G103-K103</f>
        <v>26619599.2917213</v>
      </c>
      <c r="J103" s="125" t="n">
        <v>4311845.23606072</v>
      </c>
      <c r="K103" s="125" t="n">
        <v>4182489.87897889</v>
      </c>
      <c r="L103" s="42" t="n">
        <f aca="false">H103-I103</f>
        <v>1282001.14618022</v>
      </c>
      <c r="M103" s="42" t="n">
        <f aca="false">J103-K103</f>
        <v>129355.357081822</v>
      </c>
      <c r="N103" s="125" t="n">
        <v>1957561.37916395</v>
      </c>
      <c r="O103" s="7"/>
      <c r="P103" s="7"/>
      <c r="Q103" s="42" t="n">
        <f aca="false">I103*5.5017049523</f>
        <v>146453181.251505</v>
      </c>
      <c r="R103" s="42"/>
      <c r="S103" s="42"/>
      <c r="T103" s="7"/>
      <c r="U103" s="7"/>
      <c r="V103" s="42" t="n">
        <f aca="false">K103*5.5017049523</f>
        <v>23010825.2801228</v>
      </c>
      <c r="W103" s="42" t="n">
        <f aca="false">M103*5.5017049523</f>
        <v>711675.008663593</v>
      </c>
      <c r="X103" s="42" t="n">
        <f aca="false">N103*5.1890047538+L103*5.5017049523</f>
        <v>17210987.357131</v>
      </c>
      <c r="Y103" s="42" t="n">
        <f aca="false">N103*5.1890047538</f>
        <v>10157795.302337</v>
      </c>
      <c r="Z103" s="42" t="n">
        <f aca="false">L103*5.5017049523</f>
        <v>7053192.05479401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32349067.9571901</v>
      </c>
      <c r="G104" s="125" t="n">
        <v>30931788.5915805</v>
      </c>
      <c r="H104" s="42" t="n">
        <f aca="false">F104-J104</f>
        <v>27940789.7124862</v>
      </c>
      <c r="I104" s="42" t="n">
        <f aca="false">G104-K104</f>
        <v>26655758.6942177</v>
      </c>
      <c r="J104" s="125" t="n">
        <v>4408278.24470393</v>
      </c>
      <c r="K104" s="125" t="n">
        <v>4276029.89736281</v>
      </c>
      <c r="L104" s="42" t="n">
        <f aca="false">H104-I104</f>
        <v>1285031.01826846</v>
      </c>
      <c r="M104" s="42" t="n">
        <f aca="false">J104-K104</f>
        <v>132248.347341117</v>
      </c>
      <c r="N104" s="125" t="n">
        <v>1933743.48453204</v>
      </c>
      <c r="O104" s="7"/>
      <c r="P104" s="7"/>
      <c r="Q104" s="42" t="n">
        <f aca="false">I104*5.5017049523</f>
        <v>146652119.615291</v>
      </c>
      <c r="R104" s="42"/>
      <c r="S104" s="42"/>
      <c r="T104" s="7"/>
      <c r="U104" s="7"/>
      <c r="V104" s="42" t="n">
        <f aca="false">K104*5.5017049523</f>
        <v>23525454.8625038</v>
      </c>
      <c r="W104" s="42" t="n">
        <f aca="false">M104*5.5017049523</f>
        <v>727591.387500116</v>
      </c>
      <c r="X104" s="42" t="n">
        <f aca="false">N104*5.1890047538+L104*5.5017049523</f>
        <v>17104065.6509332</v>
      </c>
      <c r="Y104" s="42" t="n">
        <f aca="false">N104*5.1890047538</f>
        <v>10034204.1338665</v>
      </c>
      <c r="Z104" s="42" t="n">
        <f aca="false">L104*5.5017049523</f>
        <v>7069861.51706669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32653909.1865465</v>
      </c>
      <c r="G105" s="125" t="n">
        <v>31221982.8256579</v>
      </c>
      <c r="H105" s="42" t="n">
        <f aca="false">F105-J105</f>
        <v>28121941.5191425</v>
      </c>
      <c r="I105" s="42" t="n">
        <f aca="false">G105-K105</f>
        <v>26825974.188276</v>
      </c>
      <c r="J105" s="125" t="n">
        <v>4531967.66740398</v>
      </c>
      <c r="K105" s="125" t="n">
        <v>4396008.63738186</v>
      </c>
      <c r="L105" s="42" t="n">
        <f aca="false">H105-I105</f>
        <v>1295967.33086652</v>
      </c>
      <c r="M105" s="42" t="n">
        <f aca="false">J105-K105</f>
        <v>135959.030022119</v>
      </c>
      <c r="N105" s="125" t="n">
        <v>1927243.38143598</v>
      </c>
      <c r="O105" s="7"/>
      <c r="P105" s="7"/>
      <c r="Q105" s="42" t="n">
        <f aca="false">I105*5.5017049523</f>
        <v>147588595.04191</v>
      </c>
      <c r="R105" s="42"/>
      <c r="S105" s="42"/>
      <c r="T105" s="7"/>
      <c r="U105" s="7"/>
      <c r="V105" s="42" t="n">
        <f aca="false">K105*5.5017049523</f>
        <v>24185542.4906373</v>
      </c>
      <c r="W105" s="42" t="n">
        <f aca="false">M105*5.5017049523</f>
        <v>748006.468782597</v>
      </c>
      <c r="X105" s="42" t="n">
        <f aca="false">N105*5.1890047538+L105*5.5017049523</f>
        <v>17130504.9502482</v>
      </c>
      <c r="Y105" s="42" t="n">
        <f aca="false">N105*5.1890047538</f>
        <v>10000475.0680009</v>
      </c>
      <c r="Z105" s="42" t="n">
        <f aca="false">L105*5.5017049523</f>
        <v>7130029.88224732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32806224.3243378</v>
      </c>
      <c r="G106" s="123" t="n">
        <v>31367639.0456909</v>
      </c>
      <c r="H106" s="8" t="n">
        <f aca="false">F106-J106</f>
        <v>28260335.1839575</v>
      </c>
      <c r="I106" s="8" t="n">
        <f aca="false">G106-K106</f>
        <v>26958126.579522</v>
      </c>
      <c r="J106" s="123" t="n">
        <v>4545889.14038028</v>
      </c>
      <c r="K106" s="123" t="n">
        <v>4409512.46616887</v>
      </c>
      <c r="L106" s="8" t="n">
        <f aca="false">H106-I106</f>
        <v>1302208.60443548</v>
      </c>
      <c r="M106" s="8" t="n">
        <f aca="false">J106-K106</f>
        <v>136376.674211409</v>
      </c>
      <c r="N106" s="123" t="n">
        <v>2305933.48754087</v>
      </c>
      <c r="O106" s="5"/>
      <c r="P106" s="5"/>
      <c r="Q106" s="8" t="n">
        <f aca="false">I106*5.5017049523</f>
        <v>148315658.507287</v>
      </c>
      <c r="R106" s="8"/>
      <c r="S106" s="8"/>
      <c r="T106" s="5"/>
      <c r="U106" s="5"/>
      <c r="V106" s="8" t="n">
        <f aca="false">K106*5.5017049523</f>
        <v>24259836.5723499</v>
      </c>
      <c r="W106" s="8" t="n">
        <f aca="false">M106*5.5017049523</f>
        <v>750304.223887112</v>
      </c>
      <c r="X106" s="8" t="n">
        <f aca="false">N106*5.1890047538+L106*5.5017049523</f>
        <v>19129867.3567466</v>
      </c>
      <c r="Y106" s="8" t="n">
        <f aca="false">N106*5.1890047538</f>
        <v>11965499.8287962</v>
      </c>
      <c r="Z106" s="8" t="n">
        <f aca="false">L106*5.5017049523</f>
        <v>7164367.52795036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32875177.9547508</v>
      </c>
      <c r="G107" s="125" t="n">
        <v>31433850.5250855</v>
      </c>
      <c r="H107" s="42" t="n">
        <f aca="false">F107-J107</f>
        <v>28236027.1961173</v>
      </c>
      <c r="I107" s="42" t="n">
        <f aca="false">G107-K107</f>
        <v>26933874.289211</v>
      </c>
      <c r="J107" s="125" t="n">
        <v>4639150.75863349</v>
      </c>
      <c r="K107" s="125" t="n">
        <v>4499976.23587449</v>
      </c>
      <c r="L107" s="42" t="n">
        <f aca="false">H107-I107</f>
        <v>1302152.90690623</v>
      </c>
      <c r="M107" s="42" t="n">
        <f aca="false">J107-K107</f>
        <v>139174.522759005</v>
      </c>
      <c r="N107" s="125" t="n">
        <v>1837333.45619716</v>
      </c>
      <c r="O107" s="7"/>
      <c r="P107" s="7"/>
      <c r="Q107" s="42" t="n">
        <f aca="false">I107*5.5017049523</f>
        <v>148182229.561578</v>
      </c>
      <c r="R107" s="42"/>
      <c r="S107" s="42"/>
      <c r="T107" s="7"/>
      <c r="U107" s="7"/>
      <c r="V107" s="42" t="n">
        <f aca="false">K107*5.5017049523</f>
        <v>24757541.542143</v>
      </c>
      <c r="W107" s="42" t="n">
        <f aca="false">M107*5.5017049523</f>
        <v>765697.161097204</v>
      </c>
      <c r="X107" s="42" t="n">
        <f aca="false">N107*5.1890047538+L107*5.5017049523</f>
        <v>16697993.1351007</v>
      </c>
      <c r="Y107" s="42" t="n">
        <f aca="false">N107*5.1890047538</f>
        <v>9533932.03852287</v>
      </c>
      <c r="Z107" s="42" t="n">
        <f aca="false">L107*5.5017049523</f>
        <v>7164061.09657786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32968806.1941187</v>
      </c>
      <c r="G108" s="125" t="n">
        <v>31523654.4098249</v>
      </c>
      <c r="H108" s="42" t="n">
        <f aca="false">F108-J108</f>
        <v>28236784.5854369</v>
      </c>
      <c r="I108" s="42" t="n">
        <f aca="false">G108-K108</f>
        <v>26933593.4494036</v>
      </c>
      <c r="J108" s="125" t="n">
        <v>4732021.60868179</v>
      </c>
      <c r="K108" s="125" t="n">
        <v>4590060.96042134</v>
      </c>
      <c r="L108" s="42" t="n">
        <f aca="false">H108-I108</f>
        <v>1303191.13603329</v>
      </c>
      <c r="M108" s="42" t="n">
        <f aca="false">J108-K108</f>
        <v>141960.648260454</v>
      </c>
      <c r="N108" s="125" t="n">
        <v>1803547.98224042</v>
      </c>
      <c r="O108" s="7"/>
      <c r="P108" s="7"/>
      <c r="Q108" s="42" t="n">
        <f aca="false">I108*5.5017049523</f>
        <v>148180684.463819</v>
      </c>
      <c r="R108" s="42"/>
      <c r="S108" s="42"/>
      <c r="T108" s="7"/>
      <c r="U108" s="7"/>
      <c r="V108" s="42" t="n">
        <f aca="false">K108*5.5017049523</f>
        <v>25253161.117309</v>
      </c>
      <c r="W108" s="42" t="n">
        <f aca="false">M108*5.5017049523</f>
        <v>781025.601566257</v>
      </c>
      <c r="X108" s="42" t="n">
        <f aca="false">N108*5.1890047538+L108*5.5017049523</f>
        <v>16528392.1804597</v>
      </c>
      <c r="Y108" s="42" t="n">
        <f aca="false">N108*5.1890047538</f>
        <v>9358619.05355194</v>
      </c>
      <c r="Z108" s="42" t="n">
        <f aca="false">L108*5.5017049523</f>
        <v>7169773.12690779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33222516.3503722</v>
      </c>
      <c r="G109" s="125" t="n">
        <v>31764551.73333</v>
      </c>
      <c r="H109" s="42" t="n">
        <f aca="false">F109-J109</f>
        <v>28432216.5263378</v>
      </c>
      <c r="I109" s="42" t="n">
        <f aca="false">G109-K109</f>
        <v>27117960.9040166</v>
      </c>
      <c r="J109" s="125" t="n">
        <v>4790299.82403441</v>
      </c>
      <c r="K109" s="125" t="n">
        <v>4646590.82931338</v>
      </c>
      <c r="L109" s="42" t="n">
        <f aca="false">H109-I109</f>
        <v>1314255.62232116</v>
      </c>
      <c r="M109" s="42" t="n">
        <f aca="false">J109-K109</f>
        <v>143708.994721033</v>
      </c>
      <c r="N109" s="125" t="n">
        <v>1767398.68370595</v>
      </c>
      <c r="O109" s="7"/>
      <c r="P109" s="7"/>
      <c r="Q109" s="42" t="n">
        <f aca="false">I109*5.5017049523</f>
        <v>149195019.801906</v>
      </c>
      <c r="R109" s="42"/>
      <c r="S109" s="42"/>
      <c r="T109" s="7"/>
      <c r="U109" s="7"/>
      <c r="V109" s="42" t="n">
        <f aca="false">K109*5.5017049523</f>
        <v>25564171.7769452</v>
      </c>
      <c r="W109" s="42" t="n">
        <f aca="false">M109*5.5017049523</f>
        <v>790644.48794676</v>
      </c>
      <c r="X109" s="42" t="n">
        <f aca="false">N109*5.1890047538+L109*5.5017049523</f>
        <v>16401686.8375225</v>
      </c>
      <c r="Y109" s="42" t="n">
        <f aca="false">N109*5.1890047538</f>
        <v>9171040.17161004</v>
      </c>
      <c r="Z109" s="42" t="n">
        <f aca="false">L109*5.5017049523</f>
        <v>7230646.66591242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33593584.6989731</v>
      </c>
      <c r="G110" s="123" t="n">
        <v>32118866.8575421</v>
      </c>
      <c r="H110" s="8" t="n">
        <f aca="false">F110-J110</f>
        <v>28679683.6812004</v>
      </c>
      <c r="I110" s="8" t="n">
        <f aca="false">G110-K110</f>
        <v>27352382.8703025</v>
      </c>
      <c r="J110" s="123" t="n">
        <v>4913901.01777273</v>
      </c>
      <c r="K110" s="123" t="n">
        <v>4766483.98723954</v>
      </c>
      <c r="L110" s="8" t="n">
        <f aca="false">H110-I110</f>
        <v>1327300.81089785</v>
      </c>
      <c r="M110" s="8" t="n">
        <f aca="false">J110-K110</f>
        <v>147417.030533182</v>
      </c>
      <c r="N110" s="123" t="n">
        <v>2241588.92021101</v>
      </c>
      <c r="O110" s="5"/>
      <c r="P110" s="5"/>
      <c r="Q110" s="8" t="n">
        <f aca="false">I110*5.5017049523</f>
        <v>150484740.294749</v>
      </c>
      <c r="R110" s="8"/>
      <c r="S110" s="8"/>
      <c r="T110" s="5"/>
      <c r="U110" s="5"/>
      <c r="V110" s="8" t="n">
        <f aca="false">K110*5.5017049523</f>
        <v>26223788.5576544</v>
      </c>
      <c r="W110" s="8" t="n">
        <f aca="false">M110*5.5017049523</f>
        <v>811045.006937765</v>
      </c>
      <c r="X110" s="8" t="n">
        <f aca="false">N110*5.1890047538+L110*5.5017049523</f>
        <v>18934033.0075488</v>
      </c>
      <c r="Y110" s="8" t="n">
        <f aca="false">N110*5.1890047538</f>
        <v>11631615.5630404</v>
      </c>
      <c r="Z110" s="8" t="n">
        <f aca="false">L110*5.5017049523</f>
        <v>7302417.44450848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33860519.3261813</v>
      </c>
      <c r="G111" s="125" t="n">
        <v>32372860.1566689</v>
      </c>
      <c r="H111" s="42" t="n">
        <f aca="false">F111-J111</f>
        <v>28855218.4027869</v>
      </c>
      <c r="I111" s="42" t="n">
        <f aca="false">G111-K111</f>
        <v>27517718.2609764</v>
      </c>
      <c r="J111" s="125" t="n">
        <v>5005300.92339433</v>
      </c>
      <c r="K111" s="125" t="n">
        <v>4855141.8956925</v>
      </c>
      <c r="L111" s="42" t="n">
        <f aca="false">H111-I111</f>
        <v>1337500.1418105</v>
      </c>
      <c r="M111" s="42" t="n">
        <f aca="false">J111-K111</f>
        <v>150159.027701831</v>
      </c>
      <c r="N111" s="125" t="n">
        <v>1801066.22525806</v>
      </c>
      <c r="O111" s="7"/>
      <c r="P111" s="7"/>
      <c r="Q111" s="42" t="n">
        <f aca="false">I111*5.5017049523</f>
        <v>151394366.83241</v>
      </c>
      <c r="R111" s="42"/>
      <c r="S111" s="42"/>
      <c r="T111" s="7"/>
      <c r="U111" s="7"/>
      <c r="V111" s="42" t="n">
        <f aca="false">K111*5.5017049523</f>
        <v>26711558.2116506</v>
      </c>
      <c r="W111" s="42" t="n">
        <f aca="false">M111*5.5017049523</f>
        <v>826130.666339714</v>
      </c>
      <c r="X111" s="42" t="n">
        <f aca="false">N111*5.1890047538+L111*5.5017049523</f>
        <v>16704272.3586735</v>
      </c>
      <c r="Y111" s="42" t="n">
        <f aca="false">N111*5.1890047538</f>
        <v>9345741.20477272</v>
      </c>
      <c r="Z111" s="42" t="n">
        <f aca="false">L111*5.5017049523</f>
        <v>7358531.1539008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34058517.5306051</v>
      </c>
      <c r="G112" s="125" t="n">
        <v>32561536.6962928</v>
      </c>
      <c r="H112" s="42" t="n">
        <f aca="false">F112-J112</f>
        <v>28955253.7212617</v>
      </c>
      <c r="I112" s="42" t="n">
        <f aca="false">G112-K112</f>
        <v>27611370.8012296</v>
      </c>
      <c r="J112" s="125" t="n">
        <v>5103263.80934348</v>
      </c>
      <c r="K112" s="125" t="n">
        <v>4950165.89506318</v>
      </c>
      <c r="L112" s="42" t="n">
        <f aca="false">H112-I112</f>
        <v>1343882.92003202</v>
      </c>
      <c r="M112" s="42" t="n">
        <f aca="false">J112-K112</f>
        <v>153097.914280304</v>
      </c>
      <c r="N112" s="125" t="n">
        <v>1786593.96747319</v>
      </c>
      <c r="O112" s="7"/>
      <c r="P112" s="7"/>
      <c r="Q112" s="42" t="n">
        <f aca="false">I112*5.5017049523</f>
        <v>151909615.476917</v>
      </c>
      <c r="R112" s="42"/>
      <c r="S112" s="42"/>
      <c r="T112" s="7"/>
      <c r="U112" s="7"/>
      <c r="V112" s="42" t="n">
        <f aca="false">K112*5.5017049523</f>
        <v>27234352.2195756</v>
      </c>
      <c r="W112" s="42" t="n">
        <f aca="false">M112*5.5017049523</f>
        <v>842299.553182748</v>
      </c>
      <c r="X112" s="42" t="n">
        <f aca="false">N112*5.1890047538+L112*5.5017049523</f>
        <v>16664291.9067804</v>
      </c>
      <c r="Y112" s="42" t="n">
        <f aca="false">N112*5.1890047538</f>
        <v>9270644.5903288</v>
      </c>
      <c r="Z112" s="42" t="n">
        <f aca="false">L112*5.5017049523</f>
        <v>7393647.31645157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34270155.7110267</v>
      </c>
      <c r="G113" s="125" t="n">
        <v>32763604.3365898</v>
      </c>
      <c r="H113" s="42" t="n">
        <f aca="false">F113-J113</f>
        <v>29076683.2215122</v>
      </c>
      <c r="I113" s="42" t="n">
        <f aca="false">G113-K113</f>
        <v>27725936.0217607</v>
      </c>
      <c r="J113" s="125" t="n">
        <v>5193472.48951451</v>
      </c>
      <c r="K113" s="125" t="n">
        <v>5037668.31482908</v>
      </c>
      <c r="L113" s="42" t="n">
        <f aca="false">H113-I113</f>
        <v>1350747.19975146</v>
      </c>
      <c r="M113" s="42" t="n">
        <f aca="false">J113-K113</f>
        <v>155804.174685436</v>
      </c>
      <c r="N113" s="125" t="n">
        <v>1753151.22735769</v>
      </c>
      <c r="O113" s="7"/>
      <c r="P113" s="7"/>
      <c r="Q113" s="42" t="n">
        <f aca="false">I113*5.5017049523</f>
        <v>152539919.518074</v>
      </c>
      <c r="R113" s="42"/>
      <c r="S113" s="42"/>
      <c r="T113" s="7"/>
      <c r="U113" s="7"/>
      <c r="V113" s="42" t="n">
        <f aca="false">K113*5.5017049523</f>
        <v>27715764.7157399</v>
      </c>
      <c r="W113" s="42" t="n">
        <f aca="false">M113*5.5017049523</f>
        <v>857188.599455879</v>
      </c>
      <c r="X113" s="42" t="n">
        <f aca="false">N113*5.1890047538+L113*5.5017049523</f>
        <v>16528522.6110673</v>
      </c>
      <c r="Y113" s="42" t="n">
        <f aca="false">N113*5.1890047538</f>
        <v>9097110.05288936</v>
      </c>
      <c r="Z113" s="42" t="n">
        <f aca="false">L113*5.5017049523</f>
        <v>7431412.55817796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34533870.2505628</v>
      </c>
      <c r="G114" s="123" t="n">
        <v>33013317.5719133</v>
      </c>
      <c r="H114" s="8" t="n">
        <f aca="false">F114-J114</f>
        <v>29288130.1836095</v>
      </c>
      <c r="I114" s="8" t="n">
        <f aca="false">G114-K114</f>
        <v>27924949.7069686</v>
      </c>
      <c r="J114" s="123" t="n">
        <v>5245740.06695329</v>
      </c>
      <c r="K114" s="123" t="n">
        <v>5088367.86494469</v>
      </c>
      <c r="L114" s="8" t="n">
        <f aca="false">H114-I114</f>
        <v>1363180.47664088</v>
      </c>
      <c r="M114" s="8" t="n">
        <f aca="false">J114-K114</f>
        <v>157372.202008599</v>
      </c>
      <c r="N114" s="123" t="n">
        <v>2182574.02483594</v>
      </c>
      <c r="O114" s="5"/>
      <c r="P114" s="5"/>
      <c r="Q114" s="8" t="n">
        <f aca="false">I114*5.5017049523</f>
        <v>153634834.095558</v>
      </c>
      <c r="R114" s="8"/>
      <c r="S114" s="8"/>
      <c r="T114" s="5"/>
      <c r="U114" s="5"/>
      <c r="V114" s="8" t="n">
        <f aca="false">K114*5.5017049523</f>
        <v>27994698.6816904</v>
      </c>
      <c r="W114" s="8" t="n">
        <f aca="false">M114*5.5017049523</f>
        <v>865815.423145062</v>
      </c>
      <c r="X114" s="8" t="n">
        <f aca="false">N114*5.1890047538+L114*5.5017049523</f>
        <v>18825203.7696079</v>
      </c>
      <c r="Y114" s="8" t="n">
        <f aca="false">N114*5.1890047538</f>
        <v>11325386.9903941</v>
      </c>
      <c r="Z114" s="8" t="n">
        <f aca="false">L114*5.5017049523</f>
        <v>7499816.77921378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34698516.8428114</v>
      </c>
      <c r="G115" s="125" t="n">
        <v>33169986.1582341</v>
      </c>
      <c r="H115" s="42" t="n">
        <f aca="false">F115-J115</f>
        <v>29409159.8742632</v>
      </c>
      <c r="I115" s="42" t="n">
        <f aca="false">G115-K115</f>
        <v>28039309.8987424</v>
      </c>
      <c r="J115" s="125" t="n">
        <v>5289356.96854818</v>
      </c>
      <c r="K115" s="125" t="n">
        <v>5130676.25949174</v>
      </c>
      <c r="L115" s="42" t="n">
        <f aca="false">H115-I115</f>
        <v>1369849.97552086</v>
      </c>
      <c r="M115" s="42" t="n">
        <f aca="false">J115-K115</f>
        <v>158680.709056446</v>
      </c>
      <c r="N115" s="125" t="n">
        <v>1760589.022323</v>
      </c>
      <c r="O115" s="7"/>
      <c r="P115" s="7"/>
      <c r="Q115" s="42" t="n">
        <f aca="false">I115*5.5017049523</f>
        <v>154264010.128985</v>
      </c>
      <c r="R115" s="42"/>
      <c r="S115" s="42"/>
      <c r="T115" s="7"/>
      <c r="U115" s="7"/>
      <c r="V115" s="42" t="n">
        <f aca="false">K115*5.5017049523</f>
        <v>28227466.9854937</v>
      </c>
      <c r="W115" s="42" t="n">
        <f aca="false">M115*5.5017049523</f>
        <v>873014.442850326</v>
      </c>
      <c r="X115" s="42" t="n">
        <f aca="false">N115*5.1890047538+L115*5.5017049523</f>
        <v>16672215.2005532</v>
      </c>
      <c r="Y115" s="42" t="n">
        <f aca="false">N115*5.1890047538</f>
        <v>9135704.80632212</v>
      </c>
      <c r="Z115" s="42" t="n">
        <f aca="false">L115*5.5017049523</f>
        <v>7536510.39423113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35004595.4998525</v>
      </c>
      <c r="G116" s="125" t="n">
        <v>33460854.4522783</v>
      </c>
      <c r="H116" s="42" t="n">
        <f aca="false">F116-J116</f>
        <v>29632960.8213722</v>
      </c>
      <c r="I116" s="42" t="n">
        <f aca="false">G116-K116</f>
        <v>28250368.8141524</v>
      </c>
      <c r="J116" s="125" t="n">
        <v>5371634.67848028</v>
      </c>
      <c r="K116" s="125" t="n">
        <v>5210485.63812587</v>
      </c>
      <c r="L116" s="42" t="n">
        <f aca="false">H116-I116</f>
        <v>1382592.00721977</v>
      </c>
      <c r="M116" s="42" t="n">
        <f aca="false">J116-K116</f>
        <v>161149.040354408</v>
      </c>
      <c r="N116" s="125" t="n">
        <v>1704799.0502044</v>
      </c>
      <c r="O116" s="7"/>
      <c r="P116" s="7"/>
      <c r="Q116" s="42" t="n">
        <f aca="false">I116*5.5017049523</f>
        <v>155425194.009124</v>
      </c>
      <c r="R116" s="42"/>
      <c r="S116" s="42"/>
      <c r="T116" s="7"/>
      <c r="U116" s="7"/>
      <c r="V116" s="42" t="n">
        <f aca="false">K116*5.5017049523</f>
        <v>28666554.6391651</v>
      </c>
      <c r="W116" s="42" t="n">
        <f aca="false">M116*5.5017049523</f>
        <v>886594.473376241</v>
      </c>
      <c r="X116" s="42" t="n">
        <f aca="false">N116*5.1890047538+L116*5.5017049523</f>
        <v>16452823.6689158</v>
      </c>
      <c r="Y116" s="42" t="n">
        <f aca="false">N116*5.1890047538</f>
        <v>8846210.37578434</v>
      </c>
      <c r="Z116" s="42" t="n">
        <f aca="false">L116*5.5017049523</f>
        <v>7606613.29313142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35334119.645941</v>
      </c>
      <c r="G117" s="125" t="n">
        <v>33773666.5793322</v>
      </c>
      <c r="H117" s="42" t="n">
        <f aca="false">F117-J117</f>
        <v>29869443.8804631</v>
      </c>
      <c r="I117" s="42" t="n">
        <f aca="false">G117-K117</f>
        <v>28472931.0868186</v>
      </c>
      <c r="J117" s="125" t="n">
        <v>5464675.76547788</v>
      </c>
      <c r="K117" s="125" t="n">
        <v>5300735.49251354</v>
      </c>
      <c r="L117" s="42" t="n">
        <f aca="false">H117-I117</f>
        <v>1396512.79364446</v>
      </c>
      <c r="M117" s="42" t="n">
        <f aca="false">J117-K117</f>
        <v>163940.272964337</v>
      </c>
      <c r="N117" s="125" t="n">
        <v>1733181.81630642</v>
      </c>
      <c r="O117" s="7"/>
      <c r="P117" s="7"/>
      <c r="Q117" s="42" t="n">
        <f aca="false">I117*5.5017049523</f>
        <v>156649665.966847</v>
      </c>
      <c r="R117" s="42"/>
      <c r="S117" s="42"/>
      <c r="T117" s="7"/>
      <c r="U117" s="7"/>
      <c r="V117" s="42" t="n">
        <f aca="false">K117*5.5017049523</f>
        <v>29163082.7099941</v>
      </c>
      <c r="W117" s="42" t="n">
        <f aca="false">M117*5.5017049523</f>
        <v>901951.011649306</v>
      </c>
      <c r="X117" s="42" t="n">
        <f aca="false">N117*5.1890047538+L117*5.5017049523</f>
        <v>16676690.0367578</v>
      </c>
      <c r="Y117" s="42" t="n">
        <f aca="false">N117*5.1890047538</f>
        <v>8993488.68401374</v>
      </c>
      <c r="Z117" s="42" t="n">
        <f aca="false">L117*5.5017049523</f>
        <v>7683201.35274404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G1" colorId="64" zoomScale="75" zoomScaleNormal="75" zoomScalePageLayoutView="100" workbookViewId="0">
      <selection pane="topLeft" activeCell="N14" activeCellId="0" sqref="N14"/>
    </sheetView>
  </sheetViews>
  <sheetFormatPr defaultColWidth="9.0039062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03"/>
      <c r="B1" s="104"/>
      <c r="C1" s="103"/>
      <c r="D1" s="103"/>
      <c r="E1" s="103"/>
      <c r="F1" s="105" t="s">
        <v>111</v>
      </c>
      <c r="G1" s="105" t="s">
        <v>112</v>
      </c>
      <c r="H1" s="103"/>
      <c r="I1" s="103"/>
      <c r="J1" s="106" t="s">
        <v>113</v>
      </c>
      <c r="K1" s="106" t="s">
        <v>114</v>
      </c>
      <c r="L1" s="103"/>
      <c r="M1" s="107"/>
      <c r="N1" s="108" t="s">
        <v>115</v>
      </c>
      <c r="O1" s="103"/>
      <c r="P1" s="104"/>
      <c r="Q1" s="103"/>
      <c r="R1" s="103"/>
      <c r="S1" s="103"/>
      <c r="T1" s="103"/>
      <c r="U1" s="104"/>
      <c r="V1" s="103"/>
      <c r="W1" s="103"/>
      <c r="X1" s="103"/>
      <c r="Y1" s="103"/>
      <c r="Z1" s="103"/>
      <c r="AA1" s="103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</row>
    <row r="2" customFormat="false" ht="12.8" hidden="false" customHeight="true" outlineLevel="0" collapsed="false">
      <c r="A2" s="103"/>
      <c r="B2" s="104"/>
      <c r="C2" s="103"/>
      <c r="D2" s="103"/>
      <c r="E2" s="103"/>
      <c r="F2" s="106" t="s">
        <v>116</v>
      </c>
      <c r="G2" s="106" t="s">
        <v>117</v>
      </c>
      <c r="H2" s="103"/>
      <c r="I2" s="103"/>
      <c r="J2" s="108"/>
      <c r="K2" s="108"/>
      <c r="L2" s="103"/>
      <c r="M2" s="107"/>
      <c r="N2" s="108" t="s">
        <v>118</v>
      </c>
      <c r="O2" s="103"/>
      <c r="P2" s="104"/>
      <c r="Q2" s="103"/>
      <c r="R2" s="103"/>
      <c r="S2" s="103"/>
      <c r="T2" s="103"/>
      <c r="U2" s="104"/>
      <c r="V2" s="103"/>
      <c r="W2" s="103"/>
      <c r="X2" s="103"/>
      <c r="Y2" s="103"/>
      <c r="Z2" s="103"/>
      <c r="AA2" s="103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</row>
    <row r="3" customFormat="false" ht="71.75" hidden="false" customHeight="true" outlineLevel="0" collapsed="false">
      <c r="A3" s="110" t="s">
        <v>119</v>
      </c>
      <c r="B3" s="111"/>
      <c r="C3" s="110" t="s">
        <v>120</v>
      </c>
      <c r="D3" s="110" t="s">
        <v>121</v>
      </c>
      <c r="E3" s="110" t="s">
        <v>122</v>
      </c>
      <c r="F3" s="112" t="s">
        <v>123</v>
      </c>
      <c r="G3" s="112" t="s">
        <v>124</v>
      </c>
      <c r="H3" s="110" t="s">
        <v>125</v>
      </c>
      <c r="I3" s="110" t="s">
        <v>126</v>
      </c>
      <c r="J3" s="112" t="s">
        <v>127</v>
      </c>
      <c r="K3" s="112" t="s">
        <v>128</v>
      </c>
      <c r="L3" s="110" t="s">
        <v>129</v>
      </c>
      <c r="M3" s="113" t="s">
        <v>130</v>
      </c>
      <c r="N3" s="112" t="s">
        <v>131</v>
      </c>
      <c r="O3" s="110" t="s">
        <v>132</v>
      </c>
      <c r="P3" s="111" t="s">
        <v>133</v>
      </c>
      <c r="Q3" s="110" t="s">
        <v>134</v>
      </c>
      <c r="R3" s="110" t="s">
        <v>135</v>
      </c>
      <c r="S3" s="110" t="s">
        <v>136</v>
      </c>
      <c r="T3" s="110" t="s">
        <v>137</v>
      </c>
      <c r="U3" s="111" t="s">
        <v>138</v>
      </c>
      <c r="V3" s="110" t="s">
        <v>139</v>
      </c>
      <c r="W3" s="110" t="s">
        <v>140</v>
      </c>
      <c r="X3" s="110" t="s">
        <v>141</v>
      </c>
      <c r="Y3" s="110" t="s">
        <v>142</v>
      </c>
      <c r="Z3" s="110" t="s">
        <v>143</v>
      </c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</row>
    <row r="4" customFormat="false" ht="12.8" hidden="false" customHeight="false" outlineLevel="0" collapsed="false">
      <c r="A4" s="115" t="s">
        <v>144</v>
      </c>
      <c r="B4" s="116"/>
      <c r="C4" s="115" t="n">
        <v>2014</v>
      </c>
      <c r="D4" s="115" t="n">
        <v>1</v>
      </c>
      <c r="E4" s="115" t="n">
        <v>1005</v>
      </c>
      <c r="F4" s="117" t="n">
        <v>13919743</v>
      </c>
      <c r="G4" s="117" t="n">
        <v>13367098</v>
      </c>
      <c r="H4" s="118" t="n">
        <f aca="false">F4-J4</f>
        <v>13919743</v>
      </c>
      <c r="I4" s="118" t="n">
        <f aca="false">G4-K4</f>
        <v>13367098</v>
      </c>
      <c r="J4" s="119"/>
      <c r="K4" s="119"/>
      <c r="L4" s="118" t="n">
        <f aca="false">H4-I4</f>
        <v>552645</v>
      </c>
      <c r="M4" s="118" t="n">
        <f aca="false">J4-K4</f>
        <v>0</v>
      </c>
      <c r="N4" s="117" t="n">
        <v>2431521</v>
      </c>
      <c r="O4" s="120" t="n">
        <v>68064666.1181856</v>
      </c>
      <c r="P4" s="115" t="n">
        <f aca="false">O4/I4</f>
        <v>5.09195534574412</v>
      </c>
      <c r="Q4" s="118" t="n">
        <f aca="false">I4*5.5017049523</f>
        <v>73541829.2644794</v>
      </c>
      <c r="R4" s="118" t="n">
        <v>11018747.8054275</v>
      </c>
      <c r="S4" s="118" t="n">
        <v>2463940.91347832</v>
      </c>
      <c r="T4" s="120" t="n">
        <v>13733232.3112091</v>
      </c>
      <c r="U4" s="115" t="n">
        <f aca="false">R4/N4</f>
        <v>4.53162765422445</v>
      </c>
      <c r="V4" s="116"/>
      <c r="W4" s="116"/>
      <c r="X4" s="118" t="n">
        <f aca="false">N4*U12+L4*P13</f>
        <v>15657663.7612308</v>
      </c>
      <c r="Y4" s="118" t="n">
        <f aca="false">N4*5.1890047538</f>
        <v>12617174.0279645</v>
      </c>
      <c r="Z4" s="118" t="n">
        <f aca="false">L4*5.5017049523</f>
        <v>3040489.73336383</v>
      </c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</row>
    <row r="5" customFormat="false" ht="12.8" hidden="false" customHeight="false" outlineLevel="0" collapsed="false">
      <c r="B5" s="116"/>
      <c r="C5" s="115" t="n">
        <v>2014</v>
      </c>
      <c r="D5" s="115" t="n">
        <v>2</v>
      </c>
      <c r="E5" s="115" t="n">
        <v>1004</v>
      </c>
      <c r="F5" s="117" t="n">
        <v>14482790</v>
      </c>
      <c r="G5" s="117" t="n">
        <v>13911325</v>
      </c>
      <c r="H5" s="118" t="n">
        <f aca="false">F5-J5</f>
        <v>14482790</v>
      </c>
      <c r="I5" s="118" t="n">
        <f aca="false">G5-K5</f>
        <v>13911325</v>
      </c>
      <c r="J5" s="119"/>
      <c r="K5" s="119"/>
      <c r="L5" s="118" t="n">
        <f aca="false">H5-I5</f>
        <v>571465</v>
      </c>
      <c r="M5" s="118" t="n">
        <f aca="false">J5-K5</f>
        <v>0</v>
      </c>
      <c r="N5" s="117" t="n">
        <v>2156056</v>
      </c>
      <c r="O5" s="120" t="n">
        <v>80470827.8892677</v>
      </c>
      <c r="P5" s="115" t="n">
        <f aca="false">O5/I5</f>
        <v>5.78455523749662</v>
      </c>
      <c r="Q5" s="118" t="n">
        <f aca="false">I5*5.5017049523</f>
        <v>76536005.6455548</v>
      </c>
      <c r="R5" s="118" t="n">
        <v>13090128.797517</v>
      </c>
      <c r="S5" s="118" t="n">
        <v>2913043.96959149</v>
      </c>
      <c r="T5" s="120" t="n">
        <v>16270046.9661959</v>
      </c>
      <c r="U5" s="115" t="n">
        <f aca="false">R5/N5</f>
        <v>6.07133061363759</v>
      </c>
      <c r="V5" s="116"/>
      <c r="W5" s="116"/>
      <c r="X5" s="118" t="n">
        <f aca="false">N5*5.1890047538+L5*5.5017049523</f>
        <v>14331816.6540251</v>
      </c>
      <c r="Y5" s="118" t="n">
        <f aca="false">N5*5.1890047538</f>
        <v>11187784.833459</v>
      </c>
      <c r="Z5" s="118" t="n">
        <f aca="false">L5*5.5017049523</f>
        <v>3144031.82056612</v>
      </c>
    </row>
    <row r="6" customFormat="false" ht="12.8" hidden="false" customHeight="false" outlineLevel="0" collapsed="false">
      <c r="B6" s="116"/>
      <c r="C6" s="115" t="n">
        <v>2014</v>
      </c>
      <c r="D6" s="115" t="n">
        <v>3</v>
      </c>
      <c r="E6" s="115" t="n">
        <v>1003</v>
      </c>
      <c r="F6" s="117" t="n">
        <v>15149966</v>
      </c>
      <c r="G6" s="117" t="n">
        <v>14531608</v>
      </c>
      <c r="H6" s="118" t="n">
        <f aca="false">F6-J6</f>
        <v>15149966</v>
      </c>
      <c r="I6" s="118" t="n">
        <f aca="false">G6-K6</f>
        <v>14531608</v>
      </c>
      <c r="J6" s="119"/>
      <c r="K6" s="119"/>
      <c r="L6" s="118" t="n">
        <f aca="false">H6-I6</f>
        <v>618358</v>
      </c>
      <c r="M6" s="118" t="n">
        <f aca="false">J6-K6</f>
        <v>0</v>
      </c>
      <c r="N6" s="117" t="n">
        <v>2697106</v>
      </c>
      <c r="O6" s="120" t="n">
        <v>71025009.1540406</v>
      </c>
      <c r="P6" s="115" t="n">
        <f aca="false">O6/I6</f>
        <v>4.88762215124717</v>
      </c>
      <c r="Q6" s="118" t="n">
        <f aca="false">I6*5.5017049523</f>
        <v>79948619.6984823</v>
      </c>
      <c r="R6" s="118" t="n">
        <v>13303482.9648562</v>
      </c>
      <c r="S6" s="118" t="n">
        <v>2571105.33137627</v>
      </c>
      <c r="T6" s="120" t="n">
        <v>17670963.688597</v>
      </c>
      <c r="U6" s="115" t="n">
        <f aca="false">R6/N6</f>
        <v>4.93250282519716</v>
      </c>
      <c r="V6" s="116"/>
      <c r="W6" s="116"/>
      <c r="X6" s="118" t="n">
        <f aca="false">N6*5.1890047538+L6*5.5017049523</f>
        <v>17397319.1263968</v>
      </c>
      <c r="Y6" s="118" t="n">
        <f aca="false">N6*5.1890047538</f>
        <v>13995295.8555025</v>
      </c>
      <c r="Z6" s="118" t="n">
        <f aca="false">L6*5.5017049523</f>
        <v>3402023.27089432</v>
      </c>
    </row>
    <row r="7" customFormat="false" ht="12.8" hidden="false" customHeight="false" outlineLevel="0" collapsed="false">
      <c r="B7" s="116"/>
      <c r="C7" s="115" t="n">
        <v>2014</v>
      </c>
      <c r="D7" s="115" t="n">
        <v>4</v>
      </c>
      <c r="E7" s="115" t="n">
        <v>160</v>
      </c>
      <c r="F7" s="117" t="n">
        <v>15745971</v>
      </c>
      <c r="G7" s="117" t="n">
        <v>15148486</v>
      </c>
      <c r="H7" s="118" t="n">
        <f aca="false">F7-J7</f>
        <v>15745971</v>
      </c>
      <c r="I7" s="118" t="n">
        <f aca="false">G7-K7</f>
        <v>15148486</v>
      </c>
      <c r="J7" s="119"/>
      <c r="K7" s="119"/>
      <c r="L7" s="118" t="n">
        <f aca="false">H7-I7</f>
        <v>597485</v>
      </c>
      <c r="M7" s="118" t="n">
        <f aca="false">J7-K7</f>
        <v>0</v>
      </c>
      <c r="N7" s="117" t="n">
        <v>2598761</v>
      </c>
      <c r="O7" s="120" t="n">
        <v>90838150.786</v>
      </c>
      <c r="P7" s="115" t="n">
        <f aca="false">O7/I7</f>
        <v>5.99651679950062</v>
      </c>
      <c r="Q7" s="118" t="n">
        <f aca="false">I7*5.5017049523</f>
        <v>83342500.4460472</v>
      </c>
      <c r="R7" s="118" t="n">
        <v>12713686.068</v>
      </c>
      <c r="S7" s="118" t="n">
        <v>3288341.0584532</v>
      </c>
      <c r="T7" s="120" t="n">
        <v>17161490.7544532</v>
      </c>
      <c r="U7" s="115" t="n">
        <f aca="false">R7/N7</f>
        <v>4.89221058342803</v>
      </c>
      <c r="V7" s="116"/>
      <c r="W7" s="116"/>
      <c r="X7" s="118" t="n">
        <f aca="false">N7*5.1890047538+L7*5.5017049523</f>
        <v>16772169.366415</v>
      </c>
      <c r="Y7" s="118" t="n">
        <f aca="false">N7*5.1890047538</f>
        <v>13484983.18299</v>
      </c>
      <c r="Z7" s="118" t="n">
        <f aca="false">L7*5.5017049523</f>
        <v>3287186.18342497</v>
      </c>
    </row>
    <row r="8" customFormat="false" ht="12.8" hidden="false" customHeight="false" outlineLevel="0" collapsed="false">
      <c r="B8" s="116"/>
      <c r="C8" s="115" t="n">
        <f aca="false">C4+1</f>
        <v>2015</v>
      </c>
      <c r="D8" s="115" t="n">
        <f aca="false">D4</f>
        <v>1</v>
      </c>
      <c r="E8" s="115" t="n">
        <v>1001</v>
      </c>
      <c r="F8" s="117" t="n">
        <v>16507879</v>
      </c>
      <c r="G8" s="117" t="n">
        <v>15853349</v>
      </c>
      <c r="H8" s="118" t="n">
        <f aca="false">F8-J8</f>
        <v>16507879</v>
      </c>
      <c r="I8" s="118" t="n">
        <f aca="false">G8-K8</f>
        <v>15853349</v>
      </c>
      <c r="J8" s="119"/>
      <c r="K8" s="119"/>
      <c r="L8" s="118" t="n">
        <f aca="false">H8-I8</f>
        <v>654530</v>
      </c>
      <c r="M8" s="118" t="n">
        <f aca="false">J8-K8</f>
        <v>0</v>
      </c>
      <c r="N8" s="117" t="n">
        <v>3002195</v>
      </c>
      <c r="O8" s="120" t="n">
        <v>81897043.9675653</v>
      </c>
      <c r="P8" s="115" t="n">
        <f aca="false">O8/I8</f>
        <v>5.16591440506137</v>
      </c>
      <c r="Q8" s="118" t="n">
        <f aca="false">I8*5.5017049523</f>
        <v>87220448.7038403</v>
      </c>
      <c r="R8" s="118" t="n">
        <v>13986686.083894</v>
      </c>
      <c r="S8" s="118" t="n">
        <v>2964672.99162586</v>
      </c>
      <c r="T8" s="120" t="n">
        <v>18231627.4986104</v>
      </c>
      <c r="U8" s="115" t="n">
        <f aca="false">R8/N8</f>
        <v>4.65881999133767</v>
      </c>
      <c r="V8" s="116"/>
      <c r="W8" s="116"/>
      <c r="X8" s="118" t="n">
        <f aca="false">N8*5.1890047538+L8*5.5017049523</f>
        <v>19179435.0692635</v>
      </c>
      <c r="Y8" s="118" t="n">
        <f aca="false">N8*5.1890047538</f>
        <v>15578404.1268346</v>
      </c>
      <c r="Z8" s="118" t="n">
        <f aca="false">L8*5.5017049523</f>
        <v>3601030.94242892</v>
      </c>
    </row>
    <row r="9" customFormat="false" ht="12.8" hidden="false" customHeight="false" outlineLevel="0" collapsed="false">
      <c r="B9" s="116"/>
      <c r="C9" s="115" t="n">
        <f aca="false">C5+1</f>
        <v>2015</v>
      </c>
      <c r="D9" s="115" t="n">
        <f aca="false">D5</f>
        <v>2</v>
      </c>
      <c r="E9" s="115" t="n">
        <v>1000</v>
      </c>
      <c r="F9" s="117" t="n">
        <v>17877475</v>
      </c>
      <c r="G9" s="117" t="n">
        <v>17180984</v>
      </c>
      <c r="H9" s="118" t="n">
        <f aca="false">F9-J9</f>
        <v>17877475</v>
      </c>
      <c r="I9" s="118" t="n">
        <f aca="false">G9-K9</f>
        <v>17180984</v>
      </c>
      <c r="J9" s="119"/>
      <c r="K9" s="119"/>
      <c r="L9" s="118" t="n">
        <f aca="false">H9-I9</f>
        <v>696491</v>
      </c>
      <c r="M9" s="118" t="n">
        <f aca="false">J9-K9</f>
        <v>0</v>
      </c>
      <c r="N9" s="117" t="n">
        <v>2371185</v>
      </c>
      <c r="O9" s="120" t="n">
        <v>104523364.336654</v>
      </c>
      <c r="P9" s="115" t="n">
        <f aca="false">O9/I9</f>
        <v>6.08366577471081</v>
      </c>
      <c r="Q9" s="118" t="n">
        <f aca="false">I9*5.5017049523</f>
        <v>94524704.7581871</v>
      </c>
      <c r="R9" s="118" t="n">
        <v>14339828.6769147</v>
      </c>
      <c r="S9" s="118" t="n">
        <v>3783745.78898687</v>
      </c>
      <c r="T9" s="120" t="n">
        <v>19687951.5296409</v>
      </c>
      <c r="U9" s="115" t="n">
        <f aca="false">R9/N9</f>
        <v>6.04753685474339</v>
      </c>
      <c r="V9" s="116"/>
      <c r="W9" s="116"/>
      <c r="X9" s="118" t="n">
        <f aca="false">N9*5.1890047538+L9*5.5017049523</f>
        <v>16135978.2210716</v>
      </c>
      <c r="Y9" s="118" t="n">
        <f aca="false">N9*5.1890047538</f>
        <v>12304090.2371393</v>
      </c>
      <c r="Z9" s="118" t="n">
        <f aca="false">L9*5.5017049523</f>
        <v>3831887.98393238</v>
      </c>
    </row>
    <row r="10" customFormat="false" ht="12.8" hidden="false" customHeight="false" outlineLevel="0" collapsed="false">
      <c r="B10" s="116"/>
      <c r="C10" s="115" t="n">
        <v>2016</v>
      </c>
      <c r="D10" s="115" t="n">
        <v>2</v>
      </c>
      <c r="E10" s="115" t="n">
        <v>996</v>
      </c>
      <c r="F10" s="117" t="n">
        <v>18529945</v>
      </c>
      <c r="G10" s="117" t="n">
        <v>17797215</v>
      </c>
      <c r="H10" s="118" t="n">
        <f aca="false">F10-J10</f>
        <v>18529945</v>
      </c>
      <c r="I10" s="118" t="n">
        <f aca="false">G10-K10</f>
        <v>17797215</v>
      </c>
      <c r="J10" s="119"/>
      <c r="K10" s="119"/>
      <c r="L10" s="118" t="n">
        <f aca="false">H10-I10</f>
        <v>732730</v>
      </c>
      <c r="M10" s="118" t="n">
        <f aca="false">J10-K10</f>
        <v>0</v>
      </c>
      <c r="N10" s="119"/>
      <c r="O10" s="116"/>
      <c r="P10" s="116"/>
      <c r="Q10" s="118" t="n">
        <f aca="false">I10*5.5017049523</f>
        <v>97915025.9026478</v>
      </c>
      <c r="R10" s="118"/>
      <c r="S10" s="118"/>
      <c r="T10" s="116"/>
      <c r="U10" s="116"/>
      <c r="V10" s="116"/>
      <c r="W10" s="116"/>
      <c r="X10" s="118"/>
      <c r="Y10" s="118"/>
      <c r="Z10" s="118"/>
    </row>
    <row r="11" customFormat="false" ht="12.8" hidden="false" customHeight="false" outlineLevel="0" collapsed="false">
      <c r="B11" s="116"/>
      <c r="C11" s="115" t="n">
        <v>2016</v>
      </c>
      <c r="D11" s="115" t="n">
        <v>3</v>
      </c>
      <c r="E11" s="115" t="n">
        <v>995</v>
      </c>
      <c r="F11" s="117" t="n">
        <v>19118239</v>
      </c>
      <c r="G11" s="117" t="n">
        <v>18342944</v>
      </c>
      <c r="H11" s="118" t="n">
        <f aca="false">F11-J11</f>
        <v>19118239</v>
      </c>
      <c r="I11" s="118" t="n">
        <f aca="false">G11-K11</f>
        <v>18342944</v>
      </c>
      <c r="J11" s="119"/>
      <c r="K11" s="119"/>
      <c r="L11" s="118" t="n">
        <f aca="false">H11-I11</f>
        <v>775295</v>
      </c>
      <c r="M11" s="118" t="n">
        <f aca="false">J11-K11</f>
        <v>0</v>
      </c>
      <c r="N11" s="119"/>
      <c r="O11" s="116"/>
      <c r="P11" s="116"/>
      <c r="Q11" s="118" t="n">
        <f aca="false">I11*5.5017049523</f>
        <v>100917465.844562</v>
      </c>
      <c r="R11" s="118"/>
      <c r="S11" s="118"/>
      <c r="T11" s="116"/>
      <c r="U11" s="116"/>
      <c r="V11" s="116"/>
      <c r="W11" s="116"/>
      <c r="X11" s="118"/>
      <c r="Y11" s="118"/>
      <c r="Z11" s="118"/>
    </row>
    <row r="12" customFormat="false" ht="12.8" hidden="false" customHeight="false" outlineLevel="0" collapsed="false">
      <c r="B12" s="116"/>
      <c r="C12" s="115" t="n">
        <v>2016</v>
      </c>
      <c r="D12" s="115" t="n">
        <v>4</v>
      </c>
      <c r="E12" s="115" t="n">
        <v>994</v>
      </c>
      <c r="F12" s="117" t="n">
        <v>20592277</v>
      </c>
      <c r="G12" s="117" t="n">
        <v>19759371</v>
      </c>
      <c r="H12" s="118" t="n">
        <f aca="false">F12-J12</f>
        <v>20592277</v>
      </c>
      <c r="I12" s="118" t="n">
        <f aca="false">G12-K12</f>
        <v>19759371</v>
      </c>
      <c r="J12" s="119"/>
      <c r="K12" s="119"/>
      <c r="L12" s="118" t="n">
        <f aca="false">H12-I12</f>
        <v>832906</v>
      </c>
      <c r="M12" s="118" t="n">
        <f aca="false">J12-K12</f>
        <v>0</v>
      </c>
      <c r="N12" s="119"/>
      <c r="O12" s="116"/>
      <c r="P12" s="116" t="s">
        <v>145</v>
      </c>
      <c r="Q12" s="118" t="n">
        <f aca="false">I12*5.5017049523</f>
        <v>108710229.285033</v>
      </c>
      <c r="R12" s="118"/>
      <c r="S12" s="118"/>
      <c r="T12" s="116"/>
      <c r="U12" s="115" t="n">
        <f aca="false">AVERAGE(U4:U9)</f>
        <v>5.18900475376138</v>
      </c>
      <c r="V12" s="116"/>
      <c r="W12" s="116"/>
      <c r="X12" s="118"/>
      <c r="Y12" s="118"/>
      <c r="Z12" s="118"/>
    </row>
    <row r="13" customFormat="false" ht="12.8" hidden="false" customHeight="false" outlineLevel="0" collapsed="false">
      <c r="B13" s="116"/>
      <c r="C13" s="115" t="n">
        <v>2017</v>
      </c>
      <c r="D13" s="115" t="n">
        <v>1</v>
      </c>
      <c r="E13" s="115" t="n">
        <v>993</v>
      </c>
      <c r="F13" s="117" t="n">
        <v>20242858</v>
      </c>
      <c r="G13" s="117" t="n">
        <v>19409870</v>
      </c>
      <c r="H13" s="118" t="n">
        <f aca="false">F13-J13</f>
        <v>20242858</v>
      </c>
      <c r="I13" s="118" t="n">
        <f aca="false">G13-K13</f>
        <v>19409870</v>
      </c>
      <c r="J13" s="119"/>
      <c r="K13" s="119"/>
      <c r="L13" s="118" t="n">
        <f aca="false">H13-I13</f>
        <v>832988</v>
      </c>
      <c r="M13" s="118" t="n">
        <f aca="false">J13-K13</f>
        <v>0</v>
      </c>
      <c r="N13" s="119"/>
      <c r="O13" s="116"/>
      <c r="P13" s="115" t="n">
        <f aca="false">AVERAGE(P4:P9)</f>
        <v>5.50170495229345</v>
      </c>
      <c r="Q13" s="118" t="n">
        <f aca="false">I13*5.5017049523</f>
        <v>106787377.902499</v>
      </c>
      <c r="R13" s="118"/>
      <c r="S13" s="118"/>
      <c r="T13" s="116"/>
      <c r="U13" s="116"/>
      <c r="V13" s="116"/>
      <c r="W13" s="116"/>
      <c r="X13" s="118"/>
      <c r="Y13" s="118"/>
      <c r="Z13" s="118"/>
    </row>
    <row r="14" customFormat="false" ht="12.8" hidden="false" customHeight="false" outlineLevel="0" collapsed="false">
      <c r="A14" s="121" t="s">
        <v>146</v>
      </c>
      <c r="B14" s="5"/>
      <c r="C14" s="121" t="n">
        <v>2015</v>
      </c>
      <c r="D14" s="121" t="n">
        <v>1</v>
      </c>
      <c r="E14" s="121" t="n">
        <v>161</v>
      </c>
      <c r="F14" s="122" t="n">
        <v>17715091.2971215</v>
      </c>
      <c r="G14" s="122" t="n"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23" t="n">
        <v>0</v>
      </c>
      <c r="K14" s="123" t="n">
        <v>0</v>
      </c>
      <c r="L14" s="8" t="n">
        <f aca="false">H14-I14</f>
        <v>691939.443819586</v>
      </c>
      <c r="M14" s="8" t="n">
        <f aca="false">J14-K14</f>
        <v>0</v>
      </c>
      <c r="N14" s="123" t="n"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24" t="n">
        <v>20422747.1350974</v>
      </c>
      <c r="G15" s="124" t="n">
        <v>19622770.7038608</v>
      </c>
      <c r="H15" s="42" t="n">
        <f aca="false">F15-J15</f>
        <v>20422747.1350974</v>
      </c>
      <c r="I15" s="42" t="n">
        <f aca="false">G15-K15</f>
        <v>19622770.7038608</v>
      </c>
      <c r="J15" s="125" t="n">
        <v>0</v>
      </c>
      <c r="K15" s="125" t="n">
        <v>0</v>
      </c>
      <c r="L15" s="42" t="n">
        <f aca="false">H15-I15</f>
        <v>799976.431236576</v>
      </c>
      <c r="M15" s="42" t="n">
        <f aca="false">J15-K15</f>
        <v>0</v>
      </c>
      <c r="N15" s="125" t="n">
        <v>2478245.90902603</v>
      </c>
      <c r="O15" s="7"/>
      <c r="P15" s="7"/>
      <c r="Q15" s="42" t="n">
        <f aca="false">I15*5.5017049523</f>
        <v>107958694.759278</v>
      </c>
      <c r="R15" s="42"/>
      <c r="S15" s="42"/>
      <c r="T15" s="7"/>
      <c r="U15" s="7"/>
      <c r="V15" s="42" t="n">
        <f aca="false">K15*5.5017049523</f>
        <v>0</v>
      </c>
      <c r="W15" s="42" t="n">
        <f aca="false">M15*5.5017049523</f>
        <v>0</v>
      </c>
      <c r="X15" s="42" t="n">
        <f aca="false">N15*5.1890047538+L15*5.5017049523</f>
        <v>17260864.096479</v>
      </c>
      <c r="Y15" s="42" t="n">
        <f aca="false">N15*5.1890047538</f>
        <v>12859629.8030215</v>
      </c>
      <c r="Z15" s="42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24" t="n">
        <v>19803746.8364793</v>
      </c>
      <c r="G16" s="124" t="n">
        <v>19026261.3047871</v>
      </c>
      <c r="H16" s="42" t="n">
        <f aca="false">F16-J16</f>
        <v>19803746.8364793</v>
      </c>
      <c r="I16" s="42" t="n">
        <f aca="false">G16-K16</f>
        <v>19026261.3047871</v>
      </c>
      <c r="J16" s="125" t="n">
        <v>0</v>
      </c>
      <c r="K16" s="125" t="n">
        <v>0</v>
      </c>
      <c r="L16" s="42" t="n">
        <f aca="false">H16-I16</f>
        <v>777485.531692129</v>
      </c>
      <c r="M16" s="42" t="n">
        <f aca="false">J16-K16</f>
        <v>0</v>
      </c>
      <c r="N16" s="125" t="n">
        <v>2919136.76234831</v>
      </c>
      <c r="O16" s="126" t="n">
        <v>94527377.1142455</v>
      </c>
      <c r="Q16" s="42" t="n">
        <f aca="false">I16*5.5017049523</f>
        <v>104676876.044301</v>
      </c>
      <c r="R16" s="42" t="n">
        <v>16695329.1346057</v>
      </c>
      <c r="S16" s="42" t="n">
        <v>3421891.05153569</v>
      </c>
      <c r="T16" s="126" t="n">
        <v>22190060.6351791</v>
      </c>
      <c r="U16" s="7" t="n">
        <f aca="false">R22/N16</f>
        <v>7.11783128484034</v>
      </c>
      <c r="V16" s="42" t="n">
        <f aca="false">K16*5.5017049523</f>
        <v>0</v>
      </c>
      <c r="W16" s="42" t="n">
        <f aca="false">M16*5.5017049523</f>
        <v>0</v>
      </c>
      <c r="X16" s="42" t="n">
        <f aca="false">N16*5.1890047538+L16*5.5017049523</f>
        <v>19424910.5368699</v>
      </c>
      <c r="Y16" s="42" t="n">
        <f aca="false">N16*5.1890047538</f>
        <v>15147414.5368177</v>
      </c>
      <c r="Z16" s="42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24" t="n">
        <v>21421804.3950487</v>
      </c>
      <c r="G17" s="124" t="n">
        <v>20579647.3943859</v>
      </c>
      <c r="H17" s="42" t="n">
        <f aca="false">F17-J17</f>
        <v>21421804.3950487</v>
      </c>
      <c r="I17" s="42" t="n">
        <f aca="false">G17-K17</f>
        <v>20579647.3943859</v>
      </c>
      <c r="J17" s="125" t="n">
        <v>0</v>
      </c>
      <c r="K17" s="125" t="n">
        <v>0</v>
      </c>
      <c r="L17" s="42" t="n">
        <f aca="false">H17-I17</f>
        <v>842157.000662804</v>
      </c>
      <c r="M17" s="42" t="n">
        <f aca="false">J17-K17</f>
        <v>0</v>
      </c>
      <c r="N17" s="125" t="n">
        <v>2757062.56989139</v>
      </c>
      <c r="O17" s="126" t="n">
        <v>111875162.875528</v>
      </c>
      <c r="Q17" s="42" t="n">
        <f aca="false">I17*5.5017049523</f>
        <v>113223147.986281</v>
      </c>
      <c r="R17" s="42" t="n">
        <v>16337001.0457356</v>
      </c>
      <c r="S17" s="42" t="n">
        <v>4049880.89609411</v>
      </c>
      <c r="T17" s="126" t="n">
        <v>22729747.8617584</v>
      </c>
      <c r="U17" s="7" t="n">
        <f aca="false">R23/N17</f>
        <v>6.72286264506212</v>
      </c>
      <c r="V17" s="42" t="n">
        <f aca="false">K17*5.5017049523</f>
        <v>0</v>
      </c>
      <c r="W17" s="42" t="n">
        <f aca="false">M17*5.5017049523</f>
        <v>0</v>
      </c>
      <c r="X17" s="42" t="n">
        <f aca="false">N17*5.1890047538+L17*5.5017049523</f>
        <v>18939710.1228511</v>
      </c>
      <c r="Y17" s="42" t="n">
        <f aca="false">N17*5.1890047538</f>
        <v>14306410.7816905</v>
      </c>
      <c r="Z17" s="42" t="n">
        <f aca="false">L17*5.5017049523</f>
        <v>4633299.34116066</v>
      </c>
    </row>
    <row r="18" customFormat="false" ht="12.8" hidden="false" customHeight="false" outlineLevel="0" collapsed="false">
      <c r="A18" s="121"/>
      <c r="B18" s="5"/>
      <c r="C18" s="121" t="n">
        <f aca="false">C14+1</f>
        <v>2016</v>
      </c>
      <c r="D18" s="121" t="n">
        <f aca="false">D14</f>
        <v>1</v>
      </c>
      <c r="E18" s="121" t="n">
        <v>165</v>
      </c>
      <c r="F18" s="122" t="n">
        <v>18798652.8327858</v>
      </c>
      <c r="G18" s="122" t="n"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23" t="n">
        <v>0</v>
      </c>
      <c r="K18" s="123" t="n">
        <v>0</v>
      </c>
      <c r="L18" s="8" t="n">
        <f aca="false">H18-I18</f>
        <v>737510.400040284</v>
      </c>
      <c r="M18" s="8" t="n">
        <f aca="false">J18-K18</f>
        <v>0</v>
      </c>
      <c r="N18" s="123" t="n">
        <v>2795658.97722293</v>
      </c>
      <c r="O18" s="127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27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24" t="n">
        <v>19381974.1868191</v>
      </c>
      <c r="G19" s="124" t="n">
        <v>18619675.7274242</v>
      </c>
      <c r="H19" s="42" t="n">
        <f aca="false">F19-J19</f>
        <v>19381974.1868191</v>
      </c>
      <c r="I19" s="42" t="n">
        <f aca="false">G19-K19</f>
        <v>18619675.7274242</v>
      </c>
      <c r="J19" s="125" t="n">
        <v>0</v>
      </c>
      <c r="K19" s="125" t="n">
        <v>0</v>
      </c>
      <c r="L19" s="42" t="n">
        <f aca="false">H19-I19</f>
        <v>762298.459394895</v>
      </c>
      <c r="M19" s="42" t="n">
        <f aca="false">J19-K19</f>
        <v>0</v>
      </c>
      <c r="N19" s="125" t="n">
        <v>2828183.68633319</v>
      </c>
      <c r="O19" s="126" t="n">
        <v>104116643.411142</v>
      </c>
      <c r="P19" s="7"/>
      <c r="Q19" s="42" t="n">
        <f aca="false">I19*5.5017049523</f>
        <v>102439962.15979</v>
      </c>
      <c r="R19" s="42" t="n">
        <v>18813591.3018501</v>
      </c>
      <c r="S19" s="42" t="n">
        <v>3769022.49148334</v>
      </c>
      <c r="T19" s="126" t="n">
        <v>24440890.5830178</v>
      </c>
      <c r="U19" s="7" t="n">
        <f aca="false">R19/N19</f>
        <v>6.6521815371343</v>
      </c>
      <c r="V19" s="42" t="n">
        <f aca="false">K19*5.5017049523</f>
        <v>0</v>
      </c>
      <c r="W19" s="42" t="n">
        <f aca="false">M19*5.5017049523</f>
        <v>0</v>
      </c>
      <c r="X19" s="42" t="n">
        <f aca="false">N19*5.1890047538+L19*5.5017049523</f>
        <v>18869399.8021861</v>
      </c>
      <c r="Y19" s="42" t="n">
        <f aca="false">N19*5.1890047538</f>
        <v>14675458.5930026</v>
      </c>
      <c r="Z19" s="42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25" t="n">
        <v>18503713.2101988</v>
      </c>
      <c r="G20" s="125" t="n">
        <v>17773463.8633579</v>
      </c>
      <c r="H20" s="42" t="n">
        <f aca="false">F20-J20</f>
        <v>18503713.2101988</v>
      </c>
      <c r="I20" s="42" t="n">
        <f aca="false">G20-K20</f>
        <v>17773463.8633579</v>
      </c>
      <c r="J20" s="125" t="n">
        <v>0</v>
      </c>
      <c r="K20" s="125" t="n">
        <v>0</v>
      </c>
      <c r="L20" s="42" t="n">
        <f aca="false">H20-I20</f>
        <v>730249.346840963</v>
      </c>
      <c r="M20" s="42" t="n">
        <f aca="false">J20-K20</f>
        <v>0</v>
      </c>
      <c r="N20" s="125" t="n">
        <v>2477813.00409058</v>
      </c>
      <c r="O20" s="126" t="n">
        <v>90764685.8571572</v>
      </c>
      <c r="P20" s="7"/>
      <c r="Q20" s="42" t="n">
        <f aca="false">I20*5.5017049523</f>
        <v>97784354.1565611</v>
      </c>
      <c r="R20" s="42" t="n">
        <v>16989362.3248539</v>
      </c>
      <c r="S20" s="42" t="n">
        <v>3285681.62802909</v>
      </c>
      <c r="T20" s="126" t="n">
        <v>22167728.6392591</v>
      </c>
      <c r="U20" s="7" t="n">
        <f aca="false">R20/N20</f>
        <v>6.85659583544298</v>
      </c>
      <c r="V20" s="42" t="n">
        <f aca="false">K20*5.5017049523</f>
        <v>0</v>
      </c>
      <c r="W20" s="42" t="n">
        <f aca="false">M20*5.5017049523</f>
        <v>0</v>
      </c>
      <c r="X20" s="42" t="n">
        <f aca="false">N20*5.1890047538+L20*5.5017049523</f>
        <v>16874999.9051822</v>
      </c>
      <c r="Y20" s="42" t="n">
        <f aca="false">N20*5.1890047538</f>
        <v>12857383.4572535</v>
      </c>
      <c r="Z20" s="42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25" t="n">
        <v>20254615.8512826</v>
      </c>
      <c r="G21" s="125" t="n">
        <v>19452949.3858272</v>
      </c>
      <c r="H21" s="42" t="n">
        <f aca="false">F21-J21</f>
        <v>20217167.5584862</v>
      </c>
      <c r="I21" s="42" t="n">
        <f aca="false">G21-K21</f>
        <v>19416624.5418146</v>
      </c>
      <c r="J21" s="125" t="n">
        <v>37448.2927964077</v>
      </c>
      <c r="K21" s="125" t="n">
        <v>36324.8440125154</v>
      </c>
      <c r="L21" s="42" t="n">
        <f aca="false">H21-I21</f>
        <v>800543.016671553</v>
      </c>
      <c r="M21" s="42" t="n">
        <f aca="false">J21-K21</f>
        <v>1123.44878389224</v>
      </c>
      <c r="N21" s="125" t="n">
        <v>3910348.4398605</v>
      </c>
      <c r="O21" s="126" t="n">
        <v>112083822.294624</v>
      </c>
      <c r="P21" s="7"/>
      <c r="Q21" s="42" t="n">
        <f aca="false">I21*5.5017049523</f>
        <v>106824539.398651</v>
      </c>
      <c r="R21" s="42" t="n">
        <v>21412355.8556138</v>
      </c>
      <c r="S21" s="42" t="n">
        <v>4057434.36706539</v>
      </c>
      <c r="T21" s="126" t="n">
        <v>27652287.4723871</v>
      </c>
      <c r="U21" s="7" t="n">
        <f aca="false">R21/N21</f>
        <v>5.47581786762146</v>
      </c>
      <c r="V21" s="42" t="n">
        <f aca="false">K21*5.5017049523</f>
        <v>199848.574195181</v>
      </c>
      <c r="W21" s="42" t="n">
        <f aca="false">M21*5.5017049523</f>
        <v>6180.88373799533</v>
      </c>
      <c r="X21" s="42" t="n">
        <f aca="false">N21*5.1890047538+L21*5.5017049523</f>
        <v>24695168.1228016</v>
      </c>
      <c r="Y21" s="42" t="n">
        <f aca="false">N21*5.1890047538</f>
        <v>20290816.6434505</v>
      </c>
      <c r="Z21" s="42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21"/>
      <c r="B22" s="5"/>
      <c r="C22" s="121" t="n">
        <f aca="false">C18+1</f>
        <v>2017</v>
      </c>
      <c r="D22" s="121" t="n">
        <f aca="false">D18</f>
        <v>1</v>
      </c>
      <c r="E22" s="121" t="n">
        <v>169</v>
      </c>
      <c r="F22" s="123" t="n">
        <v>19377172.7510706</v>
      </c>
      <c r="G22" s="123" t="n"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23" t="n">
        <v>68744.4841315014</v>
      </c>
      <c r="K22" s="123" t="n"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23" t="n">
        <v>4299591.36744104</v>
      </c>
      <c r="O22" s="127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27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25" t="n">
        <v>20709754.3962264</v>
      </c>
      <c r="G23" s="125" t="n">
        <v>19888095.1774069</v>
      </c>
      <c r="H23" s="42" t="n">
        <f aca="false">F23-J23</f>
        <v>20604347.9858498</v>
      </c>
      <c r="I23" s="42" t="n">
        <f aca="false">G23-K23</f>
        <v>19785850.9593415</v>
      </c>
      <c r="J23" s="125" t="n">
        <v>105406.410376622</v>
      </c>
      <c r="K23" s="125" t="n">
        <v>102244.218065323</v>
      </c>
      <c r="L23" s="42" t="n">
        <f aca="false">H23-I23</f>
        <v>818497.026508227</v>
      </c>
      <c r="M23" s="42" t="n">
        <f aca="false">J23-K23</f>
        <v>3162.19231129867</v>
      </c>
      <c r="N23" s="125" t="n">
        <v>3939404.98436416</v>
      </c>
      <c r="O23" s="126" t="n">
        <v>118311548.494431</v>
      </c>
      <c r="P23" s="7"/>
      <c r="Q23" s="42" t="n">
        <f aca="false">I23*5.5017049523</f>
        <v>108855914.208479</v>
      </c>
      <c r="R23" s="42" t="n">
        <v>18535352.9612218</v>
      </c>
      <c r="S23" s="42" t="n">
        <v>4282878.0554984</v>
      </c>
      <c r="T23" s="126" t="n">
        <v>24020927.7863425</v>
      </c>
      <c r="U23" s="7" t="n">
        <f aca="false">R23/N23</f>
        <v>4.70511486754731</v>
      </c>
      <c r="V23" s="42" t="n">
        <f aca="false">K23*5.5017049523</f>
        <v>562517.520874031</v>
      </c>
      <c r="W23" s="42" t="n">
        <f aca="false">M23*5.5017049523</f>
        <v>17397.4490991969</v>
      </c>
      <c r="X23" s="42" t="n">
        <f aca="false">N23*5.1890047538+L23*5.5017049523</f>
        <v>24944720.3351922</v>
      </c>
      <c r="Y23" s="42" t="n">
        <f aca="false">N23*5.1890047538</f>
        <v>20441591.1910091</v>
      </c>
      <c r="Z23" s="42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25" t="n">
        <v>19896829.3534218</v>
      </c>
      <c r="G24" s="125" t="n">
        <v>19106774.747813</v>
      </c>
      <c r="H24" s="42" t="n">
        <f aca="false">F24-J24</f>
        <v>19743761.0822813</v>
      </c>
      <c r="I24" s="42" t="n">
        <f aca="false">G24-K24</f>
        <v>18958298.5248066</v>
      </c>
      <c r="J24" s="125" t="n">
        <v>153068.271140567</v>
      </c>
      <c r="K24" s="125" t="n">
        <v>148476.22300635</v>
      </c>
      <c r="L24" s="42" t="n">
        <f aca="false">H24-I24</f>
        <v>785462.557474628</v>
      </c>
      <c r="M24" s="42" t="n">
        <f aca="false">J24-K24</f>
        <v>4592.04813421701</v>
      </c>
      <c r="N24" s="125" t="n">
        <v>3599614.55233288</v>
      </c>
      <c r="O24" s="126" t="n">
        <v>103254577.736778</v>
      </c>
      <c r="P24" s="7"/>
      <c r="Q24" s="42" t="n">
        <f aca="false">I24*5.5017049523</f>
        <v>104302964.88111</v>
      </c>
      <c r="R24" s="42" t="n">
        <v>18516776.2102264</v>
      </c>
      <c r="S24" s="42" t="n">
        <v>3737815.71407136</v>
      </c>
      <c r="T24" s="126" t="n">
        <v>24278813.7103198</v>
      </c>
      <c r="U24" s="7" t="n">
        <f aca="false">R24/N24</f>
        <v>5.14409971985079</v>
      </c>
      <c r="V24" s="42" t="n">
        <f aca="false">K24*5.5017049523</f>
        <v>816872.371412834</v>
      </c>
      <c r="W24" s="42" t="n">
        <f aca="false">M24*5.5017049523</f>
        <v>25264.0939612217</v>
      </c>
      <c r="X24" s="42" t="n">
        <f aca="false">N24*5.1890047538+L24*5.5017049523</f>
        <v>22999800.2662074</v>
      </c>
      <c r="Y24" s="42" t="n">
        <f aca="false">N24*5.1890047538</f>
        <v>18678417.023903</v>
      </c>
      <c r="Z24" s="42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25" t="n">
        <v>21657648.3940755</v>
      </c>
      <c r="G25" s="125" t="n">
        <v>20795351.1775164</v>
      </c>
      <c r="H25" s="42" t="n">
        <f aca="false">F25-J25</f>
        <v>21461931.4097843</v>
      </c>
      <c r="I25" s="42" t="n">
        <f aca="false">G25-K25</f>
        <v>20605505.7027539</v>
      </c>
      <c r="J25" s="125" t="n">
        <v>195716.984291222</v>
      </c>
      <c r="K25" s="125" t="n">
        <v>189845.474762486</v>
      </c>
      <c r="L25" s="42" t="n">
        <f aca="false">H25-I25</f>
        <v>856425.707030401</v>
      </c>
      <c r="M25" s="42" t="n">
        <f aca="false">J25-K25</f>
        <v>5871.50952873667</v>
      </c>
      <c r="N25" s="125" t="n">
        <v>4012507.36812272</v>
      </c>
      <c r="O25" s="128" t="n">
        <v>124728426.724285</v>
      </c>
      <c r="Q25" s="42" t="n">
        <f aca="false">I25*5.5017049523</f>
        <v>113365412.769487</v>
      </c>
      <c r="R25" s="42" t="n">
        <v>18747481.3987943</v>
      </c>
      <c r="S25" s="42" t="n">
        <v>4515169.04741912</v>
      </c>
      <c r="T25" s="128" t="n">
        <v>24785174.0476736</v>
      </c>
      <c r="V25" s="42" t="n">
        <f aca="false">K25*5.5017049523</f>
        <v>1044473.78867251</v>
      </c>
      <c r="W25" s="42" t="n">
        <f aca="false">M25*5.5017049523</f>
        <v>32303.3130517272</v>
      </c>
      <c r="X25" s="42" t="n">
        <f aca="false">N25*5.1890047538+L25*5.5017049523</f>
        <v>25532721.3614925</v>
      </c>
      <c r="Y25" s="42" t="n">
        <f aca="false">N25*5.1890047538</f>
        <v>20820919.8078463</v>
      </c>
      <c r="Z25" s="42" t="n">
        <f aca="false">L25*5.5017049523</f>
        <v>4711801.55364618</v>
      </c>
    </row>
    <row r="26" customFormat="false" ht="12.8" hidden="false" customHeight="false" outlineLevel="0" collapsed="false">
      <c r="A26" s="121"/>
      <c r="B26" s="5"/>
      <c r="C26" s="121" t="n">
        <f aca="false">C22+1</f>
        <v>2018</v>
      </c>
      <c r="D26" s="121" t="n">
        <f aca="false">D22</f>
        <v>1</v>
      </c>
      <c r="E26" s="121" t="n">
        <v>173</v>
      </c>
      <c r="F26" s="123" t="n">
        <v>20172881.22473</v>
      </c>
      <c r="G26" s="123" t="n"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23" t="n">
        <v>199621.10106806</v>
      </c>
      <c r="K26" s="123" t="n"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23" t="n"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25" t="n">
        <v>20013236.9648825</v>
      </c>
      <c r="G27" s="125" t="n">
        <v>19215792.833044</v>
      </c>
      <c r="H27" s="42" t="n">
        <f aca="false">F27-J27</f>
        <v>19795475.0663016</v>
      </c>
      <c r="I27" s="42" t="n">
        <f aca="false">G27-K27</f>
        <v>19004563.7914206</v>
      </c>
      <c r="J27" s="125" t="n">
        <v>217761.898580891</v>
      </c>
      <c r="K27" s="125" t="n">
        <v>211229.041623464</v>
      </c>
      <c r="L27" s="42" t="n">
        <f aca="false">H27-I27</f>
        <v>790911.274880998</v>
      </c>
      <c r="M27" s="42" t="n">
        <f aca="false">J27-K27</f>
        <v>6532.85695742682</v>
      </c>
      <c r="N27" s="125" t="n">
        <v>3381171.90764194</v>
      </c>
      <c r="O27" s="7"/>
      <c r="P27" s="7"/>
      <c r="Q27" s="42" t="n">
        <f aca="false">I27*5.5017049523</f>
        <v>104557502.72756</v>
      </c>
      <c r="R27" s="42"/>
      <c r="S27" s="42"/>
      <c r="T27" s="7"/>
      <c r="U27" s="7"/>
      <c r="V27" s="42" t="n">
        <f aca="false">K27*5.5017049523</f>
        <v>1162119.8643694</v>
      </c>
      <c r="W27" s="42" t="n">
        <f aca="false">M27*5.5017049523</f>
        <v>35941.8514753426</v>
      </c>
      <c r="X27" s="42" t="n">
        <f aca="false">N27*5.1890047538+L27*5.5017049523</f>
        <v>21896277.5800117</v>
      </c>
      <c r="Y27" s="42" t="n">
        <f aca="false">N27*5.1890047538</f>
        <v>17544917.1021691</v>
      </c>
      <c r="Z27" s="42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25" t="n">
        <v>19049763.4221667</v>
      </c>
      <c r="G28" s="125" t="n">
        <v>18291807.8709222</v>
      </c>
      <c r="H28" s="42" t="n">
        <f aca="false">F28-J28</f>
        <v>18814716.2989425</v>
      </c>
      <c r="I28" s="42" t="n">
        <f aca="false">G28-K28</f>
        <v>18063812.1613947</v>
      </c>
      <c r="J28" s="125" t="n">
        <v>235047.123224172</v>
      </c>
      <c r="K28" s="125" t="n">
        <v>227995.709527446</v>
      </c>
      <c r="L28" s="42" t="n">
        <f aca="false">H28-I28</f>
        <v>750904.13754778</v>
      </c>
      <c r="M28" s="42" t="n">
        <f aca="false">J28-K28</f>
        <v>7051.41369672515</v>
      </c>
      <c r="N28" s="125" t="n">
        <v>3202211.13417862</v>
      </c>
      <c r="O28" s="7"/>
      <c r="P28" s="7"/>
      <c r="Q28" s="42" t="n">
        <f aca="false">I28*5.5017049523</f>
        <v>99381764.8257622</v>
      </c>
      <c r="R28" s="42"/>
      <c r="S28" s="42"/>
      <c r="T28" s="7"/>
      <c r="U28" s="7"/>
      <c r="V28" s="42" t="n">
        <f aca="false">K28*5.5017049523</f>
        <v>1254365.1242103</v>
      </c>
      <c r="W28" s="42" t="n">
        <f aca="false">M28*5.5017049523</f>
        <v>38794.7976559888</v>
      </c>
      <c r="X28" s="42" t="n">
        <f aca="false">N28*5.1890047538+L28*5.5017049523</f>
        <v>20747541.8101734</v>
      </c>
      <c r="Y28" s="42" t="n">
        <f aca="false">N28*5.1890047538</f>
        <v>16616288.7979242</v>
      </c>
      <c r="Z28" s="42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25" t="n">
        <v>17489467.6471069</v>
      </c>
      <c r="G29" s="125" t="n">
        <v>16795460.0305107</v>
      </c>
      <c r="H29" s="42" t="n">
        <f aca="false">F29-J29</f>
        <v>17249076.3250698</v>
      </c>
      <c r="I29" s="42" t="n">
        <f aca="false">G29-K29</f>
        <v>16562280.4481347</v>
      </c>
      <c r="J29" s="125" t="n">
        <v>240391.322037069</v>
      </c>
      <c r="K29" s="125" t="n">
        <v>233179.582375956</v>
      </c>
      <c r="L29" s="42" t="n">
        <f aca="false">H29-I29</f>
        <v>686795.876935104</v>
      </c>
      <c r="M29" s="42" t="n">
        <f aca="false">J29-K29</f>
        <v>7211.73966111208</v>
      </c>
      <c r="N29" s="125" t="n">
        <v>3094461.00226498</v>
      </c>
      <c r="O29" s="7"/>
      <c r="P29" s="7"/>
      <c r="Q29" s="42" t="n">
        <f aca="false">I29*5.5017049523</f>
        <v>91120780.3628841</v>
      </c>
      <c r="R29" s="42"/>
      <c r="S29" s="42"/>
      <c r="T29" s="7"/>
      <c r="U29" s="7"/>
      <c r="V29" s="42" t="n">
        <f aca="false">K29*5.5017049523</f>
        <v>1282885.26313305</v>
      </c>
      <c r="W29" s="42" t="n">
        <f aca="false">M29*5.5017049523</f>
        <v>39676.8638082386</v>
      </c>
      <c r="X29" s="42" t="n">
        <f aca="false">N29*5.1890047538+L29*5.5017049523</f>
        <v>19835721.1285548</v>
      </c>
      <c r="Y29" s="42" t="n">
        <f aca="false">N29*5.1890047538</f>
        <v>16057172.8512017</v>
      </c>
      <c r="Z29" s="42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21"/>
      <c r="B30" s="5"/>
      <c r="C30" s="121" t="n">
        <f aca="false">C26+1</f>
        <v>2019</v>
      </c>
      <c r="D30" s="121" t="n">
        <f aca="false">D26</f>
        <v>1</v>
      </c>
      <c r="E30" s="121" t="n">
        <v>177</v>
      </c>
      <c r="F30" s="123" t="n">
        <v>17348358.6939188</v>
      </c>
      <c r="G30" s="123" t="n"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23" t="n">
        <v>195752.530770185</v>
      </c>
      <c r="K30" s="123" t="n"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23" t="n">
        <v>3259887.13066368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20675536.7633361</v>
      </c>
      <c r="Y30" s="8" t="n">
        <f aca="false">N30*5.1890047538</f>
        <v>16915569.8178653</v>
      </c>
      <c r="Z30" s="8" t="n">
        <f aca="false">L30*5.5017049523</f>
        <v>3759966.94547078</v>
      </c>
      <c r="AA30" s="121"/>
      <c r="AB30" s="121"/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25" t="n">
        <v>17520608.0538506</v>
      </c>
      <c r="G31" s="125" t="n">
        <v>16823490.0275895</v>
      </c>
      <c r="H31" s="42" t="n">
        <f aca="false">F31-J31</f>
        <v>17321999.2117387</v>
      </c>
      <c r="I31" s="42" t="n">
        <f aca="false">G31-K31</f>
        <v>16630839.450741</v>
      </c>
      <c r="J31" s="125" t="n">
        <v>198608.842111893</v>
      </c>
      <c r="K31" s="125" t="n">
        <v>192650.576848536</v>
      </c>
      <c r="L31" s="42" t="n">
        <f aca="false">H31-I31</f>
        <v>691159.760997769</v>
      </c>
      <c r="M31" s="42" t="n">
        <f aca="false">J31-K31</f>
        <v>5958.26526335682</v>
      </c>
      <c r="N31" s="125" t="n">
        <v>2983997.22603285</v>
      </c>
      <c r="O31" s="7"/>
      <c r="P31" s="7"/>
      <c r="Q31" s="42" t="n">
        <f aca="false">I31*5.5017049523</f>
        <v>91497971.7670478</v>
      </c>
      <c r="R31" s="42"/>
      <c r="S31" s="42"/>
      <c r="T31" s="7"/>
      <c r="U31" s="7"/>
      <c r="V31" s="42" t="n">
        <f aca="false">K31*5.5017049523</f>
        <v>1059906.63271104</v>
      </c>
      <c r="W31" s="42" t="n">
        <f aca="false">M31*5.5017049523</f>
        <v>32780.6175065273</v>
      </c>
      <c r="X31" s="42" t="n">
        <f aca="false">N31*5.1890047538+L31*5.5017049523</f>
        <v>19286532.8711224</v>
      </c>
      <c r="Y31" s="42" t="n">
        <f aca="false">N31*5.1890047538</f>
        <v>15483975.7912105</v>
      </c>
      <c r="Z31" s="42" t="n">
        <f aca="false">L31*5.5017049523</f>
        <v>3802557.07991191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25" t="n">
        <v>17903798.8201409</v>
      </c>
      <c r="G32" s="125" t="n">
        <v>17189881.692824</v>
      </c>
      <c r="H32" s="42" t="n">
        <f aca="false">F32-J32</f>
        <v>17714224.2356728</v>
      </c>
      <c r="I32" s="42" t="n">
        <f aca="false">G32-K32</f>
        <v>17005994.34589</v>
      </c>
      <c r="J32" s="125" t="n">
        <v>189574.584468079</v>
      </c>
      <c r="K32" s="125" t="n">
        <v>183887.346934037</v>
      </c>
      <c r="L32" s="42" t="n">
        <f aca="false">H32-I32</f>
        <v>708229.889782842</v>
      </c>
      <c r="M32" s="42" t="n">
        <f aca="false">J32-K32</f>
        <v>5687.23753404239</v>
      </c>
      <c r="N32" s="125" t="n">
        <v>2899259.23462991</v>
      </c>
      <c r="O32" s="7"/>
      <c r="P32" s="7"/>
      <c r="Q32" s="42" t="n">
        <f aca="false">I32*5.5017049523</f>
        <v>93561963.3115685</v>
      </c>
      <c r="R32" s="42"/>
      <c r="S32" s="42"/>
      <c r="T32" s="7"/>
      <c r="U32" s="7"/>
      <c r="V32" s="42" t="n">
        <f aca="false">K32*5.5017049523</f>
        <v>1011693.9272923</v>
      </c>
      <c r="W32" s="42" t="n">
        <f aca="false">M32*5.5017049523</f>
        <v>31289.5029059475</v>
      </c>
      <c r="X32" s="42" t="n">
        <f aca="false">N32*5.1890047538+L32*5.5017049523</f>
        <v>18940741.8429783</v>
      </c>
      <c r="Y32" s="42" t="n">
        <f aca="false">N32*5.1890047538</f>
        <v>15044269.9509932</v>
      </c>
      <c r="Z32" s="42" t="n">
        <f aca="false">L32*5.5017049523</f>
        <v>3896471.89198515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25" t="n">
        <v>17687402.0682804</v>
      </c>
      <c r="G33" s="125" t="n">
        <v>16981167.2766214</v>
      </c>
      <c r="H33" s="42" t="n">
        <f aca="false">F33-J33</f>
        <v>17491166.8163817</v>
      </c>
      <c r="I33" s="42" t="n">
        <f aca="false">G33-K33</f>
        <v>16790819.0822797</v>
      </c>
      <c r="J33" s="125" t="n">
        <v>196235.251898718</v>
      </c>
      <c r="K33" s="125" t="n">
        <v>190348.194341756</v>
      </c>
      <c r="L33" s="42" t="n">
        <f aca="false">H33-I33</f>
        <v>700347.734101973</v>
      </c>
      <c r="M33" s="42" t="n">
        <f aca="false">J33-K33</f>
        <v>5887.05755696152</v>
      </c>
      <c r="N33" s="125" t="n">
        <v>2797639.4243223</v>
      </c>
      <c r="O33" s="7"/>
      <c r="P33" s="7"/>
      <c r="Q33" s="42" t="n">
        <f aca="false">I33*5.5017049523</f>
        <v>92378132.4981515</v>
      </c>
      <c r="R33" s="42"/>
      <c r="S33" s="42"/>
      <c r="T33" s="7"/>
      <c r="U33" s="7"/>
      <c r="V33" s="42" t="n">
        <f aca="false">K33*5.5017049523</f>
        <v>1047239.6034714</v>
      </c>
      <c r="W33" s="42" t="n">
        <f aca="false">M33*5.5017049523</f>
        <v>32388.8537156103</v>
      </c>
      <c r="X33" s="42" t="n">
        <f aca="false">N33*5.1890047538+L33*5.5017049523</f>
        <v>18370070.8692676</v>
      </c>
      <c r="Y33" s="42" t="n">
        <f aca="false">N33*5.1890047538</f>
        <v>14516964.2722267</v>
      </c>
      <c r="Z33" s="42" t="n">
        <f aca="false">L33*5.5017049523</f>
        <v>3853106.59704091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21"/>
      <c r="B34" s="5"/>
      <c r="C34" s="121" t="n">
        <f aca="false">C30+1</f>
        <v>2020</v>
      </c>
      <c r="D34" s="121" t="n">
        <f aca="false">D30</f>
        <v>1</v>
      </c>
      <c r="E34" s="121" t="n">
        <v>181</v>
      </c>
      <c r="F34" s="123" t="n">
        <v>17396084.3189942</v>
      </c>
      <c r="G34" s="123" t="n">
        <v>16701130.6542305</v>
      </c>
      <c r="H34" s="8" t="n">
        <f aca="false">F34-J34</f>
        <v>17180058.774081</v>
      </c>
      <c r="I34" s="8" t="n">
        <f aca="false">G34-K34</f>
        <v>16491585.8756647</v>
      </c>
      <c r="J34" s="123" t="n">
        <v>216025.544913186</v>
      </c>
      <c r="K34" s="123" t="n">
        <v>209544.77856579</v>
      </c>
      <c r="L34" s="8" t="n">
        <f aca="false">H34-I34</f>
        <v>688472.898416296</v>
      </c>
      <c r="M34" s="8" t="n">
        <f aca="false">J34-K34</f>
        <v>6480.76634739555</v>
      </c>
      <c r="N34" s="123" t="n">
        <v>3140794.79807992</v>
      </c>
      <c r="O34" s="5"/>
      <c r="P34" s="5"/>
      <c r="Q34" s="8" t="n">
        <f aca="false">I34*5.5017049523</f>
        <v>90731839.683425</v>
      </c>
      <c r="R34" s="8"/>
      <c r="S34" s="8"/>
      <c r="T34" s="5"/>
      <c r="U34" s="5"/>
      <c r="V34" s="8" t="n">
        <f aca="false">K34*5.5017049523</f>
        <v>1152853.54596401</v>
      </c>
      <c r="W34" s="8" t="n">
        <f aca="false">M34*5.5017049523</f>
        <v>35655.2643081653</v>
      </c>
      <c r="X34" s="8" t="n">
        <f aca="false">N34*5.1890047538+L34*5.5017049523</f>
        <v>20085373.8926883</v>
      </c>
      <c r="Y34" s="8" t="n">
        <f aca="false">N34*5.1890047538</f>
        <v>16297599.137947</v>
      </c>
      <c r="Z34" s="8" t="n">
        <f aca="false">L34*5.5017049523</f>
        <v>3787774.75474127</v>
      </c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25" t="n">
        <v>17503880.6500833</v>
      </c>
      <c r="G35" s="125" t="n">
        <v>16803116.2474968</v>
      </c>
      <c r="H35" s="42" t="n">
        <f aca="false">F35-J35</f>
        <v>17260934.4088432</v>
      </c>
      <c r="I35" s="42" t="n">
        <f aca="false">G35-K35</f>
        <v>16567458.3934939</v>
      </c>
      <c r="J35" s="125" t="n">
        <v>242946.241240083</v>
      </c>
      <c r="K35" s="125" t="n">
        <v>235657.854002881</v>
      </c>
      <c r="L35" s="42" t="n">
        <f aca="false">H35-I35</f>
        <v>693476.01534934</v>
      </c>
      <c r="M35" s="42" t="n">
        <f aca="false">J35-K35</f>
        <v>7288.38723720246</v>
      </c>
      <c r="N35" s="125" t="n">
        <v>2495464.20707561</v>
      </c>
      <c r="O35" s="7"/>
      <c r="P35" s="7"/>
      <c r="Q35" s="42" t="n">
        <f aca="false">I35*5.5017049523</f>
        <v>91149267.8905096</v>
      </c>
      <c r="R35" s="42"/>
      <c r="S35" s="42"/>
      <c r="T35" s="7"/>
      <c r="U35" s="7"/>
      <c r="V35" s="42" t="n">
        <f aca="false">K35*5.5017049523</f>
        <v>1296519.98241604</v>
      </c>
      <c r="W35" s="42" t="n">
        <f aca="false">M35*5.5017049523</f>
        <v>40098.5561571969</v>
      </c>
      <c r="X35" s="42" t="n">
        <f aca="false">N35*5.1890047538+L35*5.5017049523</f>
        <v>16764276.0614018</v>
      </c>
      <c r="Y35" s="42" t="n">
        <f aca="false">N35*5.1890047538</f>
        <v>12948975.6334531</v>
      </c>
      <c r="Z35" s="42" t="n">
        <f aca="false">L35*5.5017049523</f>
        <v>3815300.42794873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25" t="n">
        <v>17400922.579601</v>
      </c>
      <c r="G36" s="125" t="n">
        <v>16703043.1421546</v>
      </c>
      <c r="H36" s="42" t="n">
        <f aca="false">F36-J36</f>
        <v>17135717.3889082</v>
      </c>
      <c r="I36" s="42" t="n">
        <f aca="false">G36-K36</f>
        <v>16445794.1071826</v>
      </c>
      <c r="J36" s="125" t="n">
        <v>265205.190692822</v>
      </c>
      <c r="K36" s="125" t="n">
        <v>257249.034972037</v>
      </c>
      <c r="L36" s="42" t="n">
        <f aca="false">H36-I36</f>
        <v>689923.281725656</v>
      </c>
      <c r="M36" s="42" t="n">
        <f aca="false">J36-K36</f>
        <v>7956.15572078474</v>
      </c>
      <c r="N36" s="125" t="n">
        <v>2463707.30922584</v>
      </c>
      <c r="O36" s="7"/>
      <c r="P36" s="7"/>
      <c r="Q36" s="42" t="n">
        <f aca="false">I36*5.5017049523</f>
        <v>90479906.8839924</v>
      </c>
      <c r="R36" s="42"/>
      <c r="S36" s="42"/>
      <c r="T36" s="7"/>
      <c r="U36" s="7"/>
      <c r="V36" s="42" t="n">
        <f aca="false">K36*5.5017049523</f>
        <v>1415308.28968005</v>
      </c>
      <c r="W36" s="42" t="n">
        <f aca="false">M36*5.5017049523</f>
        <v>43772.4213303114</v>
      </c>
      <c r="X36" s="42" t="n">
        <f aca="false">N36*5.1890047538+L36*5.5017049523</f>
        <v>16579943.2753218</v>
      </c>
      <c r="Y36" s="42" t="n">
        <f aca="false">N36*5.1890047538</f>
        <v>12784188.9395447</v>
      </c>
      <c r="Z36" s="42" t="n">
        <f aca="false">L36*5.5017049523</f>
        <v>3795754.33577711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25" t="n">
        <v>17744360.9325879</v>
      </c>
      <c r="G37" s="125" t="n">
        <v>17031274.4142781</v>
      </c>
      <c r="H37" s="42" t="n">
        <f aca="false">F37-J37</f>
        <v>17452496.3674022</v>
      </c>
      <c r="I37" s="42" t="n">
        <f aca="false">G37-K37</f>
        <v>16748165.7860479</v>
      </c>
      <c r="J37" s="125" t="n">
        <v>291864.565185724</v>
      </c>
      <c r="K37" s="125" t="n">
        <v>283108.628230152</v>
      </c>
      <c r="L37" s="42" t="n">
        <f aca="false">H37-I37</f>
        <v>704330.581354262</v>
      </c>
      <c r="M37" s="42" t="n">
        <f aca="false">J37-K37</f>
        <v>8755.9369555717</v>
      </c>
      <c r="N37" s="125" t="n">
        <v>2437014.09367023</v>
      </c>
      <c r="O37" s="7"/>
      <c r="P37" s="7"/>
      <c r="Q37" s="42" t="n">
        <f aca="false">I37*5.5017049523</f>
        <v>92143466.6470412</v>
      </c>
      <c r="R37" s="42"/>
      <c r="S37" s="42"/>
      <c r="T37" s="7"/>
      <c r="U37" s="7"/>
      <c r="V37" s="42" t="n">
        <f aca="false">K37*5.5017049523</f>
        <v>1557580.14197269</v>
      </c>
      <c r="W37" s="42" t="n">
        <f aca="false">M37*5.5017049523</f>
        <v>48172.5817104954</v>
      </c>
      <c r="X37" s="42" t="n">
        <f aca="false">N37*5.1890047538+L37*5.5017049523</f>
        <v>16520696.7646255</v>
      </c>
      <c r="Y37" s="42" t="n">
        <f aca="false">N37*5.1890047538</f>
        <v>12645677.7171324</v>
      </c>
      <c r="Z37" s="42" t="n">
        <f aca="false">L37*5.5017049523</f>
        <v>3875019.04749308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21"/>
      <c r="B38" s="5"/>
      <c r="C38" s="121" t="n">
        <f aca="false">C34+1</f>
        <v>2021</v>
      </c>
      <c r="D38" s="121" t="n">
        <f aca="false">D34</f>
        <v>1</v>
      </c>
      <c r="E38" s="121" t="n">
        <v>185</v>
      </c>
      <c r="F38" s="123" t="n">
        <v>18866991.1689017</v>
      </c>
      <c r="G38" s="123" t="n">
        <v>18105937.215984</v>
      </c>
      <c r="H38" s="8" t="n">
        <f aca="false">F38-J38</f>
        <v>18533293.8312242</v>
      </c>
      <c r="I38" s="8" t="n">
        <f aca="false">G38-K38</f>
        <v>17782250.7984368</v>
      </c>
      <c r="J38" s="123" t="n">
        <v>333697.337677505</v>
      </c>
      <c r="K38" s="123" t="n">
        <v>323686.41754718</v>
      </c>
      <c r="L38" s="8" t="n">
        <f aca="false">H38-I38</f>
        <v>751043.032787327</v>
      </c>
      <c r="M38" s="8" t="n">
        <f aca="false">J38-K38</f>
        <v>10010.9201303251</v>
      </c>
      <c r="N38" s="123" t="n">
        <v>2999319.05503257</v>
      </c>
      <c r="O38" s="5"/>
      <c r="P38" s="5"/>
      <c r="Q38" s="8" t="n">
        <f aca="false">I38*5.5017049523</f>
        <v>97832697.2808006</v>
      </c>
      <c r="R38" s="8"/>
      <c r="S38" s="8"/>
      <c r="T38" s="5"/>
      <c r="U38" s="5"/>
      <c r="V38" s="8" t="n">
        <f aca="false">K38*5.5017049523</f>
        <v>1780827.16641156</v>
      </c>
      <c r="W38" s="8" t="n">
        <f aca="false">M38*5.5017049523</f>
        <v>55077.1288580895</v>
      </c>
      <c r="X38" s="8" t="n">
        <f aca="false">N38*5.1890047538+L38*5.5017049523</f>
        <v>19695498.0076034</v>
      </c>
      <c r="Y38" s="8" t="n">
        <f aca="false">N38*5.1890047538</f>
        <v>15563480.8347269</v>
      </c>
      <c r="Z38" s="8" t="n">
        <f aca="false">L38*5.5017049523</f>
        <v>4132017.17287645</v>
      </c>
      <c r="AA38" s="121"/>
      <c r="AB38" s="121"/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25" t="n">
        <v>18681906.9107703</v>
      </c>
      <c r="G39" s="125" t="n">
        <v>17926299.3011938</v>
      </c>
      <c r="H39" s="42" t="n">
        <f aca="false">F39-J39</f>
        <v>18339963.219317</v>
      </c>
      <c r="I39" s="42" t="n">
        <f aca="false">G39-K39</f>
        <v>17594613.9204842</v>
      </c>
      <c r="J39" s="125" t="n">
        <v>341943.691453256</v>
      </c>
      <c r="K39" s="125" t="n">
        <v>331685.380709659</v>
      </c>
      <c r="L39" s="42" t="n">
        <f aca="false">H39-I39</f>
        <v>745349.298832845</v>
      </c>
      <c r="M39" s="42" t="n">
        <f aca="false">J39-K39</f>
        <v>10258.3107435977</v>
      </c>
      <c r="N39" s="125" t="n">
        <v>2719529.6341026</v>
      </c>
      <c r="O39" s="7"/>
      <c r="P39" s="7"/>
      <c r="Q39" s="42" t="n">
        <f aca="false">I39*5.5017049523</f>
        <v>96800374.5401343</v>
      </c>
      <c r="R39" s="42"/>
      <c r="S39" s="42"/>
      <c r="T39" s="7"/>
      <c r="U39" s="7"/>
      <c r="V39" s="42" t="n">
        <f aca="false">K39*5.5017049523</f>
        <v>1824835.10165584</v>
      </c>
      <c r="W39" s="42" t="n">
        <f aca="false">M39*5.5017049523</f>
        <v>56438.199020284</v>
      </c>
      <c r="X39" s="42" t="n">
        <f aca="false">N39*5.1890047538+L39*5.5017049523</f>
        <v>18212344.1280404</v>
      </c>
      <c r="Y39" s="42" t="n">
        <f aca="false">N39*5.1890047538</f>
        <v>14111652.1994584</v>
      </c>
      <c r="Z39" s="42" t="n">
        <f aca="false">L39*5.5017049523</f>
        <v>4100691.928582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25" t="n">
        <v>18901012.7267307</v>
      </c>
      <c r="G40" s="125" t="n">
        <v>18134843.1787942</v>
      </c>
      <c r="H40" s="42" t="n">
        <f aca="false">F40-J40</f>
        <v>18526765.4699855</v>
      </c>
      <c r="I40" s="42" t="n">
        <f aca="false">G40-K40</f>
        <v>17771823.3397514</v>
      </c>
      <c r="J40" s="125" t="n">
        <v>374247.256745133</v>
      </c>
      <c r="K40" s="125" t="n">
        <v>363019.839042779</v>
      </c>
      <c r="L40" s="42" t="n">
        <f aca="false">H40-I40</f>
        <v>754942.130234163</v>
      </c>
      <c r="M40" s="42" t="n">
        <f aca="false">J40-K40</f>
        <v>11227.417702354</v>
      </c>
      <c r="N40" s="125" t="n">
        <v>2594024.94773588</v>
      </c>
      <c r="O40" s="7"/>
      <c r="P40" s="7"/>
      <c r="Q40" s="42" t="n">
        <f aca="false">I40*5.5017049523</f>
        <v>97775328.4797109</v>
      </c>
      <c r="R40" s="42"/>
      <c r="S40" s="42"/>
      <c r="T40" s="7"/>
      <c r="U40" s="7"/>
      <c r="V40" s="42" t="n">
        <f aca="false">K40*5.5017049523</f>
        <v>1997228.04624481</v>
      </c>
      <c r="W40" s="42" t="n">
        <f aca="false">M40*5.5017049523</f>
        <v>61769.9395745815</v>
      </c>
      <c r="X40" s="42" t="n">
        <f aca="false">N40*5.1890047538+L40*5.5017049523</f>
        <v>17613876.6418865</v>
      </c>
      <c r="Y40" s="42" t="n">
        <f aca="false">N40*5.1890047538</f>
        <v>13460407.7852773</v>
      </c>
      <c r="Z40" s="42" t="n">
        <f aca="false">L40*5.5017049523</f>
        <v>4153468.85660921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25" t="n">
        <v>19132113.0863636</v>
      </c>
      <c r="G41" s="125" t="n">
        <v>18355259.8636687</v>
      </c>
      <c r="H41" s="42" t="n">
        <f aca="false">F41-J41</f>
        <v>18741944.9259742</v>
      </c>
      <c r="I41" s="42" t="n">
        <f aca="false">G41-K41</f>
        <v>17976796.748091</v>
      </c>
      <c r="J41" s="125" t="n">
        <v>390168.160389396</v>
      </c>
      <c r="K41" s="125" t="n">
        <v>378463.115577714</v>
      </c>
      <c r="L41" s="42" t="n">
        <f aca="false">H41-I41</f>
        <v>765148.177883238</v>
      </c>
      <c r="M41" s="42" t="n">
        <f aca="false">J41-K41</f>
        <v>11705.044811682</v>
      </c>
      <c r="N41" s="125" t="n">
        <v>2646885.00702315</v>
      </c>
      <c r="O41" s="7"/>
      <c r="P41" s="7"/>
      <c r="Q41" s="42" t="n">
        <f aca="false">I41*5.5017049523</f>
        <v>98903031.6954628</v>
      </c>
      <c r="R41" s="42"/>
      <c r="S41" s="42"/>
      <c r="T41" s="7"/>
      <c r="U41" s="7"/>
      <c r="V41" s="42" t="n">
        <f aca="false">K41*5.5017049523</f>
        <v>2082192.39723679</v>
      </c>
      <c r="W41" s="42" t="n">
        <f aca="false">M41*5.5017049523</f>
        <v>64397.7030073244</v>
      </c>
      <c r="X41" s="42" t="n">
        <f aca="false">N41*5.1890047538+L41*5.5017049523</f>
        <v>17944318.4037086</v>
      </c>
      <c r="Y41" s="42" t="n">
        <f aca="false">N41*5.1890047538</f>
        <v>13734698.8842051</v>
      </c>
      <c r="Z41" s="42" t="n">
        <f aca="false">L41*5.5017049523</f>
        <v>4209619.51950353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21"/>
      <c r="B42" s="5"/>
      <c r="C42" s="121" t="n">
        <f aca="false">C38+1</f>
        <v>2022</v>
      </c>
      <c r="D42" s="121" t="n">
        <f aca="false">D38</f>
        <v>1</v>
      </c>
      <c r="E42" s="121" t="n">
        <v>189</v>
      </c>
      <c r="F42" s="123" t="n">
        <v>19318806.7747614</v>
      </c>
      <c r="G42" s="123" t="n">
        <v>18532572.6351226</v>
      </c>
      <c r="H42" s="8" t="n">
        <f aca="false">F42-J42</f>
        <v>18906102.2781363</v>
      </c>
      <c r="I42" s="8" t="n">
        <f aca="false">G42-K42</f>
        <v>18132249.2733963</v>
      </c>
      <c r="J42" s="123" t="n">
        <v>412704.496625053</v>
      </c>
      <c r="K42" s="123" t="n">
        <v>400323.361726302</v>
      </c>
      <c r="L42" s="8" t="n">
        <f aca="false">H42-I42</f>
        <v>773853.004739974</v>
      </c>
      <c r="M42" s="8" t="n">
        <f aca="false">J42-K42</f>
        <v>12381.1348987516</v>
      </c>
      <c r="N42" s="123" t="n">
        <v>3144377.63998029</v>
      </c>
      <c r="O42" s="5"/>
      <c r="P42" s="5"/>
      <c r="Q42" s="8" t="n">
        <f aca="false">I42*5.5017049523</f>
        <v>99758285.6237828</v>
      </c>
      <c r="R42" s="8"/>
      <c r="S42" s="8"/>
      <c r="T42" s="5"/>
      <c r="U42" s="5"/>
      <c r="V42" s="8" t="n">
        <f aca="false">K42*5.5017049523</f>
        <v>2202461.02173098</v>
      </c>
      <c r="W42" s="8" t="n">
        <f aca="false">M42*5.5017049523</f>
        <v>68117.3511875562</v>
      </c>
      <c r="X42" s="8" t="n">
        <f aca="false">N42*5.1890047538+L42*5.5017049523</f>
        <v>20573701.4301303</v>
      </c>
      <c r="Y42" s="8" t="n">
        <f aca="false">N42*5.1890047538</f>
        <v>16316190.5216002</v>
      </c>
      <c r="Z42" s="8" t="n">
        <f aca="false">L42*5.5017049523</f>
        <v>4257510.90853015</v>
      </c>
      <c r="AA42" s="121"/>
      <c r="AB42" s="121"/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25" t="n">
        <v>19523607.0992728</v>
      </c>
      <c r="G43" s="125" t="n">
        <v>18727499.8073597</v>
      </c>
      <c r="H43" s="42" t="n">
        <f aca="false">F43-J43</f>
        <v>19084127.7304587</v>
      </c>
      <c r="I43" s="42" t="n">
        <f aca="false">G43-K43</f>
        <v>18301204.8196099</v>
      </c>
      <c r="J43" s="125" t="n">
        <v>439479.36881415</v>
      </c>
      <c r="K43" s="125" t="n">
        <v>426294.987749725</v>
      </c>
      <c r="L43" s="42" t="n">
        <f aca="false">H43-I43</f>
        <v>782922.910848733</v>
      </c>
      <c r="M43" s="42" t="n">
        <f aca="false">J43-K43</f>
        <v>13184.3810644245</v>
      </c>
      <c r="N43" s="125" t="n">
        <v>2705177.96370399</v>
      </c>
      <c r="O43" s="7"/>
      <c r="P43" s="7"/>
      <c r="Q43" s="42" t="n">
        <f aca="false">I43*5.5017049523</f>
        <v>100687829.189105</v>
      </c>
      <c r="R43" s="42"/>
      <c r="S43" s="42"/>
      <c r="T43" s="7"/>
      <c r="U43" s="7"/>
      <c r="V43" s="42" t="n">
        <f aca="false">K43*5.5017049523</f>
        <v>2345349.24524333</v>
      </c>
      <c r="W43" s="42" t="n">
        <f aca="false">M43*5.5017049523</f>
        <v>72536.5745951544</v>
      </c>
      <c r="X43" s="42" t="n">
        <f aca="false">N43*5.1890047538+L43*5.5017049523</f>
        <v>18344592.1694206</v>
      </c>
      <c r="Y43" s="42" t="n">
        <f aca="false">N43*5.1890047538</f>
        <v>14037181.313535</v>
      </c>
      <c r="Z43" s="42" t="n">
        <f aca="false">L43*5.5017049523</f>
        <v>4307410.85588561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25" t="n">
        <v>19827017.502338</v>
      </c>
      <c r="G44" s="125" t="n">
        <v>19017016.6190366</v>
      </c>
      <c r="H44" s="42" t="n">
        <f aca="false">F44-J44</f>
        <v>19346904.112409</v>
      </c>
      <c r="I44" s="42" t="n">
        <f aca="false">G44-K44</f>
        <v>18551306.6308054</v>
      </c>
      <c r="J44" s="125" t="n">
        <v>480113.389929014</v>
      </c>
      <c r="K44" s="125" t="n">
        <v>465709.988231143</v>
      </c>
      <c r="L44" s="42" t="n">
        <f aca="false">H44-I44</f>
        <v>795597.481603552</v>
      </c>
      <c r="M44" s="42" t="n">
        <f aca="false">J44-K44</f>
        <v>14403.4016978704</v>
      </c>
      <c r="N44" s="125" t="n">
        <v>2634854.03341182</v>
      </c>
      <c r="O44" s="7"/>
      <c r="P44" s="7"/>
      <c r="Q44" s="42" t="n">
        <f aca="false">I44*5.5017049523</f>
        <v>102063815.562338</v>
      </c>
      <c r="R44" s="42"/>
      <c r="S44" s="42"/>
      <c r="T44" s="7"/>
      <c r="U44" s="7"/>
      <c r="V44" s="42" t="n">
        <f aca="false">K44*5.5017049523</f>
        <v>2562198.94858685</v>
      </c>
      <c r="W44" s="42" t="n">
        <f aca="false">M44*5.5017049523</f>
        <v>79243.2664511398</v>
      </c>
      <c r="X44" s="42" t="n">
        <f aca="false">N44*5.1890047538+L44*5.5017049523</f>
        <v>18049412.7095187</v>
      </c>
      <c r="Y44" s="42" t="n">
        <f aca="false">N44*5.1890047538</f>
        <v>13672270.1049431</v>
      </c>
      <c r="Z44" s="42" t="n">
        <f aca="false">L44*5.5017049523</f>
        <v>4377142.60457567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25" t="n">
        <v>20074000.778398</v>
      </c>
      <c r="G45" s="125" t="n">
        <v>19252619.0468698</v>
      </c>
      <c r="H45" s="42" t="n">
        <f aca="false">F45-J45</f>
        <v>19577105.8559864</v>
      </c>
      <c r="I45" s="42" t="n">
        <f aca="false">G45-K45</f>
        <v>18770630.9721306</v>
      </c>
      <c r="J45" s="125" t="n">
        <v>496894.922411538</v>
      </c>
      <c r="K45" s="125" t="n">
        <v>481988.074739192</v>
      </c>
      <c r="L45" s="42" t="n">
        <f aca="false">H45-I45</f>
        <v>806474.88385585</v>
      </c>
      <c r="M45" s="42" t="n">
        <f aca="false">J45-K45</f>
        <v>14906.8476723463</v>
      </c>
      <c r="N45" s="125" t="n">
        <v>2682476.97254762</v>
      </c>
      <c r="O45" s="7"/>
      <c r="P45" s="7"/>
      <c r="Q45" s="42" t="n">
        <f aca="false">I45*5.5017049523</f>
        <v>103270473.377167</v>
      </c>
      <c r="R45" s="42"/>
      <c r="S45" s="42"/>
      <c r="T45" s="7"/>
      <c r="U45" s="7"/>
      <c r="V45" s="42" t="n">
        <f aca="false">K45*5.5017049523</f>
        <v>2651756.17774215</v>
      </c>
      <c r="W45" s="42" t="n">
        <f aca="false">M45*5.5017049523</f>
        <v>82013.0776621293</v>
      </c>
      <c r="X45" s="42" t="n">
        <f aca="false">N45*5.1890047538+L45*5.5017049523</f>
        <v>18356372.6249239</v>
      </c>
      <c r="Y45" s="42" t="n">
        <f aca="false">N45*5.1890047538</f>
        <v>13919385.7625086</v>
      </c>
      <c r="Z45" s="42" t="n">
        <f aca="false">L45*5.5017049523</f>
        <v>4436986.86241529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21"/>
      <c r="B46" s="5"/>
      <c r="C46" s="121" t="n">
        <f aca="false">C42+1</f>
        <v>2023</v>
      </c>
      <c r="D46" s="121" t="n">
        <f aca="false">D42</f>
        <v>1</v>
      </c>
      <c r="E46" s="121" t="n">
        <v>193</v>
      </c>
      <c r="F46" s="123" t="n">
        <v>20268783.0963501</v>
      </c>
      <c r="G46" s="123" t="n">
        <v>19437793.2307191</v>
      </c>
      <c r="H46" s="8" t="n">
        <f aca="false">F46-J46</f>
        <v>19748832.3906135</v>
      </c>
      <c r="I46" s="8" t="n">
        <f aca="false">G46-K46</f>
        <v>18933441.0461545</v>
      </c>
      <c r="J46" s="123" t="n">
        <v>519950.705736684</v>
      </c>
      <c r="K46" s="123" t="n">
        <v>504352.184564584</v>
      </c>
      <c r="L46" s="8" t="n">
        <f aca="false">H46-I46</f>
        <v>815391.344458941</v>
      </c>
      <c r="M46" s="8" t="n">
        <f aca="false">J46-K46</f>
        <v>15598.5211721005</v>
      </c>
      <c r="N46" s="123" t="n">
        <v>3282444.38896714</v>
      </c>
      <c r="O46" s="5"/>
      <c r="P46" s="5"/>
      <c r="Q46" s="8" t="n">
        <f aca="false">I46*5.5017049523</f>
        <v>104166206.367708</v>
      </c>
      <c r="R46" s="8"/>
      <c r="S46" s="8"/>
      <c r="T46" s="5"/>
      <c r="U46" s="5"/>
      <c r="V46" s="8" t="n">
        <f aca="false">K46*5.5017049523</f>
        <v>2774796.91152229</v>
      </c>
      <c r="W46" s="8" t="n">
        <f aca="false">M46*5.5017049523</f>
        <v>85818.4611811017</v>
      </c>
      <c r="X46" s="8" t="n">
        <f aca="false">N46*5.1890047538+L46*5.5017049523</f>
        <v>21518662.1363069</v>
      </c>
      <c r="Y46" s="8" t="n">
        <f aca="false">N46*5.1890047538</f>
        <v>17032619.5384346</v>
      </c>
      <c r="Z46" s="8" t="n">
        <f aca="false">L46*5.5017049523</f>
        <v>4486042.59787231</v>
      </c>
      <c r="AA46" s="121"/>
      <c r="AB46" s="121"/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25" t="n">
        <v>20354487.3923871</v>
      </c>
      <c r="G47" s="125" t="n">
        <v>19518307.9142317</v>
      </c>
      <c r="H47" s="42" t="n">
        <f aca="false">F47-J47</f>
        <v>19832646.6395229</v>
      </c>
      <c r="I47" s="42" t="n">
        <f aca="false">G47-K47</f>
        <v>19012122.3839535</v>
      </c>
      <c r="J47" s="125" t="n">
        <v>521840.752864193</v>
      </c>
      <c r="K47" s="125" t="n">
        <v>506185.530278268</v>
      </c>
      <c r="L47" s="42" t="n">
        <f aca="false">H47-I47</f>
        <v>820524.255569447</v>
      </c>
      <c r="M47" s="42" t="n">
        <f aca="false">J47-K47</f>
        <v>15655.2225859258</v>
      </c>
      <c r="N47" s="125" t="n">
        <v>2790401.07195069</v>
      </c>
      <c r="O47" s="7"/>
      <c r="P47" s="7"/>
      <c r="Q47" s="42" t="n">
        <f aca="false">I47*5.5017049523</f>
        <v>104599087.87353</v>
      </c>
      <c r="R47" s="42"/>
      <c r="S47" s="42"/>
      <c r="T47" s="7"/>
      <c r="U47" s="7"/>
      <c r="V47" s="42" t="n">
        <f aca="false">K47*5.5017049523</f>
        <v>2784883.43871455</v>
      </c>
      <c r="W47" s="42" t="n">
        <f aca="false">M47*5.5017049523</f>
        <v>86130.415630347</v>
      </c>
      <c r="X47" s="42" t="n">
        <f aca="false">N47*5.1890047538+L47*5.5017049523</f>
        <v>18993686.7877095</v>
      </c>
      <c r="Y47" s="42" t="n">
        <f aca="false">N47*5.1890047538</f>
        <v>14479404.4273608</v>
      </c>
      <c r="Z47" s="42" t="n">
        <f aca="false">L47*5.5017049523</f>
        <v>4514282.3603487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25" t="n">
        <v>20521659.7829323</v>
      </c>
      <c r="G48" s="125" t="n">
        <v>19677565.8854813</v>
      </c>
      <c r="H48" s="42" t="n">
        <f aca="false">F48-J48</f>
        <v>19971968.8999495</v>
      </c>
      <c r="I48" s="42" t="n">
        <f aca="false">G48-K48</f>
        <v>19144365.7289879</v>
      </c>
      <c r="J48" s="125" t="n">
        <v>549690.882982816</v>
      </c>
      <c r="K48" s="125" t="n">
        <v>533200.156493332</v>
      </c>
      <c r="L48" s="42" t="n">
        <f aca="false">H48-I48</f>
        <v>827603.170961559</v>
      </c>
      <c r="M48" s="42" t="n">
        <f aca="false">J48-K48</f>
        <v>16490.7264894843</v>
      </c>
      <c r="N48" s="125" t="n">
        <v>2719742.35371047</v>
      </c>
      <c r="O48" s="7"/>
      <c r="P48" s="7"/>
      <c r="Q48" s="42" t="n">
        <f aca="false">I48*5.5017049523</f>
        <v>105326651.739815</v>
      </c>
      <c r="R48" s="42"/>
      <c r="S48" s="42"/>
      <c r="T48" s="7"/>
      <c r="U48" s="7"/>
      <c r="V48" s="42" t="n">
        <f aca="false">K48*5.5017049523</f>
        <v>2933509.9415465</v>
      </c>
      <c r="W48" s="42" t="n">
        <f aca="false">M48*5.5017049523</f>
        <v>90727.1115942206</v>
      </c>
      <c r="X48" s="42" t="n">
        <f aca="false">N48*5.1890047538+L48*5.5017049523</f>
        <v>18665984.4667332</v>
      </c>
      <c r="Y48" s="42" t="n">
        <f aca="false">N48*5.1890047538</f>
        <v>14112756.0025148</v>
      </c>
      <c r="Z48" s="42" t="n">
        <f aca="false">L48*5.5017049523</f>
        <v>4553228.46421839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25" t="n">
        <v>20666569.8322654</v>
      </c>
      <c r="G49" s="125" t="n">
        <v>19815375.2440324</v>
      </c>
      <c r="H49" s="42" t="n">
        <f aca="false">F49-J49</f>
        <v>20099783.1590701</v>
      </c>
      <c r="I49" s="42" t="n">
        <f aca="false">G49-K49</f>
        <v>19265592.1710329</v>
      </c>
      <c r="J49" s="125" t="n">
        <v>566786.673195319</v>
      </c>
      <c r="K49" s="125" t="n">
        <v>549783.072999459</v>
      </c>
      <c r="L49" s="42" t="n">
        <f aca="false">H49-I49</f>
        <v>834190.988037173</v>
      </c>
      <c r="M49" s="42" t="n">
        <f aca="false">J49-K49</f>
        <v>17003.6001958597</v>
      </c>
      <c r="N49" s="125" t="n">
        <v>2785771.81545225</v>
      </c>
      <c r="O49" s="7"/>
      <c r="P49" s="7"/>
      <c r="Q49" s="42" t="n">
        <f aca="false">I49*5.5017049523</f>
        <v>105993603.856364</v>
      </c>
      <c r="R49" s="42"/>
      <c r="S49" s="42"/>
      <c r="T49" s="7"/>
      <c r="U49" s="7"/>
      <c r="V49" s="42" t="n">
        <f aca="false">K49*5.5017049523</f>
        <v>3024744.25541184</v>
      </c>
      <c r="W49" s="42" t="n">
        <f aca="false">M49*5.5017049523</f>
        <v>93548.7914044904</v>
      </c>
      <c r="X49" s="42" t="n">
        <f aca="false">N49*5.1890047538+L49*5.5017049523</f>
        <v>19044855.8834319</v>
      </c>
      <c r="Y49" s="42" t="n">
        <f aca="false">N49*5.1890047538</f>
        <v>14455383.1933838</v>
      </c>
      <c r="Z49" s="42" t="n">
        <f aca="false">L49*5.5017049523</f>
        <v>4589472.69004814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21"/>
      <c r="B50" s="5"/>
      <c r="C50" s="121" t="n">
        <f aca="false">C46+1</f>
        <v>2024</v>
      </c>
      <c r="D50" s="121" t="n">
        <f aca="false">D46</f>
        <v>1</v>
      </c>
      <c r="E50" s="121" t="n">
        <v>197</v>
      </c>
      <c r="F50" s="123" t="n">
        <v>20916636.4160087</v>
      </c>
      <c r="G50" s="123" t="n">
        <v>20053467.4759996</v>
      </c>
      <c r="H50" s="8" t="n">
        <f aca="false">F50-J50</f>
        <v>20327375.8430191</v>
      </c>
      <c r="I50" s="8" t="n">
        <f aca="false">G50-K50</f>
        <v>19481884.7201998</v>
      </c>
      <c r="J50" s="123" t="n">
        <v>589260.57298957</v>
      </c>
      <c r="K50" s="123" t="n">
        <v>571582.755799883</v>
      </c>
      <c r="L50" s="8" t="n">
        <f aca="false">H50-I50</f>
        <v>845491.122819364</v>
      </c>
      <c r="M50" s="8" t="n">
        <f aca="false">J50-K50</f>
        <v>17677.8171896869</v>
      </c>
      <c r="N50" s="123" t="n">
        <v>3319829.70112668</v>
      </c>
      <c r="O50" s="5"/>
      <c r="P50" s="5"/>
      <c r="Q50" s="8" t="n">
        <f aca="false">I50*5.5017049523</f>
        <v>107183581.645261</v>
      </c>
      <c r="R50" s="8"/>
      <c r="S50" s="8"/>
      <c r="T50" s="5"/>
      <c r="U50" s="5"/>
      <c r="V50" s="8" t="n">
        <f aca="false">K50*5.5017049523</f>
        <v>3144679.6782335</v>
      </c>
      <c r="W50" s="8" t="n">
        <f aca="false">M50*5.5017049523</f>
        <v>97258.1343783547</v>
      </c>
      <c r="X50" s="8" t="n">
        <f aca="false">N50*5.1890047538+L50*5.5017049523</f>
        <v>21878254.7984938</v>
      </c>
      <c r="Y50" s="8" t="n">
        <f aca="false">N50*5.1890047538</f>
        <v>17226612.1009528</v>
      </c>
      <c r="Z50" s="8" t="n">
        <f aca="false">L50*5.5017049523</f>
        <v>4651642.69754098</v>
      </c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25" t="n">
        <v>21095260.2544057</v>
      </c>
      <c r="G51" s="125" t="n">
        <v>20222398.3498091</v>
      </c>
      <c r="H51" s="42" t="n">
        <f aca="false">F51-J51</f>
        <v>20485916.7519426</v>
      </c>
      <c r="I51" s="42" t="n">
        <f aca="false">G51-K51</f>
        <v>19631335.1524199</v>
      </c>
      <c r="J51" s="125" t="n">
        <v>609343.502463093</v>
      </c>
      <c r="K51" s="125" t="n">
        <v>591063.1973892</v>
      </c>
      <c r="L51" s="42" t="n">
        <f aca="false">H51-I51</f>
        <v>854581.599522687</v>
      </c>
      <c r="M51" s="42" t="n">
        <f aca="false">J51-K51</f>
        <v>18280.3050738928</v>
      </c>
      <c r="N51" s="125" t="n">
        <v>2774940.82275626</v>
      </c>
      <c r="O51" s="7"/>
      <c r="P51" s="7"/>
      <c r="Q51" s="42" t="n">
        <f aca="false">I51*5.5017049523</f>
        <v>108005813.82833</v>
      </c>
      <c r="R51" s="42"/>
      <c r="S51" s="42"/>
      <c r="T51" s="7"/>
      <c r="U51" s="7"/>
      <c r="V51" s="42" t="n">
        <f aca="false">K51*5.5017049523</f>
        <v>3251855.32019844</v>
      </c>
      <c r="W51" s="42" t="n">
        <f aca="false">M51*5.5017049523</f>
        <v>100572.844954591</v>
      </c>
      <c r="X51" s="42" t="n">
        <f aca="false">N51*5.1890047538+L51*5.5017049523</f>
        <v>19100836.9390343</v>
      </c>
      <c r="Y51" s="42" t="n">
        <f aca="false">N51*5.1890047538</f>
        <v>14399181.1207959</v>
      </c>
      <c r="Z51" s="42" t="n">
        <f aca="false">L51*5.5017049523</f>
        <v>4701655.81823843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25" t="n">
        <v>21332733.6894728</v>
      </c>
      <c r="G52" s="125" t="n">
        <v>20448394.5691883</v>
      </c>
      <c r="H52" s="42" t="n">
        <f aca="false">F52-J52</f>
        <v>20697988.5124907</v>
      </c>
      <c r="I52" s="42" t="n">
        <f aca="false">G52-K52</f>
        <v>19832691.7475156</v>
      </c>
      <c r="J52" s="125" t="n">
        <v>634745.176982105</v>
      </c>
      <c r="K52" s="125" t="n">
        <v>615702.821672642</v>
      </c>
      <c r="L52" s="42" t="n">
        <f aca="false">H52-I52</f>
        <v>865296.764975075</v>
      </c>
      <c r="M52" s="42" t="n">
        <f aca="false">J52-K52</f>
        <v>19042.3553094632</v>
      </c>
      <c r="N52" s="125" t="n">
        <v>2740284.98864127</v>
      </c>
      <c r="O52" s="7"/>
      <c r="P52" s="7"/>
      <c r="Q52" s="42" t="n">
        <f aca="false">I52*5.5017049523</f>
        <v>109113618.404746</v>
      </c>
      <c r="R52" s="42"/>
      <c r="S52" s="42"/>
      <c r="T52" s="7"/>
      <c r="U52" s="7"/>
      <c r="V52" s="42" t="n">
        <f aca="false">K52*5.5017049523</f>
        <v>3387415.26314146</v>
      </c>
      <c r="W52" s="42" t="n">
        <f aca="false">M52*5.5017049523</f>
        <v>104765.42050953</v>
      </c>
      <c r="X52" s="42" t="n">
        <f aca="false">N52*5.1890047538+L52*5.5017049523</f>
        <v>18979959.3298989</v>
      </c>
      <c r="Y52" s="42" t="n">
        <f aca="false">N52*5.1890047538</f>
        <v>14219351.8328263</v>
      </c>
      <c r="Z52" s="42" t="n">
        <f aca="false">L52*5.5017049523</f>
        <v>4760607.49707254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25" t="n">
        <v>21512102.3702838</v>
      </c>
      <c r="G53" s="125" t="n">
        <v>20619674.8915677</v>
      </c>
      <c r="H53" s="42" t="n">
        <f aca="false">F53-J53</f>
        <v>20808117.1366128</v>
      </c>
      <c r="I53" s="42" t="n">
        <f aca="false">G53-K53</f>
        <v>19936809.2149069</v>
      </c>
      <c r="J53" s="125" t="n">
        <v>703985.233670982</v>
      </c>
      <c r="K53" s="125" t="n">
        <v>682865.676660853</v>
      </c>
      <c r="L53" s="42" t="n">
        <f aca="false">H53-I53</f>
        <v>871307.921705935</v>
      </c>
      <c r="M53" s="42" t="n">
        <f aca="false">J53-K53</f>
        <v>21119.5570101294</v>
      </c>
      <c r="N53" s="125" t="n">
        <v>2760909.50776184</v>
      </c>
      <c r="O53" s="7"/>
      <c r="P53" s="7"/>
      <c r="Q53" s="42" t="n">
        <f aca="false">I53*5.5017049523</f>
        <v>109686441.990713</v>
      </c>
      <c r="R53" s="42"/>
      <c r="S53" s="42"/>
      <c r="T53" s="7"/>
      <c r="U53" s="7"/>
      <c r="V53" s="42" t="n">
        <f aca="false">K53*5.5017049523</f>
        <v>3756925.4750407</v>
      </c>
      <c r="W53" s="42" t="n">
        <f aca="false">M53*5.5017049523</f>
        <v>116193.571393011</v>
      </c>
      <c r="X53" s="42" t="n">
        <f aca="false">N53*5.1890047538+L53*5.5017049523</f>
        <v>19120051.6684156</v>
      </c>
      <c r="Y53" s="42" t="n">
        <f aca="false">N53*5.1890047538</f>
        <v>14326372.5605878</v>
      </c>
      <c r="Z53" s="42" t="n">
        <f aca="false">L53*5.5017049523</f>
        <v>4793679.10782776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21"/>
      <c r="B54" s="5"/>
      <c r="C54" s="121" t="n">
        <f aca="false">C50+1</f>
        <v>2025</v>
      </c>
      <c r="D54" s="121" t="n">
        <f aca="false">D50</f>
        <v>1</v>
      </c>
      <c r="E54" s="121" t="n">
        <v>201</v>
      </c>
      <c r="F54" s="123" t="n">
        <v>21723318.0267216</v>
      </c>
      <c r="G54" s="123" t="n">
        <v>20821629.9129658</v>
      </c>
      <c r="H54" s="8" t="n">
        <f aca="false">F54-J54</f>
        <v>20964119.3386341</v>
      </c>
      <c r="I54" s="8" t="n">
        <f aca="false">G54-K54</f>
        <v>20085207.1855208</v>
      </c>
      <c r="J54" s="123" t="n">
        <v>759198.688087556</v>
      </c>
      <c r="K54" s="123" t="n">
        <v>736422.727444929</v>
      </c>
      <c r="L54" s="8" t="n">
        <f aca="false">H54-I54</f>
        <v>878912.153113216</v>
      </c>
      <c r="M54" s="8" t="n">
        <f aca="false">J54-K54</f>
        <v>22775.9606426269</v>
      </c>
      <c r="N54" s="123" t="n">
        <v>3322966.68419079</v>
      </c>
      <c r="O54" s="5"/>
      <c r="P54" s="5"/>
      <c r="Q54" s="8" t="n">
        <f aca="false">I54*5.5017049523</f>
        <v>110502883.840552</v>
      </c>
      <c r="R54" s="8"/>
      <c r="S54" s="8"/>
      <c r="T54" s="5"/>
      <c r="U54" s="5"/>
      <c r="V54" s="8" t="n">
        <f aca="false">K54*5.5017049523</f>
        <v>4051580.56657004</v>
      </c>
      <c r="W54" s="8" t="n">
        <f aca="false">M54*5.5017049523</f>
        <v>125306.61546093</v>
      </c>
      <c r="X54" s="8" t="n">
        <f aca="false">N54*5.1890047538+L54*5.5017049523</f>
        <v>22078405.2664047</v>
      </c>
      <c r="Y54" s="8" t="n">
        <f aca="false">N54*5.1890047538</f>
        <v>17242889.9209851</v>
      </c>
      <c r="Z54" s="8" t="n">
        <f aca="false">L54*5.5017049523</f>
        <v>4835515.34541964</v>
      </c>
      <c r="AA54" s="121"/>
      <c r="AB54" s="121"/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25" t="n">
        <v>21927809.295569</v>
      </c>
      <c r="G55" s="125" t="n">
        <v>21016558.1352644</v>
      </c>
      <c r="H55" s="42" t="n">
        <f aca="false">F55-J55</f>
        <v>21061688.7258662</v>
      </c>
      <c r="I55" s="42" t="n">
        <f aca="false">G55-K55</f>
        <v>20176421.1826527</v>
      </c>
      <c r="J55" s="125" t="n">
        <v>866120.569702822</v>
      </c>
      <c r="K55" s="125" t="n">
        <v>840136.952611737</v>
      </c>
      <c r="L55" s="42" t="n">
        <f aca="false">H55-I55</f>
        <v>885267.543213516</v>
      </c>
      <c r="M55" s="42" t="n">
        <f aca="false">J55-K55</f>
        <v>25983.6170910846</v>
      </c>
      <c r="N55" s="125" t="n">
        <v>2728246.88479189</v>
      </c>
      <c r="O55" s="7"/>
      <c r="P55" s="7"/>
      <c r="Q55" s="42" t="n">
        <f aca="false">I55*5.5017049523</f>
        <v>111004716.340291</v>
      </c>
      <c r="R55" s="42"/>
      <c r="S55" s="42"/>
      <c r="T55" s="7"/>
      <c r="U55" s="7"/>
      <c r="V55" s="42" t="n">
        <f aca="false">K55*5.5017049523</f>
        <v>4622185.63279423</v>
      </c>
      <c r="W55" s="42" t="n">
        <f aca="false">M55*5.5017049523</f>
        <v>142954.194828687</v>
      </c>
      <c r="X55" s="42" t="n">
        <f aca="false">N55*5.1890047538+L55*5.5017049523</f>
        <v>19027366.8813334</v>
      </c>
      <c r="Y55" s="42" t="n">
        <f aca="false">N55*5.1890047538</f>
        <v>14156886.0547252</v>
      </c>
      <c r="Z55" s="42" t="n">
        <f aca="false">L55*5.5017049523</f>
        <v>4870480.82660826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25" t="n">
        <v>22143206.7130837</v>
      </c>
      <c r="G56" s="125" t="n">
        <v>21221538.0802113</v>
      </c>
      <c r="H56" s="42" t="n">
        <f aca="false">F56-J56</f>
        <v>21225651.9655234</v>
      </c>
      <c r="I56" s="42" t="n">
        <f aca="false">G56-K56</f>
        <v>20331509.9750778</v>
      </c>
      <c r="J56" s="125" t="n">
        <v>917554.747560319</v>
      </c>
      <c r="K56" s="125" t="n">
        <v>890028.10513351</v>
      </c>
      <c r="L56" s="42" t="n">
        <f aca="false">H56-I56</f>
        <v>894141.99044561</v>
      </c>
      <c r="M56" s="42" t="n">
        <f aca="false">J56-K56</f>
        <v>27526.6424268094</v>
      </c>
      <c r="N56" s="125" t="n">
        <v>2732296.47731621</v>
      </c>
      <c r="O56" s="7"/>
      <c r="P56" s="7"/>
      <c r="Q56" s="42" t="n">
        <f aca="false">I56*5.5017049523</f>
        <v>111857969.117622</v>
      </c>
      <c r="R56" s="42"/>
      <c r="S56" s="42"/>
      <c r="T56" s="7"/>
      <c r="U56" s="7"/>
      <c r="V56" s="42" t="n">
        <f aca="false">K56*5.5017049523</f>
        <v>4896672.03369921</v>
      </c>
      <c r="W56" s="42" t="n">
        <f aca="false">M56*5.5017049523</f>
        <v>151443.464959769</v>
      </c>
      <c r="X56" s="42" t="n">
        <f aca="false">N56*5.1890047538+L56*5.5017049523</f>
        <v>19097204.8264788</v>
      </c>
      <c r="Y56" s="42" t="n">
        <f aca="false">N56*5.1890047538</f>
        <v>14177899.4095848</v>
      </c>
      <c r="Z56" s="42" t="n">
        <f aca="false">L56*5.5017049523</f>
        <v>4919305.41689399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25" t="n">
        <v>22343861.000713</v>
      </c>
      <c r="G57" s="125" t="n">
        <v>21413772.1245197</v>
      </c>
      <c r="H57" s="42" t="n">
        <f aca="false">F57-J57</f>
        <v>21367674.696635</v>
      </c>
      <c r="I57" s="42" t="n">
        <f aca="false">G57-K57</f>
        <v>20466871.409564</v>
      </c>
      <c r="J57" s="125" t="n">
        <v>976186.304078016</v>
      </c>
      <c r="K57" s="125" t="n">
        <v>946900.714955675</v>
      </c>
      <c r="L57" s="42" t="n">
        <f aca="false">H57-I57</f>
        <v>900803.287070923</v>
      </c>
      <c r="M57" s="42" t="n">
        <f aca="false">J57-K57</f>
        <v>29285.5891223405</v>
      </c>
      <c r="N57" s="125" t="n">
        <v>2732126.59735788</v>
      </c>
      <c r="O57" s="7"/>
      <c r="P57" s="7"/>
      <c r="Q57" s="42" t="n">
        <f aca="false">I57*5.5017049523</f>
        <v>112602687.792086</v>
      </c>
      <c r="R57" s="42"/>
      <c r="S57" s="42"/>
      <c r="T57" s="7"/>
      <c r="U57" s="7"/>
      <c r="V57" s="42" t="n">
        <f aca="false">K57*5.5017049523</f>
        <v>5209568.35280805</v>
      </c>
      <c r="W57" s="42" t="n">
        <f aca="false">M57*5.5017049523</f>
        <v>161120.670705404</v>
      </c>
      <c r="X57" s="42" t="n">
        <f aca="false">N57*5.1890047538+L57*5.5017049523</f>
        <v>19132971.8071997</v>
      </c>
      <c r="Y57" s="42" t="n">
        <f aca="false">N57*5.1890047538</f>
        <v>14177017.9016735</v>
      </c>
      <c r="Z57" s="42" t="n">
        <f aca="false">L57*5.5017049523</f>
        <v>4955953.90552621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21"/>
      <c r="B58" s="5"/>
      <c r="C58" s="121" t="n">
        <f aca="false">C54+1</f>
        <v>2026</v>
      </c>
      <c r="D58" s="121" t="n">
        <f aca="false">D54</f>
        <v>1</v>
      </c>
      <c r="E58" s="121" t="n">
        <v>205</v>
      </c>
      <c r="F58" s="123" t="n">
        <v>22502533.3393213</v>
      </c>
      <c r="G58" s="123" t="n">
        <v>21564722.3672991</v>
      </c>
      <c r="H58" s="8" t="n">
        <f aca="false">F58-J58</f>
        <v>21423534.3032787</v>
      </c>
      <c r="I58" s="8" t="n">
        <f aca="false">G58-K58</f>
        <v>20518093.3023378</v>
      </c>
      <c r="J58" s="123" t="n">
        <v>1078999.03604257</v>
      </c>
      <c r="K58" s="123" t="n">
        <v>1046629.0649613</v>
      </c>
      <c r="L58" s="8" t="n">
        <f aca="false">H58-I58</f>
        <v>905441.000940889</v>
      </c>
      <c r="M58" s="8" t="n">
        <f aca="false">J58-K58</f>
        <v>32369.9710812776</v>
      </c>
      <c r="N58" s="123" t="n">
        <v>3350704.55171784</v>
      </c>
      <c r="O58" s="5"/>
      <c r="P58" s="5"/>
      <c r="Q58" s="8" t="n">
        <f aca="false">I58*5.5017049523</f>
        <v>112884495.533226</v>
      </c>
      <c r="R58" s="8"/>
      <c r="S58" s="8"/>
      <c r="T58" s="5"/>
      <c r="U58" s="5"/>
      <c r="V58" s="8" t="n">
        <f aca="false">K58*5.5017049523</f>
        <v>5758244.30991869</v>
      </c>
      <c r="W58" s="8" t="n">
        <f aca="false">M58*5.5017049523</f>
        <v>178090.030203673</v>
      </c>
      <c r="X58" s="8" t="n">
        <f aca="false">N58*5.1890047538+L58*5.5017049523</f>
        <v>22368291.0863352</v>
      </c>
      <c r="Y58" s="8" t="n">
        <f aca="false">N58*5.1890047538</f>
        <v>17386821.8474432</v>
      </c>
      <c r="Z58" s="8" t="n">
        <f aca="false">L58*5.5017049523</f>
        <v>4981469.23889196</v>
      </c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25" t="n">
        <v>22607776.9284919</v>
      </c>
      <c r="G59" s="125" t="n">
        <v>21664078.685506</v>
      </c>
      <c r="H59" s="42" t="n">
        <f aca="false">F59-J59</f>
        <v>21447575.0879503</v>
      </c>
      <c r="I59" s="42" t="n">
        <f aca="false">G59-K59</f>
        <v>20538682.9001807</v>
      </c>
      <c r="J59" s="125" t="n">
        <v>1160201.84054157</v>
      </c>
      <c r="K59" s="125" t="n">
        <v>1125395.78532532</v>
      </c>
      <c r="L59" s="42" t="n">
        <f aca="false">H59-I59</f>
        <v>908892.187769588</v>
      </c>
      <c r="M59" s="42" t="n">
        <f aca="false">J59-K59</f>
        <v>34806.0552162472</v>
      </c>
      <c r="N59" s="125" t="n">
        <v>2717794.794916</v>
      </c>
      <c r="O59" s="7"/>
      <c r="P59" s="7"/>
      <c r="Q59" s="42" t="n">
        <f aca="false">I59*5.5017049523</f>
        <v>112997773.425644</v>
      </c>
      <c r="R59" s="42"/>
      <c r="S59" s="42"/>
      <c r="T59" s="7"/>
      <c r="U59" s="7"/>
      <c r="V59" s="42" t="n">
        <f aca="false">K59*5.5017049523</f>
        <v>6191595.56542186</v>
      </c>
      <c r="W59" s="42" t="n">
        <f aca="false">M59*5.5017049523</f>
        <v>191492.646353255</v>
      </c>
      <c r="X59" s="42" t="n">
        <f aca="false">N59*5.1890047538+L59*5.5017049523</f>
        <v>19103106.7612307</v>
      </c>
      <c r="Y59" s="42" t="n">
        <f aca="false">N59*5.1890047538</f>
        <v>14102650.110672</v>
      </c>
      <c r="Z59" s="42" t="n">
        <f aca="false">L59*5.5017049523</f>
        <v>5000456.65055872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25" t="n">
        <v>22774681.0213793</v>
      </c>
      <c r="G60" s="125" t="n">
        <v>21823052.7501608</v>
      </c>
      <c r="H60" s="42" t="n">
        <f aca="false">F60-J60</f>
        <v>21546195.1983337</v>
      </c>
      <c r="I60" s="42" t="n">
        <f aca="false">G60-K60</f>
        <v>20631421.5018065</v>
      </c>
      <c r="J60" s="125" t="n">
        <v>1228485.82304564</v>
      </c>
      <c r="K60" s="125" t="n">
        <v>1191631.24835427</v>
      </c>
      <c r="L60" s="42" t="n">
        <f aca="false">H60-I60</f>
        <v>914773.696527168</v>
      </c>
      <c r="M60" s="42" t="n">
        <f aca="false">J60-K60</f>
        <v>36854.5746913692</v>
      </c>
      <c r="N60" s="125" t="n">
        <v>2722377.61333731</v>
      </c>
      <c r="O60" s="7"/>
      <c r="P60" s="7"/>
      <c r="Q60" s="42" t="n">
        <f aca="false">I60*5.5017049523</f>
        <v>113507993.849478</v>
      </c>
      <c r="R60" s="42"/>
      <c r="S60" s="42"/>
      <c r="T60" s="7"/>
      <c r="U60" s="7"/>
      <c r="V60" s="42" t="n">
        <f aca="false">K60*5.5017049523</f>
        <v>6556003.54038613</v>
      </c>
      <c r="W60" s="42" t="n">
        <f aca="false">M60*5.5017049523</f>
        <v>202762.996094416</v>
      </c>
      <c r="X60" s="42" t="n">
        <f aca="false">N60*5.1890047538+L60*5.5017049523</f>
        <v>19159245.3536633</v>
      </c>
      <c r="Y60" s="42" t="n">
        <f aca="false">N60*5.1890047538</f>
        <v>14126430.377246</v>
      </c>
      <c r="Z60" s="42" t="n">
        <f aca="false">L60*5.5017049523</f>
        <v>5032814.9764173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25" t="n">
        <v>22878905.0962371</v>
      </c>
      <c r="G61" s="125" t="n">
        <v>21921435.7385899</v>
      </c>
      <c r="H61" s="42" t="n">
        <f aca="false">F61-J61</f>
        <v>21605830.8604768</v>
      </c>
      <c r="I61" s="42" t="n">
        <f aca="false">G61-K61</f>
        <v>20686553.7299024</v>
      </c>
      <c r="J61" s="125" t="n">
        <v>1273074.2357603</v>
      </c>
      <c r="K61" s="125" t="n">
        <v>1234882.00868749</v>
      </c>
      <c r="L61" s="42" t="n">
        <f aca="false">H61-I61</f>
        <v>919277.130574383</v>
      </c>
      <c r="M61" s="42" t="n">
        <f aca="false">J61-K61</f>
        <v>38192.2270728091</v>
      </c>
      <c r="N61" s="125" t="n">
        <v>2708460.82106392</v>
      </c>
      <c r="O61" s="7"/>
      <c r="P61" s="7"/>
      <c r="Q61" s="42" t="n">
        <f aca="false">I61*5.5017049523</f>
        <v>113811315.101824</v>
      </c>
      <c r="R61" s="42"/>
      <c r="S61" s="42"/>
      <c r="T61" s="7"/>
      <c r="U61" s="7"/>
      <c r="V61" s="42" t="n">
        <f aca="false">K61*5.5017049523</f>
        <v>6793956.46270215</v>
      </c>
      <c r="W61" s="42" t="n">
        <f aca="false">M61*5.5017049523</f>
        <v>210122.36482584</v>
      </c>
      <c r="X61" s="42" t="n">
        <f aca="false">N61*5.1890047538+L61*5.5017049523</f>
        <v>19111807.6177989</v>
      </c>
      <c r="Y61" s="42" t="n">
        <f aca="false">N61*5.1890047538</f>
        <v>14054216.0759817</v>
      </c>
      <c r="Z61" s="42" t="n">
        <f aca="false">L61*5.5017049523</f>
        <v>5057591.54181722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21"/>
      <c r="B62" s="5"/>
      <c r="C62" s="121" t="n">
        <f aca="false">C58+1</f>
        <v>2027</v>
      </c>
      <c r="D62" s="121" t="n">
        <f aca="false">D58</f>
        <v>1</v>
      </c>
      <c r="E62" s="121" t="n">
        <v>209</v>
      </c>
      <c r="F62" s="123" t="n">
        <v>22978579.3766641</v>
      </c>
      <c r="G62" s="123" t="n">
        <v>22016109.7751394</v>
      </c>
      <c r="H62" s="8" t="n">
        <f aca="false">F62-J62</f>
        <v>21622385.1211801</v>
      </c>
      <c r="I62" s="8" t="n">
        <f aca="false">G62-K62</f>
        <v>20700601.34732</v>
      </c>
      <c r="J62" s="123" t="n">
        <v>1356194.25548398</v>
      </c>
      <c r="K62" s="123" t="n">
        <v>1315508.42781946</v>
      </c>
      <c r="L62" s="8" t="n">
        <f aca="false">H62-I62</f>
        <v>921783.773860104</v>
      </c>
      <c r="M62" s="8" t="n">
        <f aca="false">J62-K62</f>
        <v>40685.8276645192</v>
      </c>
      <c r="N62" s="123" t="n">
        <v>3383949.94567107</v>
      </c>
      <c r="O62" s="5"/>
      <c r="P62" s="5"/>
      <c r="Q62" s="8" t="n">
        <f aca="false">I62*5.5017049523</f>
        <v>113888600.948138</v>
      </c>
      <c r="R62" s="8"/>
      <c r="S62" s="8"/>
      <c r="T62" s="5"/>
      <c r="U62" s="5"/>
      <c r="V62" s="8" t="n">
        <f aca="false">K62*5.5017049523</f>
        <v>7237539.23212669</v>
      </c>
      <c r="W62" s="8" t="n">
        <f aca="false">M62*5.5017049523</f>
        <v>223841.41955031</v>
      </c>
      <c r="X62" s="8" t="n">
        <f aca="false">N62*5.1890047538+L62*5.5017049523</f>
        <v>22630714.7083043</v>
      </c>
      <c r="Y62" s="8" t="n">
        <f aca="false">N62*5.1890047538</f>
        <v>17559332.3547084</v>
      </c>
      <c r="Z62" s="8" t="n">
        <f aca="false">L62*5.5017049523</f>
        <v>5071382.35359592</v>
      </c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25" t="n">
        <v>23039293.4635339</v>
      </c>
      <c r="G63" s="125" t="n">
        <v>22072777.828441</v>
      </c>
      <c r="H63" s="42" t="n">
        <f aca="false">F63-J63</f>
        <v>21648946.2364328</v>
      </c>
      <c r="I63" s="42" t="n">
        <f aca="false">G63-K63</f>
        <v>20724141.0181529</v>
      </c>
      <c r="J63" s="125" t="n">
        <v>1390347.22710115</v>
      </c>
      <c r="K63" s="125" t="n">
        <v>1348636.81028812</v>
      </c>
      <c r="L63" s="42" t="n">
        <f aca="false">H63-I63</f>
        <v>924805.218279868</v>
      </c>
      <c r="M63" s="42" t="n">
        <f aca="false">J63-K63</f>
        <v>41710.4168130346</v>
      </c>
      <c r="N63" s="125" t="n">
        <v>2752777.71093457</v>
      </c>
      <c r="O63" s="7"/>
      <c r="P63" s="7"/>
      <c r="Q63" s="42" t="n">
        <f aca="false">I63*5.5017049523</f>
        <v>114018109.271735</v>
      </c>
      <c r="R63" s="42"/>
      <c r="S63" s="42"/>
      <c r="T63" s="7"/>
      <c r="U63" s="7"/>
      <c r="V63" s="42" t="n">
        <f aca="false">K63*5.5017049523</f>
        <v>7419801.81801623</v>
      </c>
      <c r="W63" s="42" t="n">
        <f aca="false">M63*5.5017049523</f>
        <v>229478.406742769</v>
      </c>
      <c r="X63" s="42" t="n">
        <f aca="false">N63*5.1890047538+L63*5.5017049523</f>
        <v>19372182.0775174</v>
      </c>
      <c r="Y63" s="42" t="n">
        <f aca="false">N63*5.1890047538</f>
        <v>14284176.6281942</v>
      </c>
      <c r="Z63" s="42" t="n">
        <f aca="false">L63*5.5017049523</f>
        <v>5088005.44932323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25" t="n">
        <v>23100250.2084537</v>
      </c>
      <c r="G64" s="125" t="n">
        <v>22130795.929791</v>
      </c>
      <c r="H64" s="42" t="n">
        <f aca="false">F64-J64</f>
        <v>21612869.8362426</v>
      </c>
      <c r="I64" s="42" t="n">
        <f aca="false">G64-K64</f>
        <v>20688036.9687462</v>
      </c>
      <c r="J64" s="125" t="n">
        <v>1487380.37221114</v>
      </c>
      <c r="K64" s="125" t="n">
        <v>1442758.9610448</v>
      </c>
      <c r="L64" s="42" t="n">
        <f aca="false">H64-I64</f>
        <v>924832.867496397</v>
      </c>
      <c r="M64" s="42" t="n">
        <f aca="false">J64-K64</f>
        <v>44621.4111663343</v>
      </c>
      <c r="N64" s="125" t="n">
        <v>2789053.0976899</v>
      </c>
      <c r="O64" s="7"/>
      <c r="P64" s="7"/>
      <c r="Q64" s="42" t="n">
        <f aca="false">I64*5.5017049523</f>
        <v>113819475.444316</v>
      </c>
      <c r="R64" s="42"/>
      <c r="S64" s="42"/>
      <c r="T64" s="7"/>
      <c r="U64" s="7"/>
      <c r="V64" s="42" t="n">
        <f aca="false">K64*5.5017049523</f>
        <v>7937634.12095539</v>
      </c>
      <c r="W64" s="42" t="n">
        <f aca="false">M64*5.5017049523</f>
        <v>245493.838792436</v>
      </c>
      <c r="X64" s="42" t="n">
        <f aca="false">N64*5.1890047538+L64*5.5017049523</f>
        <v>19560567.3496682</v>
      </c>
      <c r="Y64" s="42" t="n">
        <f aca="false">N64*5.1890047538</f>
        <v>14472409.7825135</v>
      </c>
      <c r="Z64" s="42" t="n">
        <f aca="false">L64*5.5017049523</f>
        <v>5088157.56715474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25" t="n">
        <v>23273545.2908864</v>
      </c>
      <c r="G65" s="125" t="n">
        <v>22296220.8295295</v>
      </c>
      <c r="H65" s="42" t="n">
        <f aca="false">F65-J65</f>
        <v>21706165.0003152</v>
      </c>
      <c r="I65" s="42" t="n">
        <f aca="false">G65-K65</f>
        <v>20775861.9476754</v>
      </c>
      <c r="J65" s="125" t="n">
        <v>1567380.29057118</v>
      </c>
      <c r="K65" s="125" t="n">
        <v>1520358.88185404</v>
      </c>
      <c r="L65" s="42" t="n">
        <f aca="false">H65-I65</f>
        <v>930303.052639824</v>
      </c>
      <c r="M65" s="42" t="n">
        <f aca="false">J65-K65</f>
        <v>47021.4087171357</v>
      </c>
      <c r="N65" s="125" t="n">
        <v>2766567.45324036</v>
      </c>
      <c r="O65" s="7"/>
      <c r="P65" s="7"/>
      <c r="Q65" s="42" t="n">
        <f aca="false">I65*5.5017049523</f>
        <v>114302662.565827</v>
      </c>
      <c r="R65" s="42"/>
      <c r="S65" s="42"/>
      <c r="T65" s="7"/>
      <c r="U65" s="7"/>
      <c r="V65" s="42" t="n">
        <f aca="false">K65*5.5017049523</f>
        <v>8364565.98956967</v>
      </c>
      <c r="W65" s="42" t="n">
        <f aca="false">M65*5.5017049523</f>
        <v>258697.917203188</v>
      </c>
      <c r="X65" s="42" t="n">
        <f aca="false">N65*5.1890047538+L65*5.5017049523</f>
        <v>19473984.5784209</v>
      </c>
      <c r="Y65" s="42" t="n">
        <f aca="false">N65*5.1890047538</f>
        <v>14355731.6665726</v>
      </c>
      <c r="Z65" s="42" t="n">
        <f aca="false">L65*5.5017049523</f>
        <v>5118252.91184832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21"/>
      <c r="B66" s="5"/>
      <c r="C66" s="121" t="n">
        <f aca="false">C62+1</f>
        <v>2028</v>
      </c>
      <c r="D66" s="121" t="n">
        <f aca="false">D62</f>
        <v>1</v>
      </c>
      <c r="E66" s="121" t="n">
        <v>213</v>
      </c>
      <c r="F66" s="123" t="n">
        <v>23490396.1559081</v>
      </c>
      <c r="G66" s="123" t="n">
        <v>22502691.4056788</v>
      </c>
      <c r="H66" s="8" t="n">
        <f aca="false">F66-J66</f>
        <v>21854458.4370979</v>
      </c>
      <c r="I66" s="8" t="n">
        <f aca="false">G66-K66</f>
        <v>20915831.8184328</v>
      </c>
      <c r="J66" s="123" t="n">
        <v>1635937.71881025</v>
      </c>
      <c r="K66" s="123" t="n">
        <v>1586859.58724594</v>
      </c>
      <c r="L66" s="8" t="n">
        <f aca="false">H66-I66</f>
        <v>938626.618665062</v>
      </c>
      <c r="M66" s="8" t="n">
        <f aca="false">J66-K66</f>
        <v>49078.1315643073</v>
      </c>
      <c r="N66" s="123" t="n">
        <v>3376897.20051506</v>
      </c>
      <c r="O66" s="5"/>
      <c r="P66" s="5"/>
      <c r="Q66" s="8" t="n">
        <f aca="false">I66*5.5017049523</f>
        <v>115072735.496946</v>
      </c>
      <c r="R66" s="8"/>
      <c r="S66" s="8"/>
      <c r="T66" s="5"/>
      <c r="U66" s="5"/>
      <c r="V66" s="8" t="n">
        <f aca="false">K66*5.5017049523</f>
        <v>8730433.24975571</v>
      </c>
      <c r="W66" s="8" t="n">
        <f aca="false">M66*5.5017049523</f>
        <v>270013.39947698</v>
      </c>
      <c r="X66" s="8" t="n">
        <f aca="false">N66*5.1890047538+L66*5.5017049523</f>
        <v>22686782.3428367</v>
      </c>
      <c r="Y66" s="8" t="n">
        <f aca="false">N66*5.1890047538</f>
        <v>17522735.6265665</v>
      </c>
      <c r="Z66" s="8" t="n">
        <f aca="false">L66*5.5017049523</f>
        <v>5164046.71627017</v>
      </c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25" t="n">
        <v>23641720.7200212</v>
      </c>
      <c r="G67" s="125" t="n">
        <v>22646604.6934655</v>
      </c>
      <c r="H67" s="42" t="n">
        <f aca="false">F67-J67</f>
        <v>21911860.2020806</v>
      </c>
      <c r="I67" s="42" t="n">
        <f aca="false">G67-K67</f>
        <v>20968639.9910631</v>
      </c>
      <c r="J67" s="125" t="n">
        <v>1729860.51794057</v>
      </c>
      <c r="K67" s="125" t="n">
        <v>1677964.70240235</v>
      </c>
      <c r="L67" s="42" t="n">
        <f aca="false">H67-I67</f>
        <v>943220.211017463</v>
      </c>
      <c r="M67" s="42" t="n">
        <f aca="false">J67-K67</f>
        <v>51895.8155382171</v>
      </c>
      <c r="N67" s="125" t="n">
        <v>2751095.36539483</v>
      </c>
      <c r="O67" s="7"/>
      <c r="P67" s="7"/>
      <c r="Q67" s="42" t="n">
        <f aca="false">I67*5.5017049523</f>
        <v>115363270.481828</v>
      </c>
      <c r="R67" s="42"/>
      <c r="S67" s="42"/>
      <c r="T67" s="7"/>
      <c r="U67" s="7"/>
      <c r="V67" s="42" t="n">
        <f aca="false">K67*5.5017049523</f>
        <v>9231666.71299163</v>
      </c>
      <c r="W67" s="42" t="n">
        <f aca="false">M67*5.5017049523</f>
        <v>285515.465350256</v>
      </c>
      <c r="X67" s="42" t="n">
        <f aca="false">N67*5.1890047538+L67*5.5017049523</f>
        <v>19464766.2352552</v>
      </c>
      <c r="Y67" s="42" t="n">
        <f aca="false">N67*5.1890047538</f>
        <v>14275446.9291909</v>
      </c>
      <c r="Z67" s="42" t="n">
        <f aca="false">L67*5.5017049523</f>
        <v>5189319.30606423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25" t="n">
        <v>23721741.3798068</v>
      </c>
      <c r="G68" s="125" t="n">
        <v>22722242.3706245</v>
      </c>
      <c r="H68" s="42" t="n">
        <f aca="false">F68-J68</f>
        <v>21947738.7727684</v>
      </c>
      <c r="I68" s="42" t="n">
        <f aca="false">G68-K68</f>
        <v>21001459.8417973</v>
      </c>
      <c r="J68" s="125" t="n">
        <v>1774002.60703839</v>
      </c>
      <c r="K68" s="125" t="n">
        <v>1720782.52882723</v>
      </c>
      <c r="L68" s="42" t="n">
        <f aca="false">H68-I68</f>
        <v>946278.930971135</v>
      </c>
      <c r="M68" s="42" t="n">
        <f aca="false">J68-K68</f>
        <v>53220.078211152</v>
      </c>
      <c r="N68" s="125" t="n">
        <v>2731240.41344291</v>
      </c>
      <c r="O68" s="7"/>
      <c r="P68" s="7"/>
      <c r="Q68" s="42" t="n">
        <f aca="false">I68*5.5017049523</f>
        <v>115543835.617146</v>
      </c>
      <c r="R68" s="42"/>
      <c r="S68" s="42"/>
      <c r="T68" s="7"/>
      <c r="U68" s="7"/>
      <c r="V68" s="42" t="n">
        <f aca="false">K68*5.5017049523</f>
        <v>9467237.76068011</v>
      </c>
      <c r="W68" s="42" t="n">
        <f aca="false">M68*5.5017049523</f>
        <v>292801.167856088</v>
      </c>
      <c r="X68" s="42" t="n">
        <f aca="false">N68*5.1890047538+L68*5.5017049523</f>
        <v>19378566.969907</v>
      </c>
      <c r="Y68" s="42" t="n">
        <f aca="false">N68*5.1890047538</f>
        <v>14172419.4891259</v>
      </c>
      <c r="Z68" s="42" t="n">
        <f aca="false">L68*5.5017049523</f>
        <v>5206147.48078104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25" t="n">
        <v>23887112.3531448</v>
      </c>
      <c r="G69" s="125" t="n">
        <v>22879262.5226786</v>
      </c>
      <c r="H69" s="42" t="n">
        <f aca="false">F69-J69</f>
        <v>22033338.3647062</v>
      </c>
      <c r="I69" s="42" t="n">
        <f aca="false">G69-K69</f>
        <v>21081101.7538931</v>
      </c>
      <c r="J69" s="125" t="n">
        <v>1853773.98843863</v>
      </c>
      <c r="K69" s="125" t="n">
        <v>1798160.76878547</v>
      </c>
      <c r="L69" s="42" t="n">
        <f aca="false">H69-I69</f>
        <v>952236.610813037</v>
      </c>
      <c r="M69" s="42" t="n">
        <f aca="false">J69-K69</f>
        <v>55613.2196531587</v>
      </c>
      <c r="N69" s="125" t="n">
        <v>2714815.05950357</v>
      </c>
      <c r="O69" s="7"/>
      <c r="P69" s="7"/>
      <c r="Q69" s="42" t="n">
        <f aca="false">I69*5.5017049523</f>
        <v>115982001.919334</v>
      </c>
      <c r="R69" s="42"/>
      <c r="S69" s="42"/>
      <c r="T69" s="7"/>
      <c r="U69" s="7"/>
      <c r="V69" s="42" t="n">
        <f aca="false">K69*5.5017049523</f>
        <v>9892950.00665862</v>
      </c>
      <c r="W69" s="42" t="n">
        <f aca="false">M69*5.5017049523</f>
        <v>305967.525979131</v>
      </c>
      <c r="X69" s="42" t="n">
        <f aca="false">N69*5.1890047538+L69*5.5017049523</f>
        <v>19326113.1269233</v>
      </c>
      <c r="Y69" s="42" t="n">
        <f aca="false">N69*5.1890047538</f>
        <v>14087188.2494519</v>
      </c>
      <c r="Z69" s="42" t="n">
        <f aca="false">L69*5.5017049523</f>
        <v>5238924.87747145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21"/>
      <c r="B70" s="5"/>
      <c r="C70" s="121" t="n">
        <f aca="false">C66+1</f>
        <v>2029</v>
      </c>
      <c r="D70" s="121" t="n">
        <f aca="false">D66</f>
        <v>1</v>
      </c>
      <c r="E70" s="121" t="n">
        <v>217</v>
      </c>
      <c r="F70" s="123" t="n">
        <v>24002811.1219738</v>
      </c>
      <c r="G70" s="123" t="n">
        <v>22989156.3989393</v>
      </c>
      <c r="H70" s="8" t="n">
        <f aca="false">F70-J70</f>
        <v>22080451.5752672</v>
      </c>
      <c r="I70" s="8" t="n">
        <f aca="false">G70-K70</f>
        <v>21124467.6386339</v>
      </c>
      <c r="J70" s="123" t="n">
        <v>1922359.54670657</v>
      </c>
      <c r="K70" s="123" t="n">
        <v>1864688.76030537</v>
      </c>
      <c r="L70" s="8" t="n">
        <f aca="false">H70-I70</f>
        <v>955983.936633296</v>
      </c>
      <c r="M70" s="8" t="n">
        <f aca="false">J70-K70</f>
        <v>57670.7864011969</v>
      </c>
      <c r="N70" s="123" t="n">
        <v>3344474.6252956</v>
      </c>
      <c r="O70" s="5"/>
      <c r="P70" s="5"/>
      <c r="Q70" s="8" t="n">
        <f aca="false">I70*5.5017049523</f>
        <v>116220588.222173</v>
      </c>
      <c r="R70" s="8"/>
      <c r="S70" s="8"/>
      <c r="T70" s="5"/>
      <c r="U70" s="5"/>
      <c r="V70" s="8" t="n">
        <f aca="false">K70*5.5017049523</f>
        <v>10258967.3870702</v>
      </c>
      <c r="W70" s="8" t="n">
        <f aca="false">M70*5.5017049523</f>
        <v>317287.6511465</v>
      </c>
      <c r="X70" s="8" t="n">
        <f aca="false">N70*5.1890047538+L70*5.5017049523</f>
        <v>22614036.288117</v>
      </c>
      <c r="Y70" s="8" t="n">
        <f aca="false">N70*5.1890047538</f>
        <v>17354494.7296223</v>
      </c>
      <c r="Z70" s="8" t="n">
        <f aca="false">L70*5.5017049523</f>
        <v>5259541.55849466</v>
      </c>
      <c r="AA70" s="121"/>
      <c r="AB70" s="121"/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25" t="n">
        <v>24209916.2310526</v>
      </c>
      <c r="G71" s="125" t="n">
        <v>23186745.441573</v>
      </c>
      <c r="H71" s="42" t="n">
        <f aca="false">F71-J71</f>
        <v>22202823.7750846</v>
      </c>
      <c r="I71" s="42" t="n">
        <f aca="false">G71-K71</f>
        <v>21239865.759284</v>
      </c>
      <c r="J71" s="125" t="n">
        <v>2007092.45596805</v>
      </c>
      <c r="K71" s="125" t="n">
        <v>1946879.68228901</v>
      </c>
      <c r="L71" s="42" t="n">
        <f aca="false">H71-I71</f>
        <v>962958.015800532</v>
      </c>
      <c r="M71" s="42" t="n">
        <f aca="false">J71-K71</f>
        <v>60212.7736790418</v>
      </c>
      <c r="N71" s="125" t="n">
        <v>2735864.12433019</v>
      </c>
      <c r="O71" s="7"/>
      <c r="P71" s="7"/>
      <c r="Q71" s="42" t="n">
        <f aca="false">I71*5.5017049523</f>
        <v>116855474.63404</v>
      </c>
      <c r="R71" s="42"/>
      <c r="S71" s="42"/>
      <c r="T71" s="7"/>
      <c r="U71" s="7"/>
      <c r="V71" s="42" t="n">
        <f aca="false">K71*5.5017049523</f>
        <v>10711157.5895817</v>
      </c>
      <c r="W71" s="42" t="n">
        <f aca="false">M71*5.5017049523</f>
        <v>331272.915141703</v>
      </c>
      <c r="X71" s="42" t="n">
        <f aca="false">N71*5.1890047538+L71*5.5017049523</f>
        <v>19494322.831287</v>
      </c>
      <c r="Y71" s="42" t="n">
        <f aca="false">N71*5.1890047538</f>
        <v>14196411.9469002</v>
      </c>
      <c r="Z71" s="42" t="n">
        <f aca="false">L71*5.5017049523</f>
        <v>5297910.88438677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25" t="n">
        <v>24348105.0861551</v>
      </c>
      <c r="G72" s="125" t="n">
        <v>23317756.5833851</v>
      </c>
      <c r="H72" s="42" t="n">
        <f aca="false">F72-J72</f>
        <v>22286333.400078</v>
      </c>
      <c r="I72" s="42" t="n">
        <f aca="false">G72-K72</f>
        <v>21317838.0478903</v>
      </c>
      <c r="J72" s="125" t="n">
        <v>2061771.68607709</v>
      </c>
      <c r="K72" s="125" t="n">
        <v>1999918.53549478</v>
      </c>
      <c r="L72" s="42" t="n">
        <f aca="false">H72-I72</f>
        <v>968495.352187701</v>
      </c>
      <c r="M72" s="42" t="n">
        <f aca="false">J72-K72</f>
        <v>61853.1505823124</v>
      </c>
      <c r="N72" s="125" t="n">
        <v>2731859.28939289</v>
      </c>
      <c r="O72" s="7"/>
      <c r="P72" s="7"/>
      <c r="Q72" s="42" t="n">
        <f aca="false">I72*5.5017049523</f>
        <v>117284455.160407</v>
      </c>
      <c r="R72" s="42"/>
      <c r="S72" s="42"/>
      <c r="T72" s="7"/>
      <c r="U72" s="7"/>
      <c r="V72" s="42" t="n">
        <f aca="false">K72*5.5017049523</f>
        <v>11002961.7109282</v>
      </c>
      <c r="W72" s="42" t="n">
        <f aca="false">M72*5.5017049523</f>
        <v>340297.784874066</v>
      </c>
      <c r="X72" s="42" t="n">
        <f aca="false">N72*5.1890047538+L72*5.5017049523</f>
        <v>19504006.514783</v>
      </c>
      <c r="Y72" s="42" t="n">
        <f aca="false">N72*5.1890047538</f>
        <v>14175630.8393724</v>
      </c>
      <c r="Z72" s="42" t="n">
        <f aca="false">L72*5.5017049523</f>
        <v>5328375.67541061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25" t="n">
        <v>24410892.1490585</v>
      </c>
      <c r="G73" s="125" t="n">
        <v>23377584.3248876</v>
      </c>
      <c r="H73" s="42" t="n">
        <f aca="false">F73-J73</f>
        <v>22268090.3193246</v>
      </c>
      <c r="I73" s="42" t="n">
        <f aca="false">G73-K73</f>
        <v>21299066.5500457</v>
      </c>
      <c r="J73" s="125" t="n">
        <v>2142801.82973391</v>
      </c>
      <c r="K73" s="125" t="n">
        <v>2078517.77484189</v>
      </c>
      <c r="L73" s="42" t="n">
        <f aca="false">H73-I73</f>
        <v>969023.769278835</v>
      </c>
      <c r="M73" s="42" t="n">
        <f aca="false">J73-K73</f>
        <v>64284.0548920173</v>
      </c>
      <c r="N73" s="125" t="n">
        <v>2750070.51529707</v>
      </c>
      <c r="O73" s="7"/>
      <c r="P73" s="7"/>
      <c r="Q73" s="42" t="n">
        <f aca="false">I73*5.5017049523</f>
        <v>117181179.917754</v>
      </c>
      <c r="R73" s="42"/>
      <c r="S73" s="42"/>
      <c r="T73" s="7"/>
      <c r="U73" s="7"/>
      <c r="V73" s="42" t="n">
        <f aca="false">K73*5.5017049523</f>
        <v>11435391.5352912</v>
      </c>
      <c r="W73" s="42" t="n">
        <f aca="false">M73*5.5017049523</f>
        <v>353671.903153336</v>
      </c>
      <c r="X73" s="42" t="n">
        <f aca="false">N73*5.1890047538+L73*5.5017049523</f>
        <v>19601411.8474995</v>
      </c>
      <c r="Y73" s="42" t="n">
        <f aca="false">N73*5.1890047538</f>
        <v>14270128.9771617</v>
      </c>
      <c r="Z73" s="42" t="n">
        <f aca="false">L73*5.5017049523</f>
        <v>5331282.87033778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21"/>
      <c r="B74" s="5"/>
      <c r="C74" s="121" t="n">
        <f aca="false">C70+1</f>
        <v>2030</v>
      </c>
      <c r="D74" s="121" t="n">
        <f aca="false">D70</f>
        <v>1</v>
      </c>
      <c r="E74" s="121" t="n">
        <v>221</v>
      </c>
      <c r="F74" s="123" t="n">
        <v>24603190.4930535</v>
      </c>
      <c r="G74" s="123" t="n">
        <v>23560521.8426622</v>
      </c>
      <c r="H74" s="8" t="n">
        <f aca="false">F74-J74</f>
        <v>22368178.0078342</v>
      </c>
      <c r="I74" s="8" t="n">
        <f aca="false">G74-K74</f>
        <v>21392559.7319995</v>
      </c>
      <c r="J74" s="123" t="n">
        <v>2235012.48521932</v>
      </c>
      <c r="K74" s="123" t="n">
        <v>2167962.11066274</v>
      </c>
      <c r="L74" s="8" t="n">
        <f aca="false">H74-I74</f>
        <v>975618.275834713</v>
      </c>
      <c r="M74" s="8" t="n">
        <f aca="false">J74-K74</f>
        <v>67050.3745565792</v>
      </c>
      <c r="N74" s="123" t="n">
        <v>3291939.33888641</v>
      </c>
      <c r="O74" s="5"/>
      <c r="P74" s="5"/>
      <c r="Q74" s="8" t="n">
        <f aca="false">I74*5.5017049523</f>
        <v>117695551.819915</v>
      </c>
      <c r="R74" s="8"/>
      <c r="S74" s="8"/>
      <c r="T74" s="5"/>
      <c r="U74" s="5"/>
      <c r="V74" s="8" t="n">
        <f aca="false">K74*5.5017049523</f>
        <v>11927487.880632</v>
      </c>
      <c r="W74" s="8" t="n">
        <f aca="false">M74*5.5017049523</f>
        <v>368891.377751501</v>
      </c>
      <c r="X74" s="8" t="n">
        <f aca="false">N74*5.1890047538+L74*5.5017049523</f>
        <v>22449452.7784171</v>
      </c>
      <c r="Y74" s="8" t="n">
        <f aca="false">N74*5.1890047538</f>
        <v>17081888.8787028</v>
      </c>
      <c r="Z74" s="8" t="n">
        <f aca="false">L74*5.5017049523</f>
        <v>5367563.89971423</v>
      </c>
      <c r="AA74" s="121"/>
      <c r="AB74" s="121"/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25" t="n">
        <v>24729130.7320156</v>
      </c>
      <c r="G75" s="125" t="n">
        <v>23680604.2490895</v>
      </c>
      <c r="H75" s="42" t="n">
        <f aca="false">F75-J75</f>
        <v>22485418.3629365</v>
      </c>
      <c r="I75" s="42" t="n">
        <f aca="false">G75-K75</f>
        <v>21504203.2510829</v>
      </c>
      <c r="J75" s="125" t="n">
        <v>2243712.36907904</v>
      </c>
      <c r="K75" s="125" t="n">
        <v>2176400.99800667</v>
      </c>
      <c r="L75" s="42" t="n">
        <f aca="false">H75-I75</f>
        <v>981215.111853667</v>
      </c>
      <c r="M75" s="42" t="n">
        <f aca="false">J75-K75</f>
        <v>67311.3710723715</v>
      </c>
      <c r="N75" s="125" t="n">
        <v>2710628.57205309</v>
      </c>
      <c r="O75" s="7"/>
      <c r="P75" s="7"/>
      <c r="Q75" s="42" t="n">
        <f aca="false">I75*5.5017049523</f>
        <v>118309781.521748</v>
      </c>
      <c r="R75" s="42"/>
      <c r="S75" s="42"/>
      <c r="T75" s="7"/>
      <c r="U75" s="7"/>
      <c r="V75" s="42" t="n">
        <f aca="false">K75*5.5017049523</f>
        <v>11973916.148924</v>
      </c>
      <c r="W75" s="42" t="n">
        <f aca="false">M75*5.5017049523</f>
        <v>370327.303574969</v>
      </c>
      <c r="X75" s="42" t="n">
        <f aca="false">N75*5.1890047538+L75*5.5017049523</f>
        <v>19463820.5863265</v>
      </c>
      <c r="Y75" s="42" t="n">
        <f aca="false">N75*5.1890047538</f>
        <v>14065464.5461696</v>
      </c>
      <c r="Z75" s="42" t="n">
        <f aca="false">L75*5.5017049523</f>
        <v>5398356.04015692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25" t="n">
        <v>24829617.1521865</v>
      </c>
      <c r="G76" s="125" t="n">
        <v>23775446.1555239</v>
      </c>
      <c r="H76" s="42" t="n">
        <f aca="false">F76-J76</f>
        <v>22533465.5122264</v>
      </c>
      <c r="I76" s="42" t="n">
        <f aca="false">G76-K76</f>
        <v>21548179.0647626</v>
      </c>
      <c r="J76" s="125" t="n">
        <v>2296151.63996012</v>
      </c>
      <c r="K76" s="125" t="n">
        <v>2227267.09076131</v>
      </c>
      <c r="L76" s="42" t="n">
        <f aca="false">H76-I76</f>
        <v>985286.447463807</v>
      </c>
      <c r="M76" s="42" t="n">
        <f aca="false">J76-K76</f>
        <v>68884.549198803</v>
      </c>
      <c r="N76" s="125" t="n">
        <v>2687253.18097515</v>
      </c>
      <c r="O76" s="7"/>
      <c r="P76" s="7"/>
      <c r="Q76" s="42" t="n">
        <f aca="false">I76*5.5017049523</f>
        <v>118551723.473652</v>
      </c>
      <c r="R76" s="42"/>
      <c r="S76" s="42"/>
      <c r="T76" s="7"/>
      <c r="U76" s="7"/>
      <c r="V76" s="42" t="n">
        <f aca="false">K76*5.5017049523</f>
        <v>12253766.3833363</v>
      </c>
      <c r="W76" s="42" t="n">
        <f aca="false">M76*5.5017049523</f>
        <v>378982.465464008</v>
      </c>
      <c r="X76" s="42" t="n">
        <f aca="false">N76*5.1890047538+L76*5.5017049523</f>
        <v>19364924.8581899</v>
      </c>
      <c r="Y76" s="42" t="n">
        <f aca="false">N76*5.1890047538</f>
        <v>13944169.5307442</v>
      </c>
      <c r="Z76" s="42" t="n">
        <f aca="false">L76*5.5017049523</f>
        <v>5420755.3274457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25" t="n">
        <v>24935882.8094917</v>
      </c>
      <c r="G77" s="125" t="n">
        <v>23876188.5767818</v>
      </c>
      <c r="H77" s="42" t="n">
        <f aca="false">F77-J77</f>
        <v>22572679.7023923</v>
      </c>
      <c r="I77" s="42" t="n">
        <f aca="false">G77-K77</f>
        <v>21583881.5628954</v>
      </c>
      <c r="J77" s="125" t="n">
        <v>2363203.10709938</v>
      </c>
      <c r="K77" s="125" t="n">
        <v>2292307.0138864</v>
      </c>
      <c r="L77" s="42" t="n">
        <f aca="false">H77-I77</f>
        <v>988798.139496904</v>
      </c>
      <c r="M77" s="42" t="n">
        <f aca="false">J77-K77</f>
        <v>70896.0932129812</v>
      </c>
      <c r="N77" s="125" t="n">
        <v>2634189.12962541</v>
      </c>
      <c r="O77" s="7"/>
      <c r="P77" s="7"/>
      <c r="Q77" s="42" t="n">
        <f aca="false">I77*5.5017049523</f>
        <v>118748148.084439</v>
      </c>
      <c r="R77" s="42"/>
      <c r="S77" s="42"/>
      <c r="T77" s="7"/>
      <c r="U77" s="7"/>
      <c r="V77" s="42" t="n">
        <f aca="false">K77*5.5017049523</f>
        <v>12611596.8504908</v>
      </c>
      <c r="W77" s="42" t="n">
        <f aca="false">M77*5.5017049523</f>
        <v>390049.387128581</v>
      </c>
      <c r="X77" s="42" t="n">
        <f aca="false">N77*5.1890047538+L77*5.5017049523</f>
        <v>19108895.5369297</v>
      </c>
      <c r="Y77" s="42" t="n">
        <f aca="false">N77*5.1890047538</f>
        <v>13668819.9160345</v>
      </c>
      <c r="Z77" s="42" t="n">
        <f aca="false">L77*5.5017049523</f>
        <v>5440075.62089514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21"/>
      <c r="B78" s="5"/>
      <c r="C78" s="121" t="n">
        <f aca="false">C74+1</f>
        <v>2031</v>
      </c>
      <c r="D78" s="121" t="n">
        <f aca="false">D74</f>
        <v>1</v>
      </c>
      <c r="E78" s="121" t="n">
        <v>225</v>
      </c>
      <c r="F78" s="123" t="n">
        <v>25026335.4028943</v>
      </c>
      <c r="G78" s="123" t="n">
        <v>23962473.569814</v>
      </c>
      <c r="H78" s="8" t="n">
        <f aca="false">F78-J78</f>
        <v>22563626.5809215</v>
      </c>
      <c r="I78" s="8" t="n">
        <f aca="false">G78-K78</f>
        <v>21573646.0125004</v>
      </c>
      <c r="J78" s="123" t="n">
        <v>2462708.82197281</v>
      </c>
      <c r="K78" s="123" t="n">
        <v>2388827.55731362</v>
      </c>
      <c r="L78" s="8" t="n">
        <f aca="false">H78-I78</f>
        <v>989980.568421148</v>
      </c>
      <c r="M78" s="8" t="n">
        <f aca="false">J78-K78</f>
        <v>73881.2646591845</v>
      </c>
      <c r="N78" s="123" t="n">
        <v>3184760.17251569</v>
      </c>
      <c r="O78" s="5"/>
      <c r="P78" s="5"/>
      <c r="Q78" s="8" t="n">
        <f aca="false">I78*5.5017049523</f>
        <v>118691835.10614</v>
      </c>
      <c r="R78" s="8"/>
      <c r="S78" s="8"/>
      <c r="T78" s="5"/>
      <c r="U78" s="5"/>
      <c r="V78" s="8" t="n">
        <f aca="false">K78*5.5017049523</f>
        <v>13142624.4022631</v>
      </c>
      <c r="W78" s="8" t="n">
        <f aca="false">M78*5.5017049523</f>
        <v>406472.919657622</v>
      </c>
      <c r="X78" s="8" t="n">
        <f aca="false">N78*5.1890047538+L78*5.5017049523</f>
        <v>21972316.6708602</v>
      </c>
      <c r="Y78" s="8" t="n">
        <f aca="false">N78*5.1890047538</f>
        <v>16525735.6748968</v>
      </c>
      <c r="Z78" s="8" t="n">
        <f aca="false">L78*5.5017049523</f>
        <v>5446580.9959634</v>
      </c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25" t="n">
        <v>25144386.8243253</v>
      </c>
      <c r="G79" s="125" t="n">
        <v>24074988.7409029</v>
      </c>
      <c r="H79" s="42" t="n">
        <f aca="false">F79-J79</f>
        <v>22607732.1022409</v>
      </c>
      <c r="I79" s="42" t="n">
        <f aca="false">G79-K79</f>
        <v>21614433.660481</v>
      </c>
      <c r="J79" s="125" t="n">
        <v>2536654.72208443</v>
      </c>
      <c r="K79" s="125" t="n">
        <v>2460555.08042189</v>
      </c>
      <c r="L79" s="42" t="n">
        <f aca="false">H79-I79</f>
        <v>993298.44175984</v>
      </c>
      <c r="M79" s="42" t="n">
        <f aca="false">J79-K79</f>
        <v>76099.6416625325</v>
      </c>
      <c r="N79" s="125" t="n">
        <v>2640002.17855908</v>
      </c>
      <c r="O79" s="7"/>
      <c r="P79" s="7"/>
      <c r="Q79" s="42" t="n">
        <f aca="false">I79*5.5017049523</f>
        <v>118916236.711028</v>
      </c>
      <c r="R79" s="42"/>
      <c r="S79" s="42"/>
      <c r="T79" s="7"/>
      <c r="U79" s="7"/>
      <c r="V79" s="42" t="n">
        <f aca="false">K79*5.5017049523</f>
        <v>13537248.0713641</v>
      </c>
      <c r="W79" s="42" t="n">
        <f aca="false">M79*5.5017049523</f>
        <v>418677.77540301</v>
      </c>
      <c r="X79" s="42" t="n">
        <f aca="false">N79*5.1890047538+L79*5.5017049523</f>
        <v>19163818.8107274</v>
      </c>
      <c r="Y79" s="42" t="n">
        <f aca="false">N79*5.1890047538</f>
        <v>13698983.8545854</v>
      </c>
      <c r="Z79" s="42" t="n">
        <f aca="false">L79*5.5017049523</f>
        <v>5464834.95614198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25" t="n">
        <v>25241314.6444962</v>
      </c>
      <c r="G80" s="125" t="n">
        <v>24167138.8473867</v>
      </c>
      <c r="H80" s="42" t="n">
        <f aca="false">F80-J80</f>
        <v>22634539.9154747</v>
      </c>
      <c r="I80" s="42" t="n">
        <f aca="false">G80-K80</f>
        <v>21638567.3602358</v>
      </c>
      <c r="J80" s="125" t="n">
        <v>2606774.72902154</v>
      </c>
      <c r="K80" s="125" t="n">
        <v>2528571.4871509</v>
      </c>
      <c r="L80" s="42" t="n">
        <f aca="false">H80-I80</f>
        <v>995972.55523888</v>
      </c>
      <c r="M80" s="42" t="n">
        <f aca="false">J80-K80</f>
        <v>78203.2418706468</v>
      </c>
      <c r="N80" s="125" t="n">
        <v>2532778.80353415</v>
      </c>
      <c r="O80" s="7"/>
      <c r="P80" s="7"/>
      <c r="Q80" s="42" t="n">
        <f aca="false">I80*5.5017049523</f>
        <v>119049013.206486</v>
      </c>
      <c r="R80" s="42"/>
      <c r="S80" s="42"/>
      <c r="T80" s="7"/>
      <c r="U80" s="7"/>
      <c r="V80" s="42" t="n">
        <f aca="false">K80*5.5017049523</f>
        <v>13911454.2731027</v>
      </c>
      <c r="W80" s="42" t="n">
        <f aca="false">M80*5.5017049523</f>
        <v>430251.163085652</v>
      </c>
      <c r="X80" s="42" t="n">
        <f aca="false">N80*5.1890047538+L80*5.5017049523</f>
        <v>18622148.3913752</v>
      </c>
      <c r="Y80" s="42" t="n">
        <f aca="false">N80*5.1890047538</f>
        <v>13142601.2518626</v>
      </c>
      <c r="Z80" s="42" t="n">
        <f aca="false">L80*5.5017049523</f>
        <v>5479547.13951263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25" t="n">
        <v>25337894.22478</v>
      </c>
      <c r="G81" s="125" t="n">
        <v>24258889.0724559</v>
      </c>
      <c r="H81" s="42" t="n">
        <f aca="false">F81-J81</f>
        <v>22674353.9313698</v>
      </c>
      <c r="I81" s="42" t="n">
        <f aca="false">G81-K81</f>
        <v>21675254.987848</v>
      </c>
      <c r="J81" s="125" t="n">
        <v>2663540.29341024</v>
      </c>
      <c r="K81" s="125" t="n">
        <v>2583634.08460793</v>
      </c>
      <c r="L81" s="42" t="n">
        <f aca="false">H81-I81</f>
        <v>999098.94352179</v>
      </c>
      <c r="M81" s="42" t="n">
        <f aca="false">J81-K81</f>
        <v>79906.208802307</v>
      </c>
      <c r="N81" s="125" t="n">
        <v>2544302.08651083</v>
      </c>
      <c r="O81" s="7"/>
      <c r="P81" s="7"/>
      <c r="Q81" s="42" t="n">
        <f aca="false">I81*5.5017049523</f>
        <v>119250857.709009</v>
      </c>
      <c r="R81" s="42"/>
      <c r="S81" s="42"/>
      <c r="T81" s="7"/>
      <c r="U81" s="7"/>
      <c r="V81" s="42" t="n">
        <f aca="false">K81*5.5017049523</f>
        <v>14214392.4382185</v>
      </c>
      <c r="W81" s="42" t="n">
        <f aca="false">M81*5.5017049523</f>
        <v>439620.38468717</v>
      </c>
      <c r="X81" s="42" t="n">
        <f aca="false">N81*5.1890047538+L81*5.5017049523</f>
        <v>18699143.2274195</v>
      </c>
      <c r="Y81" s="42" t="n">
        <f aca="false">N81*5.1890047538</f>
        <v>13202395.622008</v>
      </c>
      <c r="Z81" s="42" t="n">
        <f aca="false">L81*5.5017049523</f>
        <v>5496747.60541153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21"/>
      <c r="B82" s="5"/>
      <c r="C82" s="121" t="n">
        <f aca="false">C78+1</f>
        <v>2032</v>
      </c>
      <c r="D82" s="121" t="n">
        <f aca="false">D78</f>
        <v>1</v>
      </c>
      <c r="E82" s="121" t="n">
        <v>229</v>
      </c>
      <c r="F82" s="123" t="n">
        <v>25512365.7328328</v>
      </c>
      <c r="G82" s="123" t="n">
        <v>24425288.5533889</v>
      </c>
      <c r="H82" s="8" t="n">
        <f aca="false">F82-J82</f>
        <v>22770636.2914271</v>
      </c>
      <c r="I82" s="8" t="n">
        <f aca="false">G82-K82</f>
        <v>21765810.9952254</v>
      </c>
      <c r="J82" s="123" t="n">
        <v>2741729.44140564</v>
      </c>
      <c r="K82" s="123" t="n">
        <v>2659477.55816347</v>
      </c>
      <c r="L82" s="8" t="n">
        <f aca="false">H82-I82</f>
        <v>1004825.29620173</v>
      </c>
      <c r="M82" s="8" t="n">
        <f aca="false">J82-K82</f>
        <v>82251.8832421689</v>
      </c>
      <c r="N82" s="123" t="n">
        <v>3020625.80610473</v>
      </c>
      <c r="O82" s="5"/>
      <c r="P82" s="5"/>
      <c r="Q82" s="8" t="n">
        <f aca="false">I82*5.5017049523</f>
        <v>119749070.143257</v>
      </c>
      <c r="R82" s="8"/>
      <c r="S82" s="8"/>
      <c r="T82" s="5"/>
      <c r="U82" s="5"/>
      <c r="V82" s="8" t="n">
        <f aca="false">K82*5.5017049523</f>
        <v>14631660.8522787</v>
      </c>
      <c r="W82" s="8" t="n">
        <f aca="false">M82*5.5017049523</f>
        <v>452525.593369442</v>
      </c>
      <c r="X82" s="8" t="n">
        <f aca="false">N82*5.1890047538+L82*5.5017049523</f>
        <v>21202293.9756378</v>
      </c>
      <c r="Y82" s="8" t="n">
        <f aca="false">N82*5.1890047538</f>
        <v>15674041.6673284</v>
      </c>
      <c r="Z82" s="8" t="n">
        <f aca="false">L82*5.5017049523</f>
        <v>5528252.30830938</v>
      </c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25" t="n">
        <v>25577211.4072181</v>
      </c>
      <c r="G83" s="125" t="n">
        <v>24486832.6537002</v>
      </c>
      <c r="H83" s="42" t="n">
        <f aca="false">F83-J83</f>
        <v>22749559.9198861</v>
      </c>
      <c r="I83" s="42" t="n">
        <f aca="false">G83-K83</f>
        <v>21744010.7109881</v>
      </c>
      <c r="J83" s="125" t="n">
        <v>2827651.48733202</v>
      </c>
      <c r="K83" s="125" t="n">
        <v>2742821.94271206</v>
      </c>
      <c r="L83" s="42" t="n">
        <f aca="false">H83-I83</f>
        <v>1005549.20889796</v>
      </c>
      <c r="M83" s="42" t="n">
        <f aca="false">J83-K83</f>
        <v>84829.5446199607</v>
      </c>
      <c r="N83" s="125" t="n">
        <v>2535322.93647683</v>
      </c>
      <c r="O83" s="7"/>
      <c r="P83" s="7"/>
      <c r="Q83" s="42" t="n">
        <f aca="false">I83*5.5017049523</f>
        <v>119629131.411507</v>
      </c>
      <c r="R83" s="42"/>
      <c r="S83" s="42"/>
      <c r="T83" s="7"/>
      <c r="U83" s="7"/>
      <c r="V83" s="42" t="n">
        <f aca="false">K83*5.5017049523</f>
        <v>15090197.0654961</v>
      </c>
      <c r="W83" s="42" t="n">
        <f aca="false">M83*5.5017049523</f>
        <v>466707.125736992</v>
      </c>
      <c r="X83" s="42" t="n">
        <f aca="false">N83*5.1890047538+L83*5.5017049523</f>
        <v>18688037.8321717</v>
      </c>
      <c r="Y83" s="42" t="n">
        <f aca="false">N83*5.1890047538</f>
        <v>13155802.7697964</v>
      </c>
      <c r="Z83" s="42" t="n">
        <f aca="false">L83*5.5017049523</f>
        <v>5532235.06237527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25" t="n">
        <v>25782391.7279113</v>
      </c>
      <c r="G84" s="125" t="n">
        <v>24681461.8509519</v>
      </c>
      <c r="H84" s="42" t="n">
        <f aca="false">F84-J84</f>
        <v>22848087.4522629</v>
      </c>
      <c r="I84" s="42" t="n">
        <f aca="false">G84-K84</f>
        <v>21835186.703573</v>
      </c>
      <c r="J84" s="125" t="n">
        <v>2934304.27564833</v>
      </c>
      <c r="K84" s="125" t="n">
        <v>2846275.14737888</v>
      </c>
      <c r="L84" s="42" t="n">
        <f aca="false">H84-I84</f>
        <v>1012900.74868997</v>
      </c>
      <c r="M84" s="42" t="n">
        <f aca="false">J84-K84</f>
        <v>88029.1282694498</v>
      </c>
      <c r="N84" s="125" t="n">
        <v>2510001.17306117</v>
      </c>
      <c r="O84" s="7"/>
      <c r="P84" s="7"/>
      <c r="Q84" s="42" t="n">
        <f aca="false">I84*5.5017049523</f>
        <v>120130754.821443</v>
      </c>
      <c r="R84" s="42"/>
      <c r="S84" s="42"/>
      <c r="T84" s="7"/>
      <c r="U84" s="7"/>
      <c r="V84" s="42" t="n">
        <f aca="false">K84*5.5017049523</f>
        <v>15659366.0739428</v>
      </c>
      <c r="W84" s="42" t="n">
        <f aca="false">M84*5.5017049523</f>
        <v>484310.290946684</v>
      </c>
      <c r="X84" s="42" t="n">
        <f aca="false">N84*5.1890047538+L84*5.5017049523</f>
        <v>18597089.084314</v>
      </c>
      <c r="Y84" s="42" t="n">
        <f aca="false">N84*5.1890047538</f>
        <v>13024408.019058</v>
      </c>
      <c r="Z84" s="42" t="n">
        <f aca="false">L84*5.5017049523</f>
        <v>5572681.06525598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25" t="n">
        <v>25963728.659231</v>
      </c>
      <c r="G85" s="125" t="n">
        <v>24854241.907952</v>
      </c>
      <c r="H85" s="42" t="n">
        <f aca="false">F85-J85</f>
        <v>22966790.2827915</v>
      </c>
      <c r="I85" s="42" t="n">
        <f aca="false">G85-K85</f>
        <v>21947211.6828057</v>
      </c>
      <c r="J85" s="125" t="n">
        <v>2996938.37643955</v>
      </c>
      <c r="K85" s="125" t="n">
        <v>2907030.22514637</v>
      </c>
      <c r="L85" s="42" t="n">
        <f aca="false">H85-I85</f>
        <v>1019578.59998579</v>
      </c>
      <c r="M85" s="42" t="n">
        <f aca="false">J85-K85</f>
        <v>89908.1512931869</v>
      </c>
      <c r="N85" s="125" t="n">
        <v>2531812.05596724</v>
      </c>
      <c r="O85" s="7"/>
      <c r="P85" s="7"/>
      <c r="Q85" s="42" t="n">
        <f aca="false">I85*5.5017049523</f>
        <v>120747083.204468</v>
      </c>
      <c r="R85" s="42"/>
      <c r="S85" s="42"/>
      <c r="T85" s="7"/>
      <c r="U85" s="7"/>
      <c r="V85" s="42" t="n">
        <f aca="false">K85*5.5017049523</f>
        <v>15993622.5861736</v>
      </c>
      <c r="W85" s="42" t="n">
        <f aca="false">M85*5.5017049523</f>
        <v>494648.121221864</v>
      </c>
      <c r="X85" s="42" t="n">
        <f aca="false">N85*5.1890047538+L85*5.5017049523</f>
        <v>18747005.4269431</v>
      </c>
      <c r="Y85" s="42" t="n">
        <f aca="false">N85*5.1890047538</f>
        <v>13137584.7941422</v>
      </c>
      <c r="Z85" s="42" t="n">
        <f aca="false">L85*5.5017049523</f>
        <v>5609420.63280092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21"/>
      <c r="B86" s="5"/>
      <c r="C86" s="121" t="n">
        <f aca="false">C82+1</f>
        <v>2033</v>
      </c>
      <c r="D86" s="121" t="n">
        <f aca="false">D82</f>
        <v>1</v>
      </c>
      <c r="E86" s="121" t="n">
        <v>233</v>
      </c>
      <c r="F86" s="123" t="n">
        <v>25969864.2917054</v>
      </c>
      <c r="G86" s="123" t="n">
        <v>24860121.3438042</v>
      </c>
      <c r="H86" s="8" t="n">
        <f aca="false">F86-J86</f>
        <v>22918185.3686707</v>
      </c>
      <c r="I86" s="8" t="n">
        <f aca="false">G86-K86</f>
        <v>21899992.7884606</v>
      </c>
      <c r="J86" s="123" t="n">
        <v>3051678.92303466</v>
      </c>
      <c r="K86" s="123" t="n">
        <v>2960128.55534362</v>
      </c>
      <c r="L86" s="8" t="n">
        <f aca="false">H86-I86</f>
        <v>1018192.58021013</v>
      </c>
      <c r="M86" s="8" t="n">
        <f aca="false">J86-K86</f>
        <v>91550.3676910391</v>
      </c>
      <c r="N86" s="123" t="n">
        <v>3037863.03945803</v>
      </c>
      <c r="O86" s="5"/>
      <c r="P86" s="5"/>
      <c r="Q86" s="8" t="n">
        <f aca="false">I86*5.5017049523</f>
        <v>120487298.779608</v>
      </c>
      <c r="R86" s="8"/>
      <c r="S86" s="8"/>
      <c r="T86" s="5"/>
      <c r="U86" s="5"/>
      <c r="V86" s="8" t="n">
        <f aca="false">K86*5.5017049523</f>
        <v>16285753.9323786</v>
      </c>
      <c r="W86" s="8" t="n">
        <f aca="false">M86*5.5017049523</f>
        <v>503683.111310676</v>
      </c>
      <c r="X86" s="8" t="n">
        <f aca="false">N86*5.1890047538+L86*5.5017049523</f>
        <v>21365280.9140782</v>
      </c>
      <c r="Y86" s="8" t="n">
        <f aca="false">N86*5.1890047538</f>
        <v>15763485.753141</v>
      </c>
      <c r="Z86" s="8" t="n">
        <f aca="false">L86*5.5017049523</f>
        <v>5601795.16093717</v>
      </c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25" t="n">
        <v>26110865.2666192</v>
      </c>
      <c r="G87" s="125" t="n">
        <v>24994656.8479129</v>
      </c>
      <c r="H87" s="42" t="n">
        <f aca="false">F87-J87</f>
        <v>22971241.1091717</v>
      </c>
      <c r="I87" s="42" t="n">
        <f aca="false">G87-K87</f>
        <v>21949221.4151888</v>
      </c>
      <c r="J87" s="125" t="n">
        <v>3139624.15744746</v>
      </c>
      <c r="K87" s="125" t="n">
        <v>3045435.43272404</v>
      </c>
      <c r="L87" s="42" t="n">
        <f aca="false">H87-I87</f>
        <v>1022019.69398284</v>
      </c>
      <c r="M87" s="42" t="n">
        <f aca="false">J87-K87</f>
        <v>94188.7247234234</v>
      </c>
      <c r="N87" s="125" t="n">
        <v>2577401.94981468</v>
      </c>
      <c r="O87" s="7"/>
      <c r="P87" s="7"/>
      <c r="Q87" s="42" t="n">
        <f aca="false">I87*5.5017049523</f>
        <v>120758140.159074</v>
      </c>
      <c r="R87" s="42"/>
      <c r="S87" s="42"/>
      <c r="T87" s="7"/>
      <c r="U87" s="7"/>
      <c r="V87" s="42" t="n">
        <f aca="false">K87*5.5017049523</f>
        <v>16755087.2021277</v>
      </c>
      <c r="W87" s="42" t="n">
        <f aca="false">M87*5.5017049523</f>
        <v>518198.57326168</v>
      </c>
      <c r="X87" s="42" t="n">
        <f aca="false">N87*5.1890047538+L87*5.5017049523</f>
        <v>18997001.7817753</v>
      </c>
      <c r="Y87" s="42" t="n">
        <f aca="false">N87*5.1890047538</f>
        <v>13374150.9700418</v>
      </c>
      <c r="Z87" s="42" t="n">
        <f aca="false">L87*5.5017049523</f>
        <v>5622850.81173354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25" t="n">
        <v>26218927.6210589</v>
      </c>
      <c r="G88" s="125" t="n">
        <v>25098456.6949867</v>
      </c>
      <c r="H88" s="42" t="n">
        <f aca="false">F88-J88</f>
        <v>23011422.2141921</v>
      </c>
      <c r="I88" s="42" t="n">
        <f aca="false">G88-K88</f>
        <v>21987176.450326</v>
      </c>
      <c r="J88" s="125" t="n">
        <v>3207505.40686675</v>
      </c>
      <c r="K88" s="125" t="n">
        <v>3111280.24466074</v>
      </c>
      <c r="L88" s="42" t="n">
        <f aca="false">H88-I88</f>
        <v>1024245.76386617</v>
      </c>
      <c r="M88" s="42" t="n">
        <f aca="false">J88-K88</f>
        <v>96225.162206003</v>
      </c>
      <c r="N88" s="125" t="n">
        <v>2501254.38712916</v>
      </c>
      <c r="O88" s="7"/>
      <c r="P88" s="7"/>
      <c r="Q88" s="42" t="n">
        <f aca="false">I88*5.5017049523</f>
        <v>120966957.563852</v>
      </c>
      <c r="R88" s="42"/>
      <c r="S88" s="42"/>
      <c r="T88" s="7"/>
      <c r="U88" s="7"/>
      <c r="V88" s="42" t="n">
        <f aca="false">K88*5.5017049523</f>
        <v>17117345.9300432</v>
      </c>
      <c r="W88" s="42" t="n">
        <f aca="false">M88*5.5017049523</f>
        <v>529402.451444637</v>
      </c>
      <c r="X88" s="42" t="n">
        <f aca="false">N88*5.1890047538+L88*5.5017049523</f>
        <v>18614118.8967111</v>
      </c>
      <c r="Y88" s="42" t="n">
        <f aca="false">N88*5.1890047538</f>
        <v>12979020.9052763</v>
      </c>
      <c r="Z88" s="42" t="n">
        <f aca="false">L88*5.5017049523</f>
        <v>5635097.99143481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25" t="n">
        <v>26366093.4372974</v>
      </c>
      <c r="G89" s="125" t="n">
        <v>25238333.1279099</v>
      </c>
      <c r="H89" s="42" t="n">
        <f aca="false">F89-J89</f>
        <v>23077149.4399829</v>
      </c>
      <c r="I89" s="42" t="n">
        <f aca="false">G89-K89</f>
        <v>22048057.4505149</v>
      </c>
      <c r="J89" s="125" t="n">
        <v>3288943.99731448</v>
      </c>
      <c r="K89" s="125" t="n">
        <v>3190275.67739505</v>
      </c>
      <c r="L89" s="42" t="n">
        <f aca="false">H89-I89</f>
        <v>1029091.989468</v>
      </c>
      <c r="M89" s="42" t="n">
        <f aca="false">J89-K89</f>
        <v>98668.3199194349</v>
      </c>
      <c r="N89" s="125" t="n">
        <v>2510890.87618823</v>
      </c>
      <c r="O89" s="7"/>
      <c r="P89" s="7"/>
      <c r="Q89" s="42" t="n">
        <f aca="false">I89*5.5017049523</f>
        <v>121301906.864093</v>
      </c>
      <c r="R89" s="42"/>
      <c r="S89" s="42"/>
      <c r="T89" s="7"/>
      <c r="U89" s="7"/>
      <c r="V89" s="42" t="n">
        <f aca="false">K89*5.5017049523</f>
        <v>17551955.4935266</v>
      </c>
      <c r="W89" s="42" t="n">
        <f aca="false">M89*5.5017049523</f>
        <v>542843.984335875</v>
      </c>
      <c r="X89" s="42" t="n">
        <f aca="false">N89*5.1890047538+L89*5.5017049523</f>
        <v>18690785.1876422</v>
      </c>
      <c r="Y89" s="42" t="n">
        <f aca="false">N89*5.1890047538</f>
        <v>13029024.6928138</v>
      </c>
      <c r="Z89" s="42" t="n">
        <f aca="false">L89*5.5017049523</f>
        <v>5661760.49482838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21"/>
      <c r="B90" s="5"/>
      <c r="C90" s="121" t="n">
        <f aca="false">C86+1</f>
        <v>2034</v>
      </c>
      <c r="D90" s="121" t="n">
        <f aca="false">D86</f>
        <v>1</v>
      </c>
      <c r="E90" s="121" t="n">
        <v>237</v>
      </c>
      <c r="F90" s="123" t="n">
        <v>26435660.7000046</v>
      </c>
      <c r="G90" s="123" t="n">
        <v>25305357.7986008</v>
      </c>
      <c r="H90" s="8" t="n">
        <f aca="false">F90-J90</f>
        <v>23087401.090011</v>
      </c>
      <c r="I90" s="8" t="n">
        <f aca="false">G90-K90</f>
        <v>22057545.976907</v>
      </c>
      <c r="J90" s="123" t="n">
        <v>3348259.60999354</v>
      </c>
      <c r="K90" s="123" t="n">
        <v>3247811.82169374</v>
      </c>
      <c r="L90" s="8" t="n">
        <f aca="false">H90-I90</f>
        <v>1029855.11310402</v>
      </c>
      <c r="M90" s="8" t="n">
        <f aca="false">J90-K90</f>
        <v>100447.788299806</v>
      </c>
      <c r="N90" s="123" t="n">
        <v>3022285.72324252</v>
      </c>
      <c r="O90" s="5"/>
      <c r="P90" s="5"/>
      <c r="Q90" s="8" t="n">
        <f aca="false">I90*5.5017049523</f>
        <v>121354109.936734</v>
      </c>
      <c r="R90" s="8"/>
      <c r="S90" s="8"/>
      <c r="T90" s="5"/>
      <c r="U90" s="5"/>
      <c r="V90" s="8" t="n">
        <f aca="false">K90*5.5017049523</f>
        <v>17868502.3835509</v>
      </c>
      <c r="W90" s="8" t="n">
        <f aca="false">M90*5.5017049523</f>
        <v>552634.094336627</v>
      </c>
      <c r="X90" s="8" t="n">
        <f aca="false">N90*5.1890047538+L90*5.5017049523</f>
        <v>21348613.9611631</v>
      </c>
      <c r="Y90" s="8" t="n">
        <f aca="false">N90*5.1890047538</f>
        <v>15682654.9852473</v>
      </c>
      <c r="Z90" s="8" t="n">
        <f aca="false">L90*5.5017049523</f>
        <v>5665958.97591584</v>
      </c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25" t="n">
        <v>26662160.751262</v>
      </c>
      <c r="G91" s="125" t="n">
        <v>25522047.2871366</v>
      </c>
      <c r="H91" s="42" t="n">
        <f aca="false">F91-J91</f>
        <v>23258489.9147034</v>
      </c>
      <c r="I91" s="42" t="n">
        <f aca="false">G91-K91</f>
        <v>22220486.5756747</v>
      </c>
      <c r="J91" s="125" t="n">
        <v>3403670.83655864</v>
      </c>
      <c r="K91" s="125" t="n">
        <v>3301560.71146188</v>
      </c>
      <c r="L91" s="42" t="n">
        <f aca="false">H91-I91</f>
        <v>1038003.33902865</v>
      </c>
      <c r="M91" s="42" t="n">
        <f aca="false">J91-K91</f>
        <v>102110.125096759</v>
      </c>
      <c r="N91" s="125" t="n">
        <v>2469371.36484019</v>
      </c>
      <c r="O91" s="7"/>
      <c r="P91" s="7"/>
      <c r="Q91" s="42" t="n">
        <f aca="false">I91*5.5017049523</f>
        <v>122250561.035905</v>
      </c>
      <c r="R91" s="42"/>
      <c r="S91" s="42"/>
      <c r="T91" s="7"/>
      <c r="U91" s="7"/>
      <c r="V91" s="42" t="n">
        <f aca="false">K91*5.5017049523</f>
        <v>18164212.916569</v>
      </c>
      <c r="W91" s="42" t="n">
        <f aca="false">M91*5.5017049523</f>
        <v>561779.780924811</v>
      </c>
      <c r="X91" s="42" t="n">
        <f aca="false">N91*5.1890047538+L91*5.5017049523</f>
        <v>18524367.8618912</v>
      </c>
      <c r="Y91" s="42" t="n">
        <f aca="false">N91*5.1890047538</f>
        <v>12813579.7510533</v>
      </c>
      <c r="Z91" s="42" t="n">
        <f aca="false">L91*5.5017049523</f>
        <v>5710788.11083788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25" t="n">
        <v>26781929.3822291</v>
      </c>
      <c r="G92" s="125" t="n">
        <v>25636374.1301895</v>
      </c>
      <c r="H92" s="42" t="n">
        <f aca="false">F92-J92</f>
        <v>23357591.3057774</v>
      </c>
      <c r="I92" s="42" t="n">
        <f aca="false">G92-K92</f>
        <v>22314766.1960313</v>
      </c>
      <c r="J92" s="125" t="n">
        <v>3424338.07645169</v>
      </c>
      <c r="K92" s="125" t="n">
        <v>3321607.93415814</v>
      </c>
      <c r="L92" s="42" t="n">
        <f aca="false">H92-I92</f>
        <v>1042825.10974609</v>
      </c>
      <c r="M92" s="42" t="n">
        <f aca="false">J92-K92</f>
        <v>102730.142293551</v>
      </c>
      <c r="N92" s="125" t="n">
        <v>2514139.02187929</v>
      </c>
      <c r="O92" s="7"/>
      <c r="P92" s="7"/>
      <c r="Q92" s="42" t="n">
        <f aca="false">I92*5.5017049523</f>
        <v>122769259.690122</v>
      </c>
      <c r="R92" s="42"/>
      <c r="S92" s="42"/>
      <c r="T92" s="7"/>
      <c r="U92" s="7"/>
      <c r="V92" s="42" t="n">
        <f aca="false">K92*5.5017049523</f>
        <v>18274506.8209568</v>
      </c>
      <c r="W92" s="42" t="n">
        <f aca="false">M92*5.5017049523</f>
        <v>565190.932606913</v>
      </c>
      <c r="X92" s="42" t="n">
        <f aca="false">N92*5.1890047538+L92*5.5017049523</f>
        <v>18783195.4069185</v>
      </c>
      <c r="Y92" s="42" t="n">
        <f aca="false">N92*5.1890047538</f>
        <v>13045879.3362457</v>
      </c>
      <c r="Z92" s="42" t="n">
        <f aca="false">L92*5.5017049523</f>
        <v>5737316.07067284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25" t="n">
        <v>26854304.808513</v>
      </c>
      <c r="G93" s="125" t="n">
        <v>25705793.5871236</v>
      </c>
      <c r="H93" s="42" t="n">
        <f aca="false">F93-J93</f>
        <v>23406339.6289307</v>
      </c>
      <c r="I93" s="42" t="n">
        <f aca="false">G93-K93</f>
        <v>22361267.3629288</v>
      </c>
      <c r="J93" s="125" t="n">
        <v>3447965.17958226</v>
      </c>
      <c r="K93" s="125" t="n">
        <v>3344526.22419479</v>
      </c>
      <c r="L93" s="42" t="n">
        <f aca="false">H93-I93</f>
        <v>1045072.26600193</v>
      </c>
      <c r="M93" s="42" t="n">
        <f aca="false">J93-K93</f>
        <v>103438.955387468</v>
      </c>
      <c r="N93" s="125" t="n">
        <v>2525735.05639902</v>
      </c>
      <c r="O93" s="7"/>
      <c r="P93" s="7"/>
      <c r="Q93" s="42" t="n">
        <f aca="false">I93*5.5017049523</f>
        <v>123025095.39033</v>
      </c>
      <c r="R93" s="42"/>
      <c r="S93" s="42"/>
      <c r="T93" s="7"/>
      <c r="U93" s="7"/>
      <c r="V93" s="42" t="n">
        <f aca="false">K93*5.5017049523</f>
        <v>18400596.4907497</v>
      </c>
      <c r="W93" s="42" t="n">
        <f aca="false">M93*5.5017049523</f>
        <v>569090.613115974</v>
      </c>
      <c r="X93" s="42" t="n">
        <f aca="false">N93*5.1890047538+L93*5.5017049523</f>
        <v>18855730.475868</v>
      </c>
      <c r="Y93" s="42" t="n">
        <f aca="false">N93*5.1890047538</f>
        <v>13106051.2144938</v>
      </c>
      <c r="Z93" s="42" t="n">
        <f aca="false">L93*5.5017049523</f>
        <v>5749679.26137419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21"/>
      <c r="B94" s="5"/>
      <c r="C94" s="121" t="n">
        <f aca="false">C90+1</f>
        <v>2035</v>
      </c>
      <c r="D94" s="121" t="n">
        <f aca="false">D90</f>
        <v>1</v>
      </c>
      <c r="E94" s="121" t="n">
        <v>241</v>
      </c>
      <c r="F94" s="123" t="n">
        <v>27034696.7081097</v>
      </c>
      <c r="G94" s="123" t="n">
        <v>25877960.5599854</v>
      </c>
      <c r="H94" s="8" t="n">
        <f aca="false">F94-J94</f>
        <v>23525511.3498602</v>
      </c>
      <c r="I94" s="8" t="n">
        <f aca="false">G94-K94</f>
        <v>22474050.7624833</v>
      </c>
      <c r="J94" s="123" t="n">
        <v>3509185.35824955</v>
      </c>
      <c r="K94" s="123" t="n">
        <v>3403909.79750206</v>
      </c>
      <c r="L94" s="8" t="n">
        <f aca="false">H94-I94</f>
        <v>1051460.58737686</v>
      </c>
      <c r="M94" s="8" t="n">
        <f aca="false">J94-K94</f>
        <v>105275.560747487</v>
      </c>
      <c r="N94" s="123" t="n">
        <v>3098664.49544236</v>
      </c>
      <c r="O94" s="5"/>
      <c r="P94" s="5"/>
      <c r="Q94" s="8" t="n">
        <f aca="false">I94*5.5017049523</f>
        <v>123645596.378196</v>
      </c>
      <c r="R94" s="8"/>
      <c r="S94" s="8"/>
      <c r="T94" s="5"/>
      <c r="U94" s="5"/>
      <c r="V94" s="8" t="n">
        <f aca="false">K94*5.5017049523</f>
        <v>18727307.3900996</v>
      </c>
      <c r="W94" s="8" t="n">
        <f aca="false">M94*5.5017049523</f>
        <v>579195.073920606</v>
      </c>
      <c r="X94" s="8" t="n">
        <f aca="false">N94*5.1890047538+L94*5.5017049523</f>
        <v>21863810.7180012</v>
      </c>
      <c r="Y94" s="8" t="n">
        <f aca="false">N94*5.1890047538</f>
        <v>16078984.7972817</v>
      </c>
      <c r="Z94" s="8" t="n">
        <f aca="false">L94*5.5017049523</f>
        <v>5784825.92071955</v>
      </c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25" t="n">
        <v>27135260.5932779</v>
      </c>
      <c r="G95" s="125" t="n">
        <v>25973669.0793647</v>
      </c>
      <c r="H95" s="42" t="n">
        <f aca="false">F95-J95</f>
        <v>23577876.398593</v>
      </c>
      <c r="I95" s="42" t="n">
        <f aca="false">G95-K95</f>
        <v>22523006.4105203</v>
      </c>
      <c r="J95" s="125" t="n">
        <v>3557384.19468495</v>
      </c>
      <c r="K95" s="125" t="n">
        <v>3450662.6688444</v>
      </c>
      <c r="L95" s="42" t="n">
        <f aca="false">H95-I95</f>
        <v>1054869.98807264</v>
      </c>
      <c r="M95" s="42" t="n">
        <f aca="false">J95-K95</f>
        <v>106721.525840549</v>
      </c>
      <c r="N95" s="125" t="n">
        <v>2504770.67928189</v>
      </c>
      <c r="O95" s="7"/>
      <c r="P95" s="7"/>
      <c r="Q95" s="42" t="n">
        <f aca="false">I95*5.5017049523</f>
        <v>123914935.909444</v>
      </c>
      <c r="R95" s="42"/>
      <c r="S95" s="42"/>
      <c r="T95" s="7"/>
      <c r="U95" s="7"/>
      <c r="V95" s="42" t="n">
        <f aca="false">K95*5.5017049523</f>
        <v>18984527.893898</v>
      </c>
      <c r="W95" s="42" t="n">
        <f aca="false">M95*5.5017049523</f>
        <v>587150.34723396</v>
      </c>
      <c r="X95" s="42" t="n">
        <f aca="false">N95*5.1890047538+L95*5.5017049523</f>
        <v>18800850.3993845</v>
      </c>
      <c r="Y95" s="42" t="n">
        <f aca="false">N95*5.1890047538</f>
        <v>12997266.9619726</v>
      </c>
      <c r="Z95" s="42" t="n">
        <f aca="false">L95*5.5017049523</f>
        <v>5803583.43741189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25" t="n">
        <v>27276403.6375848</v>
      </c>
      <c r="G96" s="125" t="n">
        <v>26108196.5715969</v>
      </c>
      <c r="H96" s="42" t="n">
        <f aca="false">F96-J96</f>
        <v>23639113.42735</v>
      </c>
      <c r="I96" s="42" t="n">
        <f aca="false">G96-K96</f>
        <v>22580025.0676692</v>
      </c>
      <c r="J96" s="125" t="n">
        <v>3637290.21023478</v>
      </c>
      <c r="K96" s="125" t="n">
        <v>3528171.50392774</v>
      </c>
      <c r="L96" s="42" t="n">
        <f aca="false">H96-I96</f>
        <v>1059088.35968084</v>
      </c>
      <c r="M96" s="42" t="n">
        <f aca="false">J96-K96</f>
        <v>109118.706307044</v>
      </c>
      <c r="N96" s="125" t="n">
        <v>2538114.69866959</v>
      </c>
      <c r="O96" s="7"/>
      <c r="P96" s="7"/>
      <c r="Q96" s="42" t="n">
        <f aca="false">I96*5.5017049523</f>
        <v>124228635.737854</v>
      </c>
      <c r="R96" s="42"/>
      <c r="S96" s="42"/>
      <c r="T96" s="7"/>
      <c r="U96" s="7"/>
      <c r="V96" s="42" t="n">
        <f aca="false">K96*5.5017049523</f>
        <v>19410958.635723</v>
      </c>
      <c r="W96" s="42" t="n">
        <f aca="false">M96*5.5017049523</f>
        <v>600338.926878032</v>
      </c>
      <c r="X96" s="42" t="n">
        <f aca="false">N96*5.1890047538+L96*5.5017049523</f>
        <v>18997080.9104655</v>
      </c>
      <c r="Y96" s="42" t="n">
        <f aca="false">N96*5.1890047538</f>
        <v>13170289.2370862</v>
      </c>
      <c r="Z96" s="42" t="n">
        <f aca="false">L96*5.5017049523</f>
        <v>5826791.67337933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25" t="n">
        <v>27313953.9629455</v>
      </c>
      <c r="G97" s="125" t="n">
        <v>26143773.5990365</v>
      </c>
      <c r="H97" s="42" t="n">
        <f aca="false">F97-J97</f>
        <v>23597003.0620797</v>
      </c>
      <c r="I97" s="42" t="n">
        <f aca="false">G97-K97</f>
        <v>22538331.2251967</v>
      </c>
      <c r="J97" s="125" t="n">
        <v>3716950.90086585</v>
      </c>
      <c r="K97" s="125" t="n">
        <v>3605442.37383987</v>
      </c>
      <c r="L97" s="42" t="n">
        <f aca="false">H97-I97</f>
        <v>1058671.83688299</v>
      </c>
      <c r="M97" s="42" t="n">
        <f aca="false">J97-K97</f>
        <v>111508.527025975</v>
      </c>
      <c r="N97" s="125" t="n">
        <v>2479228.72386588</v>
      </c>
      <c r="O97" s="7"/>
      <c r="P97" s="7"/>
      <c r="Q97" s="42" t="n">
        <f aca="false">I97*5.5017049523</f>
        <v>123999248.518242</v>
      </c>
      <c r="R97" s="42"/>
      <c r="S97" s="42"/>
      <c r="T97" s="7"/>
      <c r="U97" s="7"/>
      <c r="V97" s="42" t="n">
        <f aca="false">K97*5.5017049523</f>
        <v>19836080.1633871</v>
      </c>
      <c r="W97" s="42" t="n">
        <f aca="false">M97*5.5017049523</f>
        <v>613487.015362487</v>
      </c>
      <c r="X97" s="42" t="n">
        <f aca="false">N97*5.1890047538+L97*5.5017049523</f>
        <v>18689229.7217373</v>
      </c>
      <c r="Y97" s="42" t="n">
        <f aca="false">N97*5.1890047538</f>
        <v>12864729.6338976</v>
      </c>
      <c r="Z97" s="42" t="n">
        <f aca="false">L97*5.5017049523</f>
        <v>5824500.0878397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21"/>
      <c r="B98" s="5"/>
      <c r="C98" s="121" t="n">
        <f aca="false">C94+1</f>
        <v>2036</v>
      </c>
      <c r="D98" s="121" t="n">
        <f aca="false">D94</f>
        <v>1</v>
      </c>
      <c r="E98" s="121" t="n">
        <v>245</v>
      </c>
      <c r="F98" s="123" t="n">
        <v>27407041.5085892</v>
      </c>
      <c r="G98" s="123" t="n">
        <v>26232172.7455406</v>
      </c>
      <c r="H98" s="8" t="n">
        <f aca="false">F98-J98</f>
        <v>23625284.849751</v>
      </c>
      <c r="I98" s="8" t="n">
        <f aca="false">G98-K98</f>
        <v>22563868.7864676</v>
      </c>
      <c r="J98" s="123" t="n">
        <v>3781756.65883813</v>
      </c>
      <c r="K98" s="123" t="n">
        <v>3668303.95907299</v>
      </c>
      <c r="L98" s="8" t="n">
        <f aca="false">H98-I98</f>
        <v>1061416.06328342</v>
      </c>
      <c r="M98" s="8" t="n">
        <f aca="false">J98-K98</f>
        <v>113452.699765144</v>
      </c>
      <c r="N98" s="123" t="n">
        <v>2909343.64480283</v>
      </c>
      <c r="O98" s="5"/>
      <c r="P98" s="5"/>
      <c r="Q98" s="8" t="n">
        <f aca="false">I98*5.5017049523</f>
        <v>124139748.645556</v>
      </c>
      <c r="R98" s="8"/>
      <c r="S98" s="8"/>
      <c r="T98" s="5"/>
      <c r="U98" s="5"/>
      <c r="V98" s="8" t="n">
        <f aca="false">K98*5.5017049523</f>
        <v>20181926.0581736</v>
      </c>
      <c r="W98" s="8" t="n">
        <f aca="false">M98*5.5017049523</f>
        <v>624183.2801497</v>
      </c>
      <c r="X98" s="8" t="n">
        <f aca="false">N98*5.1890047538+L98*5.5017049523</f>
        <v>20936196.0151369</v>
      </c>
      <c r="Y98" s="8" t="n">
        <f aca="false">N98*5.1890047538</f>
        <v>15096598.0033197</v>
      </c>
      <c r="Z98" s="8" t="n">
        <f aca="false">L98*5.5017049523</f>
        <v>5839598.01181715</v>
      </c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25" t="n">
        <v>27536578.5632121</v>
      </c>
      <c r="G99" s="125" t="n">
        <v>26356731.7952032</v>
      </c>
      <c r="H99" s="42" t="n">
        <f aca="false">F99-J99</f>
        <v>23666006.7039501</v>
      </c>
      <c r="I99" s="42" t="n">
        <f aca="false">G99-K99</f>
        <v>22602277.091719</v>
      </c>
      <c r="J99" s="125" t="n">
        <v>3870571.85926202</v>
      </c>
      <c r="K99" s="125" t="n">
        <v>3754454.70348416</v>
      </c>
      <c r="L99" s="42" t="n">
        <f aca="false">H99-I99</f>
        <v>1063729.61223106</v>
      </c>
      <c r="M99" s="42" t="n">
        <f aca="false">J99-K99</f>
        <v>116117.155777862</v>
      </c>
      <c r="N99" s="125" t="n">
        <v>2435934.47914083</v>
      </c>
      <c r="O99" s="7"/>
      <c r="P99" s="7"/>
      <c r="Q99" s="42" t="n">
        <f aca="false">I99*5.5017049523</f>
        <v>124351059.808767</v>
      </c>
      <c r="R99" s="42"/>
      <c r="S99" s="42"/>
      <c r="T99" s="7"/>
      <c r="U99" s="7"/>
      <c r="V99" s="42" t="n">
        <f aca="false">K99*5.5017049523</f>
        <v>20655902.0353448</v>
      </c>
      <c r="W99" s="42" t="n">
        <f aca="false">M99*5.5017049523</f>
        <v>638842.330990053</v>
      </c>
      <c r="X99" s="42" t="n">
        <f aca="false">N99*5.1890047538+L99*5.5017049523</f>
        <v>18492402.0677268</v>
      </c>
      <c r="Y99" s="42" t="n">
        <f aca="false">N99*5.1890047538</f>
        <v>12640075.5922071</v>
      </c>
      <c r="Z99" s="42" t="n">
        <f aca="false">L99*5.5017049523</f>
        <v>5852326.47551977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25" t="n">
        <v>27601679.3590406</v>
      </c>
      <c r="G100" s="125" t="n">
        <v>26418828.080242</v>
      </c>
      <c r="H100" s="42" t="n">
        <f aca="false">F100-J100</f>
        <v>23677796.3816003</v>
      </c>
      <c r="I100" s="42" t="n">
        <f aca="false">G100-K100</f>
        <v>22612661.5921249</v>
      </c>
      <c r="J100" s="125" t="n">
        <v>3923882.97744026</v>
      </c>
      <c r="K100" s="125" t="n">
        <v>3806166.48811705</v>
      </c>
      <c r="L100" s="42" t="n">
        <f aca="false">H100-I100</f>
        <v>1065134.78947538</v>
      </c>
      <c r="M100" s="42" t="n">
        <f aca="false">J100-K100</f>
        <v>117716.489323208</v>
      </c>
      <c r="N100" s="125" t="n">
        <v>2427398.6019297</v>
      </c>
      <c r="O100" s="7"/>
      <c r="P100" s="7"/>
      <c r="Q100" s="42" t="n">
        <f aca="false">I100*5.5017049523</f>
        <v>124408192.266078</v>
      </c>
      <c r="R100" s="42"/>
      <c r="S100" s="42"/>
      <c r="T100" s="7"/>
      <c r="U100" s="7"/>
      <c r="V100" s="42" t="n">
        <f aca="false">K100*5.5017049523</f>
        <v>20940405.0169519</v>
      </c>
      <c r="W100" s="42" t="n">
        <f aca="false">M100*5.5017049523</f>
        <v>647641.392276862</v>
      </c>
      <c r="X100" s="42" t="n">
        <f aca="false">N100*5.1890047538+L100*5.5017049523</f>
        <v>18455840.2309044</v>
      </c>
      <c r="Y100" s="42" t="n">
        <f aca="false">N100*5.1890047538</f>
        <v>12595782.8847807</v>
      </c>
      <c r="Z100" s="42" t="n">
        <f aca="false">L100*5.5017049523</f>
        <v>5860057.3461237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25" t="n">
        <v>27764210.1883625</v>
      </c>
      <c r="G101" s="125" t="n">
        <v>26573800.9427186</v>
      </c>
      <c r="H101" s="42" t="n">
        <f aca="false">F101-J101</f>
        <v>23789199.1230716</v>
      </c>
      <c r="I101" s="42" t="n">
        <f aca="false">G101-K101</f>
        <v>22718040.2093864</v>
      </c>
      <c r="J101" s="125" t="n">
        <v>3975011.06529092</v>
      </c>
      <c r="K101" s="125" t="n">
        <v>3855760.73333219</v>
      </c>
      <c r="L101" s="42" t="n">
        <f aca="false">H101-I101</f>
        <v>1071158.91368525</v>
      </c>
      <c r="M101" s="42" t="n">
        <f aca="false">J101-K101</f>
        <v>119250.331958729</v>
      </c>
      <c r="N101" s="125" t="n">
        <v>2405731.19398376</v>
      </c>
      <c r="O101" s="7"/>
      <c r="P101" s="7"/>
      <c r="Q101" s="42" t="n">
        <f aca="false">I101*5.5017049523</f>
        <v>124987954.326532</v>
      </c>
      <c r="R101" s="42"/>
      <c r="S101" s="42"/>
      <c r="T101" s="7"/>
      <c r="U101" s="7"/>
      <c r="V101" s="42" t="n">
        <f aca="false">K101*5.5017049523</f>
        <v>21213257.9214576</v>
      </c>
      <c r="W101" s="42" t="n">
        <f aca="false">M101*5.5017049523</f>
        <v>656080.141900757</v>
      </c>
      <c r="X101" s="42" t="n">
        <f aca="false">N101*5.1890047538+L101*5.5017049523</f>
        <v>18376550.9020691</v>
      </c>
      <c r="Y101" s="42" t="n">
        <f aca="false">N101*5.1890047538</f>
        <v>12483350.6019467</v>
      </c>
      <c r="Z101" s="42" t="n">
        <f aca="false">L101*5.5017049523</f>
        <v>5893200.30012243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21"/>
      <c r="B102" s="5"/>
      <c r="C102" s="121" t="n">
        <f aca="false">C98+1</f>
        <v>2037</v>
      </c>
      <c r="D102" s="121" t="n">
        <f aca="false">D98</f>
        <v>1</v>
      </c>
      <c r="E102" s="121" t="n">
        <v>249</v>
      </c>
      <c r="F102" s="123" t="n">
        <v>27823139.0576381</v>
      </c>
      <c r="G102" s="123" t="n">
        <v>26630956.3581515</v>
      </c>
      <c r="H102" s="8" t="n">
        <f aca="false">F102-J102</f>
        <v>23806770.2809947</v>
      </c>
      <c r="I102" s="8" t="n">
        <f aca="false">G102-K102</f>
        <v>22735078.6448075</v>
      </c>
      <c r="J102" s="123" t="n">
        <v>4016368.77664333</v>
      </c>
      <c r="K102" s="123" t="n">
        <v>3895877.71334403</v>
      </c>
      <c r="L102" s="8" t="n">
        <f aca="false">H102-I102</f>
        <v>1071691.63618722</v>
      </c>
      <c r="M102" s="8" t="n">
        <f aca="false">J102-K102</f>
        <v>120491.063299301</v>
      </c>
      <c r="N102" s="123" t="n">
        <v>2910095.77500843</v>
      </c>
      <c r="O102" s="5"/>
      <c r="P102" s="5"/>
      <c r="Q102" s="8" t="n">
        <f aca="false">I102*5.5017049523</f>
        <v>125081694.771068</v>
      </c>
      <c r="R102" s="8"/>
      <c r="S102" s="8"/>
      <c r="T102" s="5"/>
      <c r="U102" s="5"/>
      <c r="V102" s="8" t="n">
        <f aca="false">K102*5.5017049523</f>
        <v>21433969.70906</v>
      </c>
      <c r="W102" s="8" t="n">
        <f aca="false">M102*5.5017049523</f>
        <v>662906.279661658</v>
      </c>
      <c r="X102" s="8" t="n">
        <f aca="false">N102*5.1890047538+L102*5.5017049523</f>
        <v>20996631.9926817</v>
      </c>
      <c r="Y102" s="8" t="n">
        <f aca="false">N102*5.1890047538</f>
        <v>15100500.810532</v>
      </c>
      <c r="Z102" s="8" t="n">
        <f aca="false">L102*5.5017049523</f>
        <v>5896131.18214971</v>
      </c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25" t="n">
        <v>27968723.3967125</v>
      </c>
      <c r="G103" s="125" t="n">
        <v>26770714.299458</v>
      </c>
      <c r="H103" s="42" t="n">
        <f aca="false">F103-J103</f>
        <v>23873613.0627248</v>
      </c>
      <c r="I103" s="42" t="n">
        <f aca="false">G103-K103</f>
        <v>22798457.2754899</v>
      </c>
      <c r="J103" s="125" t="n">
        <v>4095110.33398771</v>
      </c>
      <c r="K103" s="125" t="n">
        <v>3972257.02396808</v>
      </c>
      <c r="L103" s="42" t="n">
        <f aca="false">H103-I103</f>
        <v>1075155.78723491</v>
      </c>
      <c r="M103" s="42" t="n">
        <f aca="false">J103-K103</f>
        <v>122853.310019632</v>
      </c>
      <c r="N103" s="125" t="n">
        <v>2341989.71721329</v>
      </c>
      <c r="O103" s="7"/>
      <c r="P103" s="7"/>
      <c r="Q103" s="42" t="n">
        <f aca="false">I103*5.5017049523</f>
        <v>125430385.297363</v>
      </c>
      <c r="R103" s="42"/>
      <c r="S103" s="42"/>
      <c r="T103" s="7"/>
      <c r="U103" s="7"/>
      <c r="V103" s="42" t="n">
        <f aca="false">K103*5.5017049523</f>
        <v>21854186.1405736</v>
      </c>
      <c r="W103" s="42" t="n">
        <f aca="false">M103*5.5017049523</f>
        <v>675902.664141456</v>
      </c>
      <c r="X103" s="42" t="n">
        <f aca="false">N103*5.1890047538+L103*5.5017049523</f>
        <v>18067785.6950948</v>
      </c>
      <c r="Y103" s="42" t="n">
        <f aca="false">N103*5.1890047538</f>
        <v>12152595.7759705</v>
      </c>
      <c r="Z103" s="42" t="n">
        <f aca="false">L103*5.5017049523</f>
        <v>5915189.91912433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25" t="n">
        <v>28055776.5002132</v>
      </c>
      <c r="G104" s="125" t="n">
        <v>26855002.0842895</v>
      </c>
      <c r="H104" s="42" t="n">
        <f aca="false">F104-J104</f>
        <v>23841843.4851552</v>
      </c>
      <c r="I104" s="42" t="n">
        <f aca="false">G104-K104</f>
        <v>22767487.0596833</v>
      </c>
      <c r="J104" s="125" t="n">
        <v>4213933.01505798</v>
      </c>
      <c r="K104" s="125" t="n">
        <v>4087515.02460624</v>
      </c>
      <c r="L104" s="42" t="n">
        <f aca="false">H104-I104</f>
        <v>1074356.42547189</v>
      </c>
      <c r="M104" s="42" t="n">
        <f aca="false">J104-K104</f>
        <v>126417.990451739</v>
      </c>
      <c r="N104" s="125" t="n">
        <v>2400723.21086455</v>
      </c>
      <c r="O104" s="7"/>
      <c r="P104" s="7"/>
      <c r="Q104" s="42" t="n">
        <f aca="false">I104*5.5017049523</f>
        <v>125259996.307686</v>
      </c>
      <c r="R104" s="42"/>
      <c r="S104" s="42"/>
      <c r="T104" s="7"/>
      <c r="U104" s="7"/>
      <c r="V104" s="42" t="n">
        <f aca="false">K104*5.5017049523</f>
        <v>22488301.6534768</v>
      </c>
      <c r="W104" s="42" t="n">
        <f aca="false">M104*5.5017049523</f>
        <v>695514.484128147</v>
      </c>
      <c r="X104" s="42" t="n">
        <f aca="false">N104*5.1890047538+L104*5.5017049523</f>
        <v>18368156.2202882</v>
      </c>
      <c r="Y104" s="42" t="n">
        <f aca="false">N104*5.1890047538</f>
        <v>12457364.1537342</v>
      </c>
      <c r="Z104" s="42" t="n">
        <f aca="false">L104*5.5017049523</f>
        <v>5910792.06655405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25" t="n">
        <v>28239424.0675027</v>
      </c>
      <c r="G105" s="125" t="n">
        <v>27030703.5559412</v>
      </c>
      <c r="H105" s="42" t="n">
        <f aca="false">F105-J105</f>
        <v>23923723.1263665</v>
      </c>
      <c r="I105" s="42" t="n">
        <f aca="false">G105-K105</f>
        <v>22844473.643039</v>
      </c>
      <c r="J105" s="125" t="n">
        <v>4315700.94113624</v>
      </c>
      <c r="K105" s="125" t="n">
        <v>4186229.91290216</v>
      </c>
      <c r="L105" s="42" t="n">
        <f aca="false">H105-I105</f>
        <v>1079249.48332743</v>
      </c>
      <c r="M105" s="42" t="n">
        <f aca="false">J105-K105</f>
        <v>129471.028234088</v>
      </c>
      <c r="N105" s="125" t="n">
        <v>2388656.99328918</v>
      </c>
      <c r="O105" s="7"/>
      <c r="P105" s="7"/>
      <c r="Q105" s="42" t="n">
        <f aca="false">I105*5.5017049523</f>
        <v>125683553.774595</v>
      </c>
      <c r="R105" s="42"/>
      <c r="S105" s="42"/>
      <c r="T105" s="7"/>
      <c r="U105" s="7"/>
      <c r="V105" s="42" t="n">
        <f aca="false">K105*5.5017049523</f>
        <v>23031401.8432802</v>
      </c>
      <c r="W105" s="42" t="n">
        <f aca="false">M105*5.5017049523</f>
        <v>712311.397214854</v>
      </c>
      <c r="X105" s="42" t="n">
        <f aca="false">N105*5.1890047538+L105*5.5017049523</f>
        <v>18332464.7205649</v>
      </c>
      <c r="Y105" s="42" t="n">
        <f aca="false">N105*5.1890047538</f>
        <v>12394752.4933752</v>
      </c>
      <c r="Z105" s="42" t="n">
        <f aca="false">L105*5.5017049523</f>
        <v>5937712.22718972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21"/>
      <c r="B106" s="5"/>
      <c r="C106" s="121" t="n">
        <f aca="false">C102+1</f>
        <v>2038</v>
      </c>
      <c r="D106" s="121" t="n">
        <f aca="false">D102</f>
        <v>1</v>
      </c>
      <c r="E106" s="121" t="n">
        <v>253</v>
      </c>
      <c r="F106" s="123" t="n">
        <v>28417462.5148648</v>
      </c>
      <c r="G106" s="123" t="n">
        <v>27200913.801094</v>
      </c>
      <c r="H106" s="8" t="n">
        <f aca="false">F106-J106</f>
        <v>24025442.348158</v>
      </c>
      <c r="I106" s="8" t="n">
        <f aca="false">G106-K106</f>
        <v>22940654.2393884</v>
      </c>
      <c r="J106" s="123" t="n">
        <v>4392020.16670685</v>
      </c>
      <c r="K106" s="123" t="n">
        <v>4260259.56170564</v>
      </c>
      <c r="L106" s="8" t="n">
        <f aca="false">H106-I106</f>
        <v>1084788.1087696</v>
      </c>
      <c r="M106" s="8" t="n">
        <f aca="false">J106-K106</f>
        <v>131760.605001207</v>
      </c>
      <c r="N106" s="123" t="n">
        <v>2920596.37001346</v>
      </c>
      <c r="O106" s="5"/>
      <c r="P106" s="5"/>
      <c r="Q106" s="8" t="n">
        <f aca="false">I106*5.5017049523</f>
        <v>126212711.037845</v>
      </c>
      <c r="R106" s="8"/>
      <c r="S106" s="8"/>
      <c r="T106" s="5"/>
      <c r="U106" s="5"/>
      <c r="V106" s="8" t="n">
        <f aca="false">K106*5.5017049523</f>
        <v>23438691.1287193</v>
      </c>
      <c r="W106" s="8" t="n">
        <f aca="false">M106*5.5017049523</f>
        <v>724907.973053182</v>
      </c>
      <c r="X106" s="8" t="n">
        <f aca="false">N106*5.1890047538+L106*5.5017049523</f>
        <v>21123172.5581447</v>
      </c>
      <c r="Y106" s="8" t="n">
        <f aca="false">N106*5.1890047538</f>
        <v>15154988.4479309</v>
      </c>
      <c r="Z106" s="8" t="n">
        <f aca="false">L106*5.5017049523</f>
        <v>5968184.11021386</v>
      </c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25" t="n">
        <v>28483988.521383</v>
      </c>
      <c r="G107" s="125" t="n">
        <v>27264171.3873998</v>
      </c>
      <c r="H107" s="42" t="n">
        <f aca="false">F107-J107</f>
        <v>24031040.637534</v>
      </c>
      <c r="I107" s="42" t="n">
        <f aca="false">G107-K107</f>
        <v>22944811.9400663</v>
      </c>
      <c r="J107" s="125" t="n">
        <v>4452947.88384903</v>
      </c>
      <c r="K107" s="125" t="n">
        <v>4319359.44733356</v>
      </c>
      <c r="L107" s="42" t="n">
        <f aca="false">H107-I107</f>
        <v>1086228.69746772</v>
      </c>
      <c r="M107" s="42" t="n">
        <f aca="false">J107-K107</f>
        <v>133588.436515471</v>
      </c>
      <c r="N107" s="125" t="n">
        <v>2389979.13387607</v>
      </c>
      <c r="O107" s="7"/>
      <c r="P107" s="7"/>
      <c r="Q107" s="42" t="n">
        <f aca="false">I107*5.5017049523</f>
        <v>126235585.480255</v>
      </c>
      <c r="R107" s="42"/>
      <c r="S107" s="42"/>
      <c r="T107" s="7"/>
      <c r="U107" s="7"/>
      <c r="V107" s="42" t="n">
        <f aca="false">K107*5.5017049523</f>
        <v>23763841.2621588</v>
      </c>
      <c r="W107" s="42" t="n">
        <f aca="false">M107*5.5017049523</f>
        <v>734964.162747181</v>
      </c>
      <c r="X107" s="42" t="n">
        <f aca="false">N107*5.1890047538+L107*5.5017049523</f>
        <v>18377722.8913543</v>
      </c>
      <c r="Y107" s="42" t="n">
        <f aca="false">N107*5.1890047538</f>
        <v>12401613.0871657</v>
      </c>
      <c r="Z107" s="42" t="n">
        <f aca="false">L107*5.5017049523</f>
        <v>5976109.80418855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25" t="n">
        <v>28570264.0269653</v>
      </c>
      <c r="G108" s="125" t="n">
        <v>27346198.0901159</v>
      </c>
      <c r="H108" s="42" t="n">
        <f aca="false">F108-J108</f>
        <v>24025279.3734946</v>
      </c>
      <c r="I108" s="42" t="n">
        <f aca="false">G108-K108</f>
        <v>22937562.9762494</v>
      </c>
      <c r="J108" s="125" t="n">
        <v>4544984.6534707</v>
      </c>
      <c r="K108" s="125" t="n">
        <v>4408635.11386658</v>
      </c>
      <c r="L108" s="42" t="n">
        <f aca="false">H108-I108</f>
        <v>1087716.3972452</v>
      </c>
      <c r="M108" s="42" t="n">
        <f aca="false">J108-K108</f>
        <v>136349.539604122</v>
      </c>
      <c r="N108" s="125" t="n">
        <v>2400661.13257229</v>
      </c>
      <c r="O108" s="7"/>
      <c r="P108" s="7"/>
      <c r="Q108" s="42" t="n">
        <f aca="false">I108*5.5017049523</f>
        <v>126195703.820124</v>
      </c>
      <c r="R108" s="42"/>
      <c r="S108" s="42"/>
      <c r="T108" s="7"/>
      <c r="U108" s="7"/>
      <c r="V108" s="42" t="n">
        <f aca="false">K108*5.5017049523</f>
        <v>24255009.6388434</v>
      </c>
      <c r="W108" s="42" t="n">
        <f aca="false">M108*5.5017049523</f>
        <v>750154.937283822</v>
      </c>
      <c r="X108" s="42" t="n">
        <f aca="false">N108*5.1890047538+L108*5.5017049523</f>
        <v>18441336.7186023</v>
      </c>
      <c r="Y108" s="42" t="n">
        <f aca="false">N108*5.1890047538</f>
        <v>12457042.0291805</v>
      </c>
      <c r="Z108" s="42" t="n">
        <f aca="false">L108*5.5017049523</f>
        <v>5984294.68942182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25" t="n">
        <v>28596759.5444018</v>
      </c>
      <c r="G109" s="125" t="n">
        <v>27371584.3907283</v>
      </c>
      <c r="H109" s="42" t="n">
        <f aca="false">F109-J109</f>
        <v>24016026.9548028</v>
      </c>
      <c r="I109" s="42" t="n">
        <f aca="false">G109-K109</f>
        <v>22928273.7788174</v>
      </c>
      <c r="J109" s="125" t="n">
        <v>4580732.58959896</v>
      </c>
      <c r="K109" s="125" t="n">
        <v>4443310.61191099</v>
      </c>
      <c r="L109" s="42" t="n">
        <f aca="false">H109-I109</f>
        <v>1087753.17598547</v>
      </c>
      <c r="M109" s="42" t="n">
        <f aca="false">J109-K109</f>
        <v>137421.977687969</v>
      </c>
      <c r="N109" s="125" t="n">
        <v>2350179.49494014</v>
      </c>
      <c r="O109" s="7"/>
      <c r="P109" s="7"/>
      <c r="Q109" s="42" t="n">
        <f aca="false">I109*5.5017049523</f>
        <v>126144597.39661</v>
      </c>
      <c r="R109" s="42"/>
      <c r="S109" s="42"/>
      <c r="T109" s="7"/>
      <c r="U109" s="7"/>
      <c r="V109" s="42" t="n">
        <f aca="false">K109*5.5017049523</f>
        <v>24445783.9981578</v>
      </c>
      <c r="W109" s="42" t="n">
        <f aca="false">M109*5.5017049523</f>
        <v>756055.175200758</v>
      </c>
      <c r="X109" s="42" t="n">
        <f aca="false">N109*5.1890047538+L109*5.5017049523</f>
        <v>18179589.606727</v>
      </c>
      <c r="Y109" s="42" t="n">
        <f aca="false">N109*5.1890047538</f>
        <v>12195092.5715277</v>
      </c>
      <c r="Z109" s="42" t="n">
        <f aca="false">L109*5.5017049523</f>
        <v>5984497.03519934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21"/>
      <c r="B110" s="5"/>
      <c r="C110" s="121" t="n">
        <f aca="false">C106+1</f>
        <v>2039</v>
      </c>
      <c r="D110" s="121" t="n">
        <f aca="false">D106</f>
        <v>1</v>
      </c>
      <c r="E110" s="121" t="n">
        <v>257</v>
      </c>
      <c r="F110" s="123" t="n">
        <v>28741559.4829576</v>
      </c>
      <c r="G110" s="123" t="n">
        <v>27511671.9162574</v>
      </c>
      <c r="H110" s="8" t="n">
        <f aca="false">F110-J110</f>
        <v>24095788.8424928</v>
      </c>
      <c r="I110" s="8" t="n">
        <f aca="false">G110-K110</f>
        <v>23005274.3950065</v>
      </c>
      <c r="J110" s="123" t="n">
        <v>4645770.64046483</v>
      </c>
      <c r="K110" s="123" t="n">
        <v>4506397.52125089</v>
      </c>
      <c r="L110" s="8" t="n">
        <f aca="false">H110-I110</f>
        <v>1090514.44748634</v>
      </c>
      <c r="M110" s="8" t="n">
        <f aca="false">J110-K110</f>
        <v>139373.119213944</v>
      </c>
      <c r="N110" s="123" t="n">
        <v>2906953.97103702</v>
      </c>
      <c r="O110" s="5"/>
      <c r="P110" s="5"/>
      <c r="Q110" s="8" t="n">
        <f aca="false">I110*5.5017049523</f>
        <v>126568232.068028</v>
      </c>
      <c r="R110" s="8"/>
      <c r="S110" s="8"/>
      <c r="T110" s="5"/>
      <c r="U110" s="5"/>
      <c r="V110" s="8" t="n">
        <f aca="false">K110*5.5017049523</f>
        <v>24792869.5596984</v>
      </c>
      <c r="W110" s="8" t="n">
        <f aca="false">M110*5.5017049523</f>
        <v>766789.780196856</v>
      </c>
      <c r="X110" s="8" t="n">
        <f aca="false">N110*5.1890047538+L110*5.5017049523</f>
        <v>21083886.7110792</v>
      </c>
      <c r="Y110" s="8" t="n">
        <f aca="false">N110*5.1890047538</f>
        <v>15084197.9747889</v>
      </c>
      <c r="Z110" s="8" t="n">
        <f aca="false">L110*5.5017049523</f>
        <v>5999688.7362903</v>
      </c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25" t="n">
        <v>28857932.2895002</v>
      </c>
      <c r="G111" s="125" t="n">
        <v>27622348.4520591</v>
      </c>
      <c r="H111" s="42" t="n">
        <f aca="false">F111-J111</f>
        <v>24181041.8131483</v>
      </c>
      <c r="I111" s="42" t="n">
        <f aca="false">G111-K111</f>
        <v>23085764.6899977</v>
      </c>
      <c r="J111" s="125" t="n">
        <v>4676890.47635192</v>
      </c>
      <c r="K111" s="125" t="n">
        <v>4536583.76206136</v>
      </c>
      <c r="L111" s="42" t="n">
        <f aca="false">H111-I111</f>
        <v>1095277.12315053</v>
      </c>
      <c r="M111" s="42" t="n">
        <f aca="false">J111-K111</f>
        <v>140306.714290558</v>
      </c>
      <c r="N111" s="125" t="n">
        <v>2376362.83682068</v>
      </c>
      <c r="O111" s="7"/>
      <c r="P111" s="7"/>
      <c r="Q111" s="42" t="n">
        <f aca="false">I111*5.5017049523</f>
        <v>127011065.922593</v>
      </c>
      <c r="R111" s="42"/>
      <c r="S111" s="42"/>
      <c r="T111" s="7"/>
      <c r="U111" s="7"/>
      <c r="V111" s="42" t="n">
        <f aca="false">K111*5.5017049523</f>
        <v>24958945.3502568</v>
      </c>
      <c r="W111" s="42" t="n">
        <f aca="false">M111*5.5017049523</f>
        <v>771926.144853306</v>
      </c>
      <c r="X111" s="42" t="n">
        <f aca="false">N111*5.1890047538+L111*5.5017049523</f>
        <v>18356849.6295943</v>
      </c>
      <c r="Y111" s="42" t="n">
        <f aca="false">N111*5.1890047538</f>
        <v>12330958.0570162</v>
      </c>
      <c r="Z111" s="42" t="n">
        <f aca="false">L111*5.5017049523</f>
        <v>6025891.57257817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25" t="n">
        <v>28966734.0095508</v>
      </c>
      <c r="G112" s="125" t="n">
        <v>27725854.4719719</v>
      </c>
      <c r="H112" s="42" t="n">
        <f aca="false">F112-J112</f>
        <v>24211797.5205606</v>
      </c>
      <c r="I112" s="42" t="n">
        <f aca="false">G112-K112</f>
        <v>23113566.0776514</v>
      </c>
      <c r="J112" s="125" t="n">
        <v>4754936.48899021</v>
      </c>
      <c r="K112" s="125" t="n">
        <v>4612288.39432051</v>
      </c>
      <c r="L112" s="42" t="n">
        <f aca="false">H112-I112</f>
        <v>1098231.44290923</v>
      </c>
      <c r="M112" s="42" t="n">
        <f aca="false">J112-K112</f>
        <v>142648.094669707</v>
      </c>
      <c r="N112" s="125" t="n">
        <v>2379078.83800215</v>
      </c>
      <c r="O112" s="7"/>
      <c r="P112" s="7"/>
      <c r="Q112" s="42" t="n">
        <f aca="false">I112*5.5017049523</f>
        <v>127164020.954728</v>
      </c>
      <c r="R112" s="42"/>
      <c r="S112" s="42"/>
      <c r="T112" s="7"/>
      <c r="U112" s="7"/>
      <c r="V112" s="42" t="n">
        <f aca="false">K112*5.5017049523</f>
        <v>25375449.9004689</v>
      </c>
      <c r="W112" s="42" t="n">
        <f aca="false">M112*5.5017049523</f>
        <v>784807.728880487</v>
      </c>
      <c r="X112" s="42" t="n">
        <f aca="false">N112*5.1890047538+L112*5.5017049523</f>
        <v>18387196.7682834</v>
      </c>
      <c r="Y112" s="42" t="n">
        <f aca="false">N112*5.1890047538</f>
        <v>12345051.4000581</v>
      </c>
      <c r="Z112" s="42" t="n">
        <f aca="false">L112*5.5017049523</f>
        <v>6042145.3682253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25" t="n">
        <v>29127144.6659188</v>
      </c>
      <c r="G113" s="125" t="n">
        <v>27879678.3217961</v>
      </c>
      <c r="H113" s="42" t="n">
        <f aca="false">F113-J113</f>
        <v>24299021.7166681</v>
      </c>
      <c r="I113" s="42" t="n">
        <f aca="false">G113-K113</f>
        <v>23196399.0610228</v>
      </c>
      <c r="J113" s="125" t="n">
        <v>4828122.94925075</v>
      </c>
      <c r="K113" s="125" t="n">
        <v>4683279.26077323</v>
      </c>
      <c r="L113" s="42" t="n">
        <f aca="false">H113-I113</f>
        <v>1102622.65564527</v>
      </c>
      <c r="M113" s="42" t="n">
        <f aca="false">J113-K113</f>
        <v>144843.688477523</v>
      </c>
      <c r="N113" s="125" t="n">
        <v>2391701.57970285</v>
      </c>
      <c r="O113" s="7"/>
      <c r="P113" s="7"/>
      <c r="Q113" s="42" t="n">
        <f aca="false">I113*5.5017049523</f>
        <v>127619743.589556</v>
      </c>
      <c r="R113" s="42"/>
      <c r="S113" s="42"/>
      <c r="T113" s="7"/>
      <c r="U113" s="7"/>
      <c r="V113" s="42" t="n">
        <f aca="false">K113*5.5017049523</f>
        <v>25766020.702</v>
      </c>
      <c r="W113" s="42" t="n">
        <f aca="false">M113*5.5017049523</f>
        <v>796887.238206185</v>
      </c>
      <c r="X113" s="42" t="n">
        <f aca="false">N113*5.1890047538+L113*5.5017049523</f>
        <v>18476855.3918308</v>
      </c>
      <c r="Y113" s="42" t="n">
        <f aca="false">N113*5.1890047538</f>
        <v>12410550.8667491</v>
      </c>
      <c r="Z113" s="42" t="n">
        <f aca="false">L113*5.5017049523</f>
        <v>6066304.52508176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21"/>
      <c r="B114" s="5"/>
      <c r="C114" s="121" t="n">
        <f aca="false">C110+1</f>
        <v>2040</v>
      </c>
      <c r="D114" s="121" t="n">
        <f aca="false">D110</f>
        <v>1</v>
      </c>
      <c r="E114" s="121" t="n">
        <v>261</v>
      </c>
      <c r="F114" s="123" t="n">
        <v>29215915.0706986</v>
      </c>
      <c r="G114" s="123" t="n">
        <v>27964711.4664867</v>
      </c>
      <c r="H114" s="8" t="n">
        <f aca="false">F114-J114</f>
        <v>24332505.351501</v>
      </c>
      <c r="I114" s="8" t="n">
        <f aca="false">G114-K114</f>
        <v>23227804.038865</v>
      </c>
      <c r="J114" s="123" t="n">
        <v>4883409.71919761</v>
      </c>
      <c r="K114" s="123" t="n">
        <v>4736907.42762168</v>
      </c>
      <c r="L114" s="8" t="n">
        <f aca="false">H114-I114</f>
        <v>1104701.31263597</v>
      </c>
      <c r="M114" s="8" t="n">
        <f aca="false">J114-K114</f>
        <v>146502.291575927</v>
      </c>
      <c r="N114" s="123" t="n">
        <v>2909959.04715159</v>
      </c>
      <c r="O114" s="5"/>
      <c r="P114" s="5"/>
      <c r="Q114" s="8" t="n">
        <f aca="false">I114*5.5017049523</f>
        <v>127792524.511678</v>
      </c>
      <c r="R114" s="8"/>
      <c r="S114" s="8"/>
      <c r="T114" s="5"/>
      <c r="U114" s="5"/>
      <c r="V114" s="8" t="n">
        <f aca="false">K114*5.5017049523</f>
        <v>26061067.0531328</v>
      </c>
      <c r="W114" s="8" t="n">
        <f aca="false">M114*5.5017049523</f>
        <v>806012.383086578</v>
      </c>
      <c r="X114" s="8" t="n">
        <f aca="false">N114*5.1890047538+L114*5.5017049523</f>
        <v>21177532.0115745</v>
      </c>
      <c r="Y114" s="8" t="n">
        <f aca="false">N114*5.1890047538</f>
        <v>15099791.3290329</v>
      </c>
      <c r="Z114" s="8" t="n">
        <f aca="false">L114*5.5017049523</f>
        <v>6077740.6825416</v>
      </c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25" t="n">
        <v>29175215.2173793</v>
      </c>
      <c r="G115" s="125" t="n">
        <v>27926470.9663998</v>
      </c>
      <c r="H115" s="42" t="n">
        <f aca="false">F115-J115</f>
        <v>24234605.1310975</v>
      </c>
      <c r="I115" s="42" t="n">
        <f aca="false">G115-K115</f>
        <v>23134079.1827065</v>
      </c>
      <c r="J115" s="125" t="n">
        <v>4940610.08628173</v>
      </c>
      <c r="K115" s="125" t="n">
        <v>4792391.78369328</v>
      </c>
      <c r="L115" s="42" t="n">
        <f aca="false">H115-I115</f>
        <v>1100525.94839107</v>
      </c>
      <c r="M115" s="42" t="n">
        <f aca="false">J115-K115</f>
        <v>148218.302588453</v>
      </c>
      <c r="N115" s="125" t="n">
        <v>2431200.86202965</v>
      </c>
      <c r="O115" s="7"/>
      <c r="P115" s="7"/>
      <c r="Q115" s="42" t="n">
        <f aca="false">I115*5.5017049523</f>
        <v>127276878.006397</v>
      </c>
      <c r="R115" s="42"/>
      <c r="S115" s="42"/>
      <c r="T115" s="7"/>
      <c r="U115" s="7"/>
      <c r="V115" s="42" t="n">
        <f aca="false">K115*5.5017049523</f>
        <v>26366325.6097071</v>
      </c>
      <c r="W115" s="42" t="n">
        <f aca="false">M115*5.5017049523</f>
        <v>815453.36937239</v>
      </c>
      <c r="X115" s="42" t="n">
        <f aca="false">N115*5.1890047538+L115*5.5017049523</f>
        <v>18670281.8909124</v>
      </c>
      <c r="Y115" s="42" t="n">
        <f aca="false">N115*5.1890047538</f>
        <v>12615512.8305145</v>
      </c>
      <c r="Z115" s="42" t="n">
        <f aca="false">L115*5.5017049523</f>
        <v>6054769.06039782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25" t="n">
        <v>29325728.4708753</v>
      </c>
      <c r="G116" s="125" t="n">
        <v>28071548.3804361</v>
      </c>
      <c r="H116" s="42" t="n">
        <f aca="false">F116-J116</f>
        <v>24283433.4585162</v>
      </c>
      <c r="I116" s="42" t="n">
        <f aca="false">G116-K116</f>
        <v>23180522.2184478</v>
      </c>
      <c r="J116" s="125" t="n">
        <v>5042295.0123591</v>
      </c>
      <c r="K116" s="125" t="n">
        <v>4891026.16198833</v>
      </c>
      <c r="L116" s="42" t="n">
        <f aca="false">H116-I116</f>
        <v>1102911.24006837</v>
      </c>
      <c r="M116" s="42" t="n">
        <f aca="false">J116-K116</f>
        <v>151268.850370774</v>
      </c>
      <c r="N116" s="125" t="n">
        <v>2423723.33418934</v>
      </c>
      <c r="O116" s="7"/>
      <c r="P116" s="7"/>
      <c r="Q116" s="42" t="n">
        <f aca="false">I116*5.5017049523</f>
        <v>127532393.886134</v>
      </c>
      <c r="R116" s="42"/>
      <c r="S116" s="42"/>
      <c r="T116" s="7"/>
      <c r="U116" s="7"/>
      <c r="V116" s="42" t="n">
        <f aca="false">K116*5.5017049523</f>
        <v>26908982.85724</v>
      </c>
      <c r="W116" s="42" t="n">
        <f aca="false">M116*5.5017049523</f>
        <v>832236.583213615</v>
      </c>
      <c r="X116" s="42" t="n">
        <f aca="false">N116*5.1890047538+L116*5.5017049523</f>
        <v>18644604.134436</v>
      </c>
      <c r="Y116" s="42" t="n">
        <f aca="false">N116*5.1890047538</f>
        <v>12576711.9030045</v>
      </c>
      <c r="Z116" s="42" t="n">
        <f aca="false">L116*5.5017049523</f>
        <v>6067892.23143148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25" t="n">
        <v>29608206.3894111</v>
      </c>
      <c r="G117" s="125" t="n">
        <v>28340903.3642388</v>
      </c>
      <c r="H117" s="42" t="n">
        <f aca="false">F117-J117</f>
        <v>24427595.8894168</v>
      </c>
      <c r="I117" s="42" t="n">
        <f aca="false">G117-K117</f>
        <v>23315711.1792443</v>
      </c>
      <c r="J117" s="125" t="n">
        <v>5180610.49999429</v>
      </c>
      <c r="K117" s="125" t="n">
        <v>5025192.18499446</v>
      </c>
      <c r="L117" s="42" t="n">
        <f aca="false">H117-I117</f>
        <v>1111884.71017242</v>
      </c>
      <c r="M117" s="42" t="n">
        <f aca="false">J117-K117</f>
        <v>155418.314999828</v>
      </c>
      <c r="N117" s="125" t="n">
        <v>2370345.06700044</v>
      </c>
      <c r="O117" s="7"/>
      <c r="P117" s="7"/>
      <c r="Q117" s="42" t="n">
        <f aca="false">I117*5.5017049523</f>
        <v>128276163.661245</v>
      </c>
      <c r="R117" s="42"/>
      <c r="S117" s="42"/>
      <c r="T117" s="7"/>
      <c r="U117" s="7"/>
      <c r="V117" s="42" t="n">
        <f aca="false">K117*5.5017049523</f>
        <v>27647124.7304433</v>
      </c>
      <c r="W117" s="42" t="n">
        <f aca="false">M117*5.5017049523</f>
        <v>855065.713312676</v>
      </c>
      <c r="X117" s="42" t="n">
        <f aca="false">N117*5.1890047538+L117*5.5017049523</f>
        <v>18416993.4371539</v>
      </c>
      <c r="Y117" s="42" t="n">
        <f aca="false">N117*5.1890047538</f>
        <v>12299731.8208116</v>
      </c>
      <c r="Z117" s="42" t="n">
        <f aca="false">L117*5.5017049523</f>
        <v>6117261.61634225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2020-01-24T19:32:42Z</dcterms:modified>
  <cp:revision>260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