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uentes salarios y recaudación" sheetId="1" state="visible" r:id="rId2"/>
    <sheet name="Movilidad" sheetId="2" state="visible" r:id="rId3"/>
    <sheet name="Monto AUH" sheetId="3" state="visible" r:id="rId4"/>
    <sheet name="Análisis" sheetId="4" state="visible" r:id="rId5"/>
    <sheet name="Monto jubilación mínima" sheetId="5" state="visible" r:id="rId6"/>
  </sheets>
  <externalReferences>
    <externalReference r:id="rId7"/>
  </externalReferenc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LC</author>
  </authors>
  <commentList>
    <comment ref="F270" authorId="0">
      <text>
        <r>
          <rPr>
            <b val="true"/>
            <sz val="9"/>
            <color rgb="FF000000"/>
            <rFont val="Tahoma"/>
            <family val="2"/>
            <charset val="1"/>
          </rPr>
          <t xml:space="preserve">AG6:
</t>
        </r>
        <r>
          <rPr>
            <sz val="9"/>
            <color rgb="FF000000"/>
            <rFont val="Tahoma"/>
            <family val="2"/>
            <charset val="1"/>
          </rPr>
          <t xml:space="preserve">Se descuenta lo recaudado por Sinceramiento fiscal en 2016, concentrado en el cuarto trimestre: 
103530,79 millones de pesos. Fuente: cuenta de inversión 2016</t>
        </r>
      </text>
    </comment>
    <comment ref="F273" authorId="0">
      <text>
        <r>
          <rPr>
            <b val="true"/>
            <sz val="9"/>
            <color rgb="FF000000"/>
            <rFont val="Tahoma"/>
            <family val="2"/>
            <charset val="1"/>
          </rPr>
          <t xml:space="preserve">AG6:
</t>
        </r>
        <r>
          <rPr>
            <sz val="9"/>
            <color rgb="FF000000"/>
            <rFont val="Tahoma"/>
            <family val="2"/>
            <charset val="1"/>
          </rPr>
          <t xml:space="preserve">Se le descuenta la totalidad de lo recuadado por Sinceramiento Fiscal en 2017, 44185476973,96 pesos. Parte fue recaudada el segundo trimestre 2017, no importa ya que se considera para la antigua fórmula la recaudación semestral. Fuente: cuenta de inversión 2017</t>
        </r>
      </text>
    </comment>
    <comment ref="G260" authorId="0">
      <text>
        <r>
          <rPr>
            <b val="true"/>
            <sz val="9"/>
            <color rgb="FF000000"/>
            <rFont val="Tahoma"/>
            <family val="2"/>
            <charset val="1"/>
          </rPr>
          <t xml:space="preserve">AG6:
</t>
        </r>
        <r>
          <rPr>
            <sz val="9"/>
            <color rgb="FF000000"/>
            <rFont val="Tahoma"/>
            <family val="2"/>
            <charset val="1"/>
          </rPr>
          <t xml:space="preserve">Se descuenta lo recaudado por sinceramiento fiscal, que no será tomado en cuenta para la movilidad Ley 26417</t>
        </r>
      </text>
    </comment>
  </commentList>
</comments>
</file>

<file path=xl/sharedStrings.xml><?xml version="1.0" encoding="utf-8"?>
<sst xmlns="http://schemas.openxmlformats.org/spreadsheetml/2006/main" count="453" uniqueCount="62">
  <si>
    <t xml:space="preserve">Année</t>
  </si>
  <si>
    <t xml:space="preserve">Mois</t>
  </si>
  <si>
    <t xml:space="preserve">RIPTE pesos corrientes</t>
  </si>
  <si>
    <t xml:space="preserve">Índice nivel general de salarios INDEC</t>
  </si>
  <si>
    <t xml:space="preserve">Contribuciones a ANSES + FSR según boletín mensual de la seguridad social, AFIP</t>
  </si>
  <si>
    <t xml:space="preserve">Cuenta AIF , ingresos tributarios ISS por trimestre  (millones de pesos)</t>
  </si>
  <si>
    <t xml:space="preserve">Cuenta de inversión, ingresos tributarios ANSES + coparticipación + aportes y contribuciones a la seguridad social</t>
  </si>
  <si>
    <t xml:space="preserve">Índice compuesto: INDEC hasta diciembre 2006, CABA / San Luis, GBA y Nacional  base noviembre 2014=100</t>
  </si>
  <si>
    <t xml:space="preserve">Índice compuesto: INDEC hasta diciembre 2006, CABA / San Luis, GBA y Nacional  base agosto 2019=100</t>
  </si>
  <si>
    <t xml:space="preserve">Julio</t>
  </si>
  <si>
    <t xml:space="preserve">Agosto</t>
  </si>
  <si>
    <t xml:space="preserve">Septiembre</t>
  </si>
  <si>
    <t xml:space="preserve">Octubre</t>
  </si>
  <si>
    <t xml:space="preserve">Noviembre</t>
  </si>
  <si>
    <t xml:space="preserve">Diciembre</t>
  </si>
  <si>
    <t xml:space="preserve">Enero</t>
  </si>
  <si>
    <t xml:space="preserve">Febrero</t>
  </si>
  <si>
    <t xml:space="preserve">Marzo</t>
  </si>
  <si>
    <t xml:space="preserve">Abril</t>
  </si>
  <si>
    <t xml:space="preserve">Mayo</t>
  </si>
  <si>
    <t xml:space="preserve">Junio</t>
  </si>
  <si>
    <t xml:space="preserve">Variación RIPTE</t>
  </si>
  <si>
    <t xml:space="preserve">Variación INGR</t>
  </si>
  <si>
    <t xml:space="preserve">Componente salarial</t>
  </si>
  <si>
    <t xml:space="preserve">Componente tributario</t>
  </si>
  <si>
    <t xml:space="preserve">Límite por componente impositivo</t>
  </si>
  <si>
    <t xml:space="preserve">Movilidad antigua fórmula sin límite</t>
  </si>
  <si>
    <t xml:space="preserve">Movilidad acumulada</t>
  </si>
  <si>
    <t xml:space="preserve">Movilidad efectiva estimada</t>
  </si>
  <si>
    <t xml:space="preserve">Movilidad efectiva estimada sin aplicar límite de septiembre 2019 (por baja contribuciones patronales en 2018)</t>
  </si>
  <si>
    <t xml:space="preserve">Movilidad actual</t>
  </si>
  <si>
    <t xml:space="preserve">Faltan los datos de recaudación durante el segundo semestre 2019 para calcularla bien</t>
  </si>
  <si>
    <t xml:space="preserve">Monto AUH en pesos corrientes</t>
  </si>
  <si>
    <t xml:space="preserve">Monto AUH con antigua fórmula de movilidad jubilatoria</t>
  </si>
  <si>
    <t xml:space="preserve">Diferencia entre la AUH con la fórmula actual y la calculada con la fórmula de movilidad anterior</t>
  </si>
  <si>
    <t xml:space="preserve">Monto AUH en pesos constantes de septiembre 2019</t>
  </si>
  <si>
    <t xml:space="preserve">Monto AUH en pesos constantes de septiembre 2019 con antigua fórmula</t>
  </si>
  <si>
    <t xml:space="preserve">Pérdida real de los beneficiarios de AUH</t>
  </si>
  <si>
    <t xml:space="preserve">Valor de la AUH a septiembre 2019 sin aplicar el límite de</t>
  </si>
  <si>
    <t xml:space="preserve">1,03 veces la evolución de ingresos tributarios, 15% coparticipación</t>
  </si>
  <si>
    <t xml:space="preserve">y contribuciones a la seguridad social entre 2017 y 2018</t>
  </si>
  <si>
    <t xml:space="preserve">Este último término cayó mucho por culpa de las quitas</t>
  </si>
  <si>
    <t xml:space="preserve">de contribuciones patronales que empezaron en 2018</t>
  </si>
  <si>
    <t xml:space="preserve">Se podría suponer que un gobierno de nuestro signo no </t>
  </si>
  <si>
    <t xml:space="preserve">hubiera reducido las contribuciones patronales, o al menos</t>
  </si>
  <si>
    <t xml:space="preserve">hecho que no impacte en la movilidad jubilatoria</t>
  </si>
  <si>
    <t xml:space="preserve">Con la fórmula anterior y sin quitas a las contribuciones patronales, las jubilaciones hubieran aumentado entre febrero 2018 y septiembre 2019</t>
  </si>
  <si>
    <t xml:space="preserve">En cambio, con la movilidad actual éstas aumentaron entre febrero 2018 y septiembre 2019</t>
  </si>
  <si>
    <t xml:space="preserve">Con la fórmula anterior, las jubilaciones serían hoy un </t>
  </si>
  <si>
    <t xml:space="preserve">superiores</t>
  </si>
  <si>
    <t xml:space="preserve">La AUH en septiembre sería de </t>
  </si>
  <si>
    <t xml:space="preserve">pesos</t>
  </si>
  <si>
    <t xml:space="preserve">en vez de los actuales</t>
  </si>
  <si>
    <t xml:space="preserve">, 198 pesos superior</t>
  </si>
  <si>
    <t xml:space="preserve">incluso habiendo adelantado el pago de los aumentos de todo 2019 en marzo. </t>
  </si>
  <si>
    <t xml:space="preserve">Si aplicamos el límite en septiembre 2019 con la fórmula anterior, ignorando que se bajaron contribuciones patronales en 2018, entonces la AUH sería sólo 12 pesos superior con la </t>
  </si>
  <si>
    <t xml:space="preserve">anterior fórmula. Las demás prestaciones de la ANSES (jubilaciones, pensiones y asignaciones familiares contributivas) hubieran aumentado</t>
  </si>
  <si>
    <t xml:space="preserve">entre febrero 2018 y septiembre 2019. Es decir, serían hoy un </t>
  </si>
  <si>
    <t xml:space="preserve">Pesos corrientes, movilidad vigente</t>
  </si>
  <si>
    <t xml:space="preserve">Pesos constantes, movilidad vigente (pesos noviembre 2019</t>
  </si>
  <si>
    <t xml:space="preserve">Pesos corrientes, movilidad anterior</t>
  </si>
  <si>
    <t xml:space="preserve">Pesos constantes, movilidad anterior (pesos octubre 2019)</t>
  </si>
</sst>
</file>

<file path=xl/styles.xml><?xml version="1.0" encoding="utf-8"?>
<styleSheet xmlns="http://schemas.openxmlformats.org/spreadsheetml/2006/main">
  <numFmts count="17">
    <numFmt numFmtId="164" formatCode="General"/>
    <numFmt numFmtId="165" formatCode="_-* #,##0.00\ [$€]_-;\-* #,##0.00\ [$€]_-;_-* \-??\ [$€]_-;_-@_-"/>
    <numFmt numFmtId="166" formatCode="_ [$€]\ * #,##0.00_ ;_ [$€]\ * \-#,##0.00_ ;_ [$€]\ * \-??_ ;_ @_ "/>
    <numFmt numFmtId="167" formatCode="_ * #,##0.00_ ;_ * \-#,##0.00_ ;_ * \-??_ ;_ @_ "/>
    <numFmt numFmtId="168" formatCode="_-* #,##0.00\ _P_t_s_-;\-* #,##0.00\ _P_t_s_-;_-* \-??\ _P_t_s_-;_-@_-"/>
    <numFmt numFmtId="169" formatCode="0%"/>
    <numFmt numFmtId="170" formatCode="0.00"/>
    <numFmt numFmtId="171" formatCode="0.00000"/>
    <numFmt numFmtId="172" formatCode="_-* #,##0.00\ _€_-;\-* #,##0.00\ _€_-;_-* \-??\ _€_-;_-@_-"/>
    <numFmt numFmtId="173" formatCode="_-* #,##0\ _€_-;\-* #,##0\ _€_-;_-* \-??\ _€_-;_-@_-"/>
    <numFmt numFmtId="174" formatCode="#,##0.0__"/>
    <numFmt numFmtId="175" formatCode="General"/>
    <numFmt numFmtId="176" formatCode="0.0"/>
    <numFmt numFmtId="177" formatCode="0.00%"/>
    <numFmt numFmtId="178" formatCode="#,##0"/>
    <numFmt numFmtId="179" formatCode="0"/>
    <numFmt numFmtId="180" formatCode="0.0%"/>
  </numFmts>
  <fonts count="2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FFFFFF"/>
      <name val="Calibri"/>
      <family val="2"/>
      <charset val="1"/>
    </font>
    <font>
      <sz val="11"/>
      <color rgb="FFFF0000"/>
      <name val="Calibri"/>
      <family val="2"/>
      <charset val="1"/>
    </font>
    <font>
      <b val="true"/>
      <sz val="11"/>
      <color rgb="FFFF0000"/>
      <name val="Calibri"/>
      <family val="2"/>
      <charset val="1"/>
    </font>
    <font>
      <b val="true"/>
      <sz val="11"/>
      <color rgb="FF333399"/>
      <name val="Calibri"/>
      <family val="2"/>
      <charset val="1"/>
    </font>
    <font>
      <sz val="11"/>
      <color rgb="FF333399"/>
      <name val="Calibri"/>
      <family val="2"/>
      <charset val="1"/>
    </font>
    <font>
      <sz val="11"/>
      <color rgb="FF800080"/>
      <name val="Calibri"/>
      <family val="2"/>
      <charset val="1"/>
    </font>
    <font>
      <sz val="11"/>
      <color rgb="FF808000"/>
      <name val="Calibri"/>
      <family val="2"/>
      <charset val="1"/>
    </font>
    <font>
      <sz val="10"/>
      <name val="Arial"/>
      <family val="2"/>
      <charset val="1"/>
    </font>
    <font>
      <sz val="10"/>
      <name val="Arial"/>
      <family val="0"/>
      <charset val="1"/>
    </font>
    <font>
      <b val="true"/>
      <sz val="11"/>
      <color rgb="FF333333"/>
      <name val="Calibri"/>
      <family val="2"/>
      <charset val="1"/>
    </font>
    <font>
      <i val="true"/>
      <sz val="11"/>
      <color rgb="FF808080"/>
      <name val="Calibri"/>
      <family val="2"/>
      <charset val="1"/>
    </font>
    <font>
      <b val="true"/>
      <sz val="11"/>
      <color rgb="FF000000"/>
      <name val="Calibri"/>
      <family val="2"/>
      <charset val="1"/>
    </font>
    <font>
      <b val="true"/>
      <sz val="15"/>
      <color rgb="FF333399"/>
      <name val="Calibri"/>
      <family val="2"/>
      <charset val="1"/>
    </font>
    <font>
      <b val="true"/>
      <sz val="13"/>
      <color rgb="FF333399"/>
      <name val="Calibri"/>
      <family val="2"/>
      <charset val="1"/>
    </font>
    <font>
      <b val="true"/>
      <sz val="18"/>
      <color rgb="FF333399"/>
      <name val="Cambria"/>
      <family val="2"/>
      <charset val="1"/>
    </font>
    <font>
      <sz val="10"/>
      <color rgb="FF000000"/>
      <name val="Arial"/>
      <family val="2"/>
      <charset val="1"/>
    </font>
    <font>
      <sz val="12"/>
      <name val="Arial"/>
      <family val="2"/>
      <charset val="1"/>
    </font>
    <font>
      <sz val="8"/>
      <name val="Arial"/>
      <family val="2"/>
      <charset val="1"/>
    </font>
    <font>
      <b val="true"/>
      <sz val="12"/>
      <name val="Arial"/>
      <family val="2"/>
      <charset val="1"/>
    </font>
    <font>
      <b val="true"/>
      <sz val="8"/>
      <name val="Arial"/>
      <family val="2"/>
      <charset val="1"/>
    </font>
    <font>
      <b val="true"/>
      <sz val="9"/>
      <color rgb="FF000000"/>
      <name val="Tahoma"/>
      <family val="2"/>
      <charset val="1"/>
    </font>
    <font>
      <sz val="9"/>
      <color rgb="FF000000"/>
      <name val="Tahoma"/>
      <family val="2"/>
      <charset val="1"/>
    </font>
    <font>
      <sz val="9"/>
      <color rgb="FF000000"/>
      <name val="Calibri"/>
      <family val="2"/>
      <charset val="1"/>
    </font>
    <font>
      <b val="true"/>
      <sz val="9"/>
      <color rgb="FF000000"/>
      <name val="Calibri"/>
      <family val="2"/>
      <charset val="1"/>
    </font>
  </fonts>
  <fills count="24">
    <fill>
      <patternFill patternType="none"/>
    </fill>
    <fill>
      <patternFill patternType="gray125"/>
    </fill>
    <fill>
      <patternFill patternType="solid">
        <fgColor rgb="FF99CCFF"/>
        <bgColor rgb="FFC0C0C0"/>
      </patternFill>
    </fill>
    <fill>
      <patternFill patternType="solid">
        <fgColor rgb="FFFF8080"/>
        <bgColor rgb="FFFF9999"/>
      </patternFill>
    </fill>
    <fill>
      <patternFill patternType="solid">
        <fgColor rgb="FFFFFFCC"/>
        <bgColor rgb="FFFFFFFF"/>
      </patternFill>
    </fill>
    <fill>
      <patternFill patternType="solid">
        <fgColor rgb="FFFFCC99"/>
        <bgColor rgb="FFFFD966"/>
      </patternFill>
    </fill>
    <fill>
      <patternFill patternType="solid">
        <fgColor rgb="FFCCFFFF"/>
        <bgColor rgb="FFFFFFFF"/>
      </patternFill>
    </fill>
    <fill>
      <patternFill patternType="solid">
        <fgColor rgb="FFFFFF99"/>
        <bgColor rgb="FFFFFFCC"/>
      </patternFill>
    </fill>
    <fill>
      <patternFill patternType="solid">
        <fgColor rgb="FFFF99CC"/>
        <bgColor rgb="FFFF9999"/>
      </patternFill>
    </fill>
    <fill>
      <patternFill patternType="solid">
        <fgColor rgb="FFFF6600"/>
        <bgColor rgb="FFFF8080"/>
      </patternFill>
    </fill>
    <fill>
      <patternFill patternType="solid">
        <fgColor rgb="FFFFCC00"/>
        <bgColor rgb="FFFFC000"/>
      </patternFill>
    </fill>
    <fill>
      <patternFill patternType="solid">
        <fgColor rgb="FF969696"/>
        <bgColor rgb="FF808080"/>
      </patternFill>
    </fill>
    <fill>
      <patternFill patternType="solid">
        <fgColor rgb="FFFFFFFF"/>
        <bgColor rgb="FFFFFFCC"/>
      </patternFill>
    </fill>
    <fill>
      <patternFill patternType="solid">
        <fgColor rgb="FFCC99FF"/>
        <bgColor rgb="FFFF99CC"/>
      </patternFill>
    </fill>
    <fill>
      <patternFill patternType="solid">
        <fgColor rgb="FF003366"/>
        <bgColor rgb="FF333399"/>
      </patternFill>
    </fill>
    <fill>
      <patternFill patternType="solid">
        <fgColor rgb="FF666699"/>
        <bgColor rgb="FF808080"/>
      </patternFill>
    </fill>
    <fill>
      <patternFill patternType="solid">
        <fgColor rgb="FF33CCCC"/>
        <bgColor rgb="FF00CCFF"/>
      </patternFill>
    </fill>
    <fill>
      <patternFill patternType="solid">
        <fgColor rgb="FFFF0000"/>
        <bgColor rgb="FF993300"/>
      </patternFill>
    </fill>
    <fill>
      <patternFill patternType="solid">
        <fgColor rgb="FF99FFFF"/>
        <bgColor rgb="FFCCFFFF"/>
      </patternFill>
    </fill>
    <fill>
      <patternFill patternType="solid">
        <fgColor rgb="FFFF9999"/>
        <bgColor rgb="FFFF99CC"/>
      </patternFill>
    </fill>
    <fill>
      <patternFill patternType="solid">
        <fgColor rgb="FFFFE699"/>
        <bgColor rgb="FFFFFF99"/>
      </patternFill>
    </fill>
    <fill>
      <patternFill patternType="solid">
        <fgColor rgb="FFFFC000"/>
        <bgColor rgb="FFFFCC00"/>
      </patternFill>
    </fill>
    <fill>
      <patternFill patternType="solid">
        <fgColor rgb="FFFFD966"/>
        <bgColor rgb="FFFFE699"/>
      </patternFill>
    </fill>
    <fill>
      <patternFill patternType="solid">
        <fgColor rgb="FFBFBFBF"/>
        <bgColor rgb="FFC0C0C0"/>
      </patternFill>
    </fill>
  </fills>
  <borders count="16">
    <border diagonalUp="false" diagonalDown="false">
      <left/>
      <right/>
      <top/>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double">
        <color rgb="FFFF000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003366"/>
      </top>
      <bottom style="double">
        <color rgb="FF003366"/>
      </bottom>
      <diagonal/>
    </border>
    <border diagonalUp="false" diagonalDown="false">
      <left/>
      <right/>
      <top/>
      <bottom style="thick">
        <color rgb="FF003366"/>
      </bottom>
      <diagonal/>
    </border>
    <border diagonalUp="false" diagonalDown="false">
      <left/>
      <right/>
      <top/>
      <bottom style="thick">
        <color rgb="FFCCFFFF"/>
      </bottom>
      <diagonal/>
    </border>
    <border diagonalUp="false" diagonalDown="false">
      <left/>
      <right/>
      <top/>
      <bottom style="medium">
        <color rgb="FFCCFFFF"/>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top/>
      <bottom/>
      <diagonal/>
    </border>
    <border diagonalUp="false" diagonalDown="false">
      <left/>
      <right/>
      <top/>
      <bottom style="thin"/>
      <diagonal/>
    </border>
  </borders>
  <cellStyleXfs count="6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11" borderId="1" applyFont="true" applyBorder="true" applyAlignment="true" applyProtection="false">
      <alignment horizontal="general" vertical="bottom" textRotation="0" wrapText="false" indent="0" shrinkToFit="false"/>
    </xf>
    <xf numFmtId="164" fontId="6" fillId="0" borderId="2" applyFont="true" applyBorder="true" applyAlignment="true" applyProtection="false">
      <alignment horizontal="general" vertical="bottom" textRotation="0" wrapText="false" indent="0" shrinkToFit="false"/>
    </xf>
    <xf numFmtId="164" fontId="7" fillId="12" borderId="3"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3"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10" fillId="13"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4" fontId="11" fillId="7"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0" fillId="4" borderId="4" applyFont="true" applyBorder="tru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4" fontId="14" fillId="12" borderId="5" applyFont="true" applyBorder="tru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6" fillId="0" borderId="6" applyFont="true" applyBorder="true" applyAlignment="true" applyProtection="false">
      <alignment horizontal="general" vertical="bottom" textRotation="0" wrapText="false" indent="0" shrinkToFit="false"/>
    </xf>
    <xf numFmtId="164" fontId="17" fillId="0" borderId="7" applyFont="true" applyBorder="true" applyAlignment="true" applyProtection="false">
      <alignment horizontal="general" vertical="bottom" textRotation="0" wrapText="false" indent="0" shrinkToFit="false"/>
    </xf>
    <xf numFmtId="164" fontId="18" fillId="0" borderId="8" applyFont="true" applyBorder="true" applyAlignment="true" applyProtection="false">
      <alignment horizontal="general" vertical="bottom" textRotation="0" wrapText="false" indent="0" shrinkToFit="false"/>
    </xf>
    <xf numFmtId="164" fontId="8" fillId="0" borderId="9"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12" borderId="10" xfId="0" applyFont="true" applyBorder="true" applyAlignment="true" applyProtection="false">
      <alignment horizontal="center" vertical="center" textRotation="0" wrapText="true" indent="0" shrinkToFit="false"/>
      <protection locked="true" hidden="false"/>
    </xf>
    <xf numFmtId="164" fontId="20" fillId="12" borderId="10" xfId="0" applyFont="true" applyBorder="true" applyAlignment="true" applyProtection="false">
      <alignment horizontal="center" vertical="center" textRotation="0" wrapText="true" indent="0" shrinkToFit="false"/>
      <protection locked="true" hidden="false"/>
    </xf>
    <xf numFmtId="164" fontId="20" fillId="12" borderId="11" xfId="0" applyFont="true" applyBorder="true" applyAlignment="true" applyProtection="false">
      <alignment horizontal="center" vertical="center" textRotation="0" wrapText="true" indent="0" shrinkToFit="false"/>
      <protection locked="true" hidden="false"/>
    </xf>
    <xf numFmtId="170" fontId="0" fillId="12" borderId="10" xfId="0" applyFont="true" applyBorder="true" applyAlignment="true" applyProtection="false">
      <alignment horizontal="center" vertical="center" textRotation="0" wrapText="true" indent="0" shrinkToFit="false"/>
      <protection locked="true" hidden="false"/>
    </xf>
    <xf numFmtId="164" fontId="21" fillId="12" borderId="12" xfId="0" applyFont="true" applyBorder="true" applyAlignment="false" applyProtection="false">
      <alignment horizontal="general" vertical="bottom" textRotation="0" wrapText="false" indent="0" shrinkToFit="false"/>
      <protection locked="true" hidden="false"/>
    </xf>
    <xf numFmtId="164" fontId="21" fillId="18" borderId="11" xfId="0" applyFont="true" applyBorder="true" applyAlignment="false" applyProtection="false">
      <alignment horizontal="general" vertical="bottom" textRotation="0" wrapText="false" indent="0" shrinkToFit="false"/>
      <protection locked="true" hidden="false"/>
    </xf>
    <xf numFmtId="164" fontId="21" fillId="12" borderId="13" xfId="0" applyFont="true" applyBorder="true" applyAlignment="false" applyProtection="false">
      <alignment horizontal="general" vertical="bottom" textRotation="0" wrapText="false" indent="0" shrinkToFit="false"/>
      <protection locked="true" hidden="false"/>
    </xf>
    <xf numFmtId="170" fontId="22" fillId="12" borderId="0" xfId="50" applyFont="true" applyBorder="false" applyAlignment="true" applyProtection="false">
      <alignment horizontal="general" vertical="bottom" textRotation="0" wrapText="false" indent="0" shrinkToFit="false"/>
      <protection locked="true" hidden="false"/>
    </xf>
    <xf numFmtId="171" fontId="21" fillId="12" borderId="13" xfId="0" applyFont="true" applyBorder="true" applyAlignment="false" applyProtection="false">
      <alignment horizontal="general" vertical="bottom" textRotation="0" wrapText="false" indent="0" shrinkToFit="false"/>
      <protection locked="true" hidden="false"/>
    </xf>
    <xf numFmtId="171" fontId="21" fillId="12" borderId="12" xfId="0" applyFont="true" applyBorder="true" applyAlignment="false" applyProtection="false">
      <alignment horizontal="general" vertical="bottom" textRotation="0" wrapText="false" indent="0" shrinkToFit="false"/>
      <protection locked="true" hidden="false"/>
    </xf>
    <xf numFmtId="171" fontId="21" fillId="18" borderId="11" xfId="0" applyFont="true" applyBorder="true" applyAlignment="false" applyProtection="false">
      <alignment horizontal="general" vertical="bottom" textRotation="0" wrapText="false" indent="0" shrinkToFit="false"/>
      <protection locked="true" hidden="false"/>
    </xf>
    <xf numFmtId="170" fontId="22" fillId="12" borderId="0" xfId="50" applyFont="true" applyBorder="true" applyAlignment="true" applyProtection="false">
      <alignment horizontal="general" vertical="bottom" textRotation="0" wrapText="false" indent="0" shrinkToFit="false"/>
      <protection locked="true" hidden="false"/>
    </xf>
    <xf numFmtId="173" fontId="21" fillId="12" borderId="12" xfId="15" applyFont="true" applyBorder="true" applyAlignment="true" applyProtection="true">
      <alignment horizontal="general" vertical="bottom" textRotation="0" wrapText="false" indent="0" shrinkToFit="false"/>
      <protection locked="true" hidden="false"/>
    </xf>
    <xf numFmtId="173" fontId="21" fillId="18" borderId="11" xfId="15" applyFont="true" applyBorder="true" applyAlignment="true" applyProtection="true">
      <alignment horizontal="general" vertical="bottom" textRotation="0" wrapText="false" indent="0" shrinkToFit="false"/>
      <protection locked="true" hidden="false"/>
    </xf>
    <xf numFmtId="173" fontId="21" fillId="12" borderId="13" xfId="15" applyFont="true" applyBorder="true" applyAlignment="true" applyProtection="true">
      <alignment horizontal="general" vertical="bottom" textRotation="0" wrapText="false" indent="0" shrinkToFit="false"/>
      <protection locked="true" hidden="false"/>
    </xf>
    <xf numFmtId="170" fontId="21" fillId="12" borderId="12" xfId="0" applyFont="true" applyBorder="true" applyAlignment="false" applyProtection="false">
      <alignment horizontal="general" vertical="bottom" textRotation="0" wrapText="false" indent="0" shrinkToFit="false"/>
      <protection locked="true" hidden="false"/>
    </xf>
    <xf numFmtId="173" fontId="0" fillId="0" borderId="0" xfId="15" applyFont="true" applyBorder="true" applyAlignment="true" applyProtection="true">
      <alignment horizontal="general" vertical="center" textRotation="0" wrapText="false" indent="0" shrinkToFit="false"/>
      <protection locked="true" hidden="false"/>
    </xf>
    <xf numFmtId="164" fontId="21" fillId="19" borderId="11" xfId="0" applyFont="true" applyBorder="true" applyAlignment="false" applyProtection="false">
      <alignment horizontal="general" vertical="bottom" textRotation="0" wrapText="false" indent="0" shrinkToFit="false"/>
      <protection locked="true" hidden="false"/>
    </xf>
    <xf numFmtId="170" fontId="21" fillId="19" borderId="11" xfId="0" applyFont="true" applyBorder="true" applyAlignment="false" applyProtection="false">
      <alignment horizontal="general" vertical="bottom" textRotation="0" wrapText="false" indent="0" shrinkToFit="false"/>
      <protection locked="true" hidden="false"/>
    </xf>
    <xf numFmtId="173" fontId="21" fillId="19" borderId="11" xfId="15" applyFont="true" applyBorder="true" applyAlignment="true" applyProtection="true">
      <alignment horizontal="general" vertical="bottom" textRotation="0" wrapText="false" indent="0" shrinkToFit="false"/>
      <protection locked="true" hidden="false"/>
    </xf>
    <xf numFmtId="171" fontId="21" fillId="19" borderId="11" xfId="0" applyFont="true" applyBorder="true" applyAlignment="false" applyProtection="false">
      <alignment horizontal="general" vertical="bottom" textRotation="0" wrapText="false" indent="0" shrinkToFit="false"/>
      <protection locked="true" hidden="false"/>
    </xf>
    <xf numFmtId="170" fontId="21" fillId="12" borderId="13" xfId="0" applyFont="true" applyBorder="true" applyAlignment="false" applyProtection="false">
      <alignment horizontal="general" vertical="bottom" textRotation="0" wrapText="false" indent="0" shrinkToFit="false"/>
      <protection locked="true" hidden="false"/>
    </xf>
    <xf numFmtId="170" fontId="23" fillId="19" borderId="11" xfId="0" applyFont="true" applyBorder="true" applyAlignment="false" applyProtection="false">
      <alignment horizontal="general" vertical="bottom" textRotation="0" wrapText="false" indent="0" shrinkToFit="false"/>
      <protection locked="true" hidden="false"/>
    </xf>
    <xf numFmtId="173" fontId="0" fillId="20" borderId="0" xfId="15" applyFont="true" applyBorder="true" applyAlignment="true" applyProtection="true">
      <alignment horizontal="general" vertical="center" textRotation="0" wrapText="false" indent="0" shrinkToFit="false"/>
      <protection locked="true" hidden="false"/>
    </xf>
    <xf numFmtId="174" fontId="20" fillId="12" borderId="0" xfId="5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21" fillId="21" borderId="11" xfId="0" applyFont="true" applyBorder="true" applyAlignment="false" applyProtection="false">
      <alignment horizontal="general" vertical="bottom" textRotation="0" wrapText="false" indent="0" shrinkToFit="false"/>
      <protection locked="true" hidden="false"/>
    </xf>
    <xf numFmtId="170" fontId="21" fillId="21" borderId="11" xfId="0" applyFont="true" applyBorder="true" applyAlignment="false" applyProtection="false">
      <alignment horizontal="general" vertical="bottom" textRotation="0" wrapText="false" indent="0" shrinkToFit="false"/>
      <protection locked="true" hidden="false"/>
    </xf>
    <xf numFmtId="176" fontId="24" fillId="12" borderId="0" xfId="15" applyFont="true" applyBorder="true" applyAlignment="true" applyProtection="true">
      <alignment horizontal="center" vertical="bottom" textRotation="0" wrapText="false" indent="0" shrinkToFit="false"/>
      <protection locked="true" hidden="false"/>
    </xf>
    <xf numFmtId="173" fontId="21" fillId="21" borderId="11" xfId="15" applyFont="true" applyBorder="true" applyAlignment="true" applyProtection="true">
      <alignment horizontal="general" vertical="bottom" textRotation="0" wrapText="false" indent="0" shrinkToFit="false"/>
      <protection locked="true" hidden="false"/>
    </xf>
    <xf numFmtId="170" fontId="21" fillId="22" borderId="11" xfId="0" applyFont="true" applyBorder="true" applyAlignment="false" applyProtection="false">
      <alignment horizontal="general" vertical="bottom" textRotation="0" wrapText="false" indent="0" shrinkToFit="false"/>
      <protection locked="true" hidden="false"/>
    </xf>
    <xf numFmtId="171" fontId="21" fillId="21" borderId="11" xfId="0" applyFont="true" applyBorder="true" applyAlignment="false" applyProtection="false">
      <alignment horizontal="general" vertical="bottom" textRotation="0" wrapText="false" indent="0" shrinkToFit="false"/>
      <protection locked="true" hidden="false"/>
    </xf>
    <xf numFmtId="173" fontId="0" fillId="12" borderId="0" xfId="15" applyFont="true" applyBorder="true" applyAlignment="true" applyProtection="true">
      <alignment horizontal="general" vertical="center" textRotation="0" wrapText="false" indent="0" shrinkToFit="false"/>
      <protection locked="true" hidden="false"/>
    </xf>
    <xf numFmtId="176" fontId="24" fillId="23" borderId="0" xfId="15" applyFont="true" applyBorder="true" applyAlignment="true" applyProtection="true">
      <alignment horizontal="center" vertical="bottom" textRotation="0" wrapText="false" indent="0" shrinkToFit="false"/>
      <protection locked="true" hidden="false"/>
    </xf>
    <xf numFmtId="173" fontId="0" fillId="20" borderId="14" xfId="15" applyFont="true" applyBorder="true" applyAlignment="true" applyProtection="true">
      <alignment horizontal="general" vertical="center" textRotation="0" wrapText="false" indent="0" shrinkToFit="false"/>
      <protection locked="true" hidden="false"/>
    </xf>
    <xf numFmtId="176" fontId="24" fillId="0" borderId="0" xfId="15" applyFont="true" applyBorder="true" applyAlignment="true" applyProtection="true">
      <alignment horizontal="center" vertical="bottom" textRotation="0" wrapText="false" indent="0" shrinkToFit="false"/>
      <protection locked="true" hidden="false"/>
    </xf>
    <xf numFmtId="164" fontId="0" fillId="20" borderId="0" xfId="0" applyFont="false" applyBorder="false" applyAlignment="true" applyProtection="false">
      <alignment horizontal="general" vertical="bottom" textRotation="0" wrapText="false" indent="0" shrinkToFit="false"/>
      <protection locked="true" hidden="false"/>
    </xf>
    <xf numFmtId="176" fontId="24" fillId="12" borderId="0" xfId="47" applyFont="true" applyBorder="true" applyAlignment="true" applyProtection="true">
      <alignment horizontal="center" vertical="bottom" textRotation="0" wrapText="false" indent="0" shrinkToFit="false"/>
      <protection locked="true" hidden="false"/>
    </xf>
    <xf numFmtId="176" fontId="24" fillId="12" borderId="15" xfId="47" applyFont="true" applyBorder="true" applyAlignment="true" applyProtection="true">
      <alignment horizontal="center" vertical="bottom" textRotation="0" wrapText="false" indent="0" shrinkToFit="false"/>
      <protection locked="true" hidden="false"/>
    </xf>
    <xf numFmtId="171" fontId="21" fillId="12" borderId="11" xfId="0" applyFont="true" applyBorder="tru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77" fontId="0" fillId="0" borderId="0" xfId="19" applyFont="true" applyBorder="true" applyAlignment="true" applyProtection="true">
      <alignment horizontal="general" vertical="bottom" textRotation="0" wrapText="false" indent="0" shrinkToFit="false"/>
      <protection locked="true" hidden="false"/>
    </xf>
    <xf numFmtId="177" fontId="16" fillId="20" borderId="0" xfId="19" applyFont="true" applyBorder="true" applyAlignment="true" applyProtection="tru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77" fontId="0" fillId="12" borderId="0" xfId="19" applyFont="true" applyBorder="true" applyAlignment="true" applyProtection="true">
      <alignment horizontal="general" vertical="bottom" textRotation="0" wrapText="false" indent="0" shrinkToFit="false"/>
      <protection locked="true" hidden="false"/>
    </xf>
    <xf numFmtId="177" fontId="16" fillId="12" borderId="0" xfId="19" applyFont="true" applyBorder="true" applyAlignment="true" applyProtection="tru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77" fontId="0" fillId="20" borderId="0" xfId="19" applyFont="true" applyBorder="true" applyAlignment="true" applyProtection="true">
      <alignment horizontal="general" vertical="bottom" textRotation="0" wrapText="false" indent="0" shrinkToFit="false"/>
      <protection locked="true" hidden="false"/>
    </xf>
    <xf numFmtId="177" fontId="16" fillId="0" borderId="0" xfId="19"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75" fontId="6" fillId="20" borderId="0" xfId="0" applyFont="true" applyBorder="false" applyAlignment="false" applyProtection="false">
      <alignment horizontal="general" vertical="bottom" textRotation="0" wrapText="false" indent="0" shrinkToFit="false"/>
      <protection locked="true" hidden="false"/>
    </xf>
    <xf numFmtId="177" fontId="6" fillId="20" borderId="0" xfId="19" applyFont="true" applyBorder="true" applyAlignment="true" applyProtection="true">
      <alignment horizontal="general"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79" fontId="0" fillId="0" borderId="0" xfId="0" applyFont="false" applyBorder="false" applyAlignment="false" applyProtection="false">
      <alignment horizontal="general" vertical="bottom" textRotation="0" wrapText="false" indent="0" shrinkToFit="false"/>
      <protection locked="true" hidden="false"/>
    </xf>
    <xf numFmtId="173" fontId="16" fillId="0" borderId="0" xfId="15" applyFont="true" applyBorder="true" applyAlignment="true" applyProtection="true">
      <alignment horizontal="general" vertical="bottom" textRotation="0" wrapText="false" indent="0" shrinkToFit="false"/>
      <protection locked="true" hidden="false"/>
    </xf>
    <xf numFmtId="173" fontId="16" fillId="0" borderId="0" xfId="0" applyFont="true" applyBorder="false" applyAlignment="false" applyProtection="false">
      <alignment horizontal="general" vertical="bottom" textRotation="0" wrapText="false" indent="0" shrinkToFit="false"/>
      <protection locked="true" hidden="false"/>
    </xf>
    <xf numFmtId="179" fontId="16" fillId="0" borderId="0" xfId="0" applyFont="true" applyBorder="false" applyAlignment="false" applyProtection="false">
      <alignment horizontal="general" vertical="bottom" textRotation="0" wrapText="false" indent="0" shrinkToFit="false"/>
      <protection locked="true" hidden="false"/>
    </xf>
    <xf numFmtId="173" fontId="0"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9" fontId="28" fillId="0" borderId="0" xfId="19" applyFont="true" applyBorder="true" applyAlignment="true" applyProtection="true">
      <alignment horizontal="general" vertical="bottom" textRotation="0" wrapText="false" indent="0" shrinkToFit="false"/>
      <protection locked="true" hidden="false"/>
    </xf>
    <xf numFmtId="169" fontId="28" fillId="0" borderId="0" xfId="19" applyFont="true" applyBorder="true" applyAlignment="true" applyProtection="true">
      <alignment horizontal="general" vertical="bottom" textRotation="0" wrapText="false" indent="0" shrinkToFit="false"/>
      <protection locked="true" hidden="false"/>
    </xf>
    <xf numFmtId="175" fontId="28" fillId="0" borderId="0" xfId="0" applyFont="true" applyBorder="false" applyAlignment="false" applyProtection="false">
      <alignment horizontal="general" vertical="bottom" textRotation="0" wrapText="false" indent="0" shrinkToFit="false"/>
      <protection locked="true" hidden="false"/>
    </xf>
    <xf numFmtId="172" fontId="21" fillId="12" borderId="12" xfId="15" applyFont="true" applyBorder="true" applyAlignment="true" applyProtection="true">
      <alignment horizontal="general" vertical="bottom" textRotation="0" wrapText="false" indent="0" shrinkToFit="false"/>
      <protection locked="true" hidden="false"/>
    </xf>
    <xf numFmtId="172" fontId="21" fillId="21" borderId="11" xfId="15" applyFont="true" applyBorder="true" applyAlignment="true" applyProtection="true">
      <alignment horizontal="general" vertical="bottom" textRotation="0" wrapText="false" indent="0" shrinkToFit="false"/>
      <protection locked="true" hidden="false"/>
    </xf>
    <xf numFmtId="172" fontId="21" fillId="12" borderId="13" xfId="15" applyFont="true" applyBorder="true" applyAlignment="true" applyProtection="true">
      <alignment horizontal="general" vertical="bottom" textRotation="0" wrapText="false" indent="0" shrinkToFit="false"/>
      <protection locked="true" hidden="false"/>
    </xf>
    <xf numFmtId="172"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80" fontId="0" fillId="0" borderId="0" xfId="19" applyFont="true" applyBorder="true" applyAlignment="true" applyProtection="true">
      <alignment horizontal="general" vertical="bottom" textRotation="0" wrapText="false" indent="0" shrinkToFit="false"/>
      <protection locked="true" hidden="false"/>
    </xf>
    <xf numFmtId="169" fontId="0" fillId="0" borderId="0" xfId="19" applyFont="true" applyBorder="true" applyAlignment="true" applyProtection="true">
      <alignment horizontal="general" vertical="bottom" textRotation="0" wrapText="false" indent="0" shrinkToFit="false"/>
      <protection locked="true" hidden="false"/>
    </xf>
  </cellXfs>
  <cellStyles count="55">
    <cellStyle name="Normal" xfId="0" builtinId="0"/>
    <cellStyle name="Comma" xfId="15" builtinId="3"/>
    <cellStyle name="Comma [0]" xfId="16" builtinId="6"/>
    <cellStyle name="Currency" xfId="17" builtinId="4"/>
    <cellStyle name="Currency [0]" xfId="18" builtinId="7"/>
    <cellStyle name="Percent" xfId="19" builtinId="5"/>
    <cellStyle name="20% - Énfasis1 2" xfId="20"/>
    <cellStyle name="20% - Énfasis2 2" xfId="21"/>
    <cellStyle name="20% - Énfasis3 2" xfId="22"/>
    <cellStyle name="20% - Énfasis4 2" xfId="23"/>
    <cellStyle name="20% - Énfasis5 2" xfId="24"/>
    <cellStyle name="20% - Énfasis6 2" xfId="25"/>
    <cellStyle name="40% - Énfasis1 2" xfId="26"/>
    <cellStyle name="40% - Énfasis2 2" xfId="27"/>
    <cellStyle name="40% - Énfasis3 2" xfId="28"/>
    <cellStyle name="40% - Énfasis4 2" xfId="29"/>
    <cellStyle name="40% - Énfasis5 2" xfId="30"/>
    <cellStyle name="40% - Énfasis6 2" xfId="31"/>
    <cellStyle name="60% - Énfasis1 2" xfId="32"/>
    <cellStyle name="60% - Énfasis2 2" xfId="33"/>
    <cellStyle name="60% - Énfasis3 2" xfId="34"/>
    <cellStyle name="60% - Énfasis4 2" xfId="35"/>
    <cellStyle name="60% - Énfasis5 2" xfId="36"/>
    <cellStyle name="60% - Énfasis6 2" xfId="37"/>
    <cellStyle name="Celda de comprobación 2" xfId="38"/>
    <cellStyle name="Celda vinculada 2" xfId="39"/>
    <cellStyle name="Cálculo 2" xfId="40"/>
    <cellStyle name="Encabezado 4 2" xfId="41"/>
    <cellStyle name="Entrada 2" xfId="42"/>
    <cellStyle name="Euro" xfId="43"/>
    <cellStyle name="Euro 2" xfId="44"/>
    <cellStyle name="Incorrecto 2" xfId="45"/>
    <cellStyle name="Millares 2" xfId="46"/>
    <cellStyle name="Millares 3" xfId="47"/>
    <cellStyle name="Millares 4" xfId="48"/>
    <cellStyle name="Neutral 2" xfId="49"/>
    <cellStyle name="Normal 2" xfId="50"/>
    <cellStyle name="Normal 3" xfId="51"/>
    <cellStyle name="Normal 4" xfId="52"/>
    <cellStyle name="Notas 2" xfId="53"/>
    <cellStyle name="Porcentaje 2" xfId="54"/>
    <cellStyle name="Salida 2" xfId="55"/>
    <cellStyle name="Texto de advertencia 2" xfId="56"/>
    <cellStyle name="Texto explicativo 2" xfId="57"/>
    <cellStyle name="Total 2" xfId="58"/>
    <cellStyle name="Título 1" xfId="59"/>
    <cellStyle name="Título 2 2" xfId="60"/>
    <cellStyle name="Título 3 2" xfId="61"/>
    <cellStyle name="Título 4" xfId="62"/>
    <cellStyle name="Énfasis1 2" xfId="63"/>
    <cellStyle name="Énfasis2 2" xfId="64"/>
    <cellStyle name="Énfasis3 2" xfId="65"/>
    <cellStyle name="Énfasis4 2" xfId="66"/>
    <cellStyle name="Énfasis5 2" xfId="67"/>
    <cellStyle name="Énfasis6 2" xfId="68"/>
  </cellStyles>
  <colors>
    <indexedColors>
      <rgbColor rgb="FF000000"/>
      <rgbColor rgb="FFFFFFFF"/>
      <rgbColor rgb="FFFF0000"/>
      <rgbColor rgb="FF00FF00"/>
      <rgbColor rgb="FF0000FF"/>
      <rgbColor rgb="FFFFD966"/>
      <rgbColor rgb="FFFF00FF"/>
      <rgbColor rgb="FF00FFFF"/>
      <rgbColor rgb="FF800000"/>
      <rgbColor rgb="FF008000"/>
      <rgbColor rgb="FF000080"/>
      <rgbColor rgb="FF808000"/>
      <rgbColor rgb="FF800080"/>
      <rgbColor rgb="FF008080"/>
      <rgbColor rgb="FFC0C0C0"/>
      <rgbColor rgb="FF808080"/>
      <rgbColor rgb="FFFF9999"/>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99FFFF"/>
      <rgbColor rgb="FFFFE699"/>
      <rgbColor rgb="FFFFFF99"/>
      <rgbColor rgb="FF99CCFF"/>
      <rgbColor rgb="FFFF99CC"/>
      <rgbColor rgb="FFCC99FF"/>
      <rgbColor rgb="FFFFCC99"/>
      <rgbColor rgb="FF3366FF"/>
      <rgbColor rgb="FF33CCCC"/>
      <rgbColor rgb="FF99CC00"/>
      <rgbColor rgb="FFFFCC00"/>
      <rgbColor rgb="FFFFC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externalLink" Target="externalLinks/externalLink1.xml"/><Relationship Id="rId8"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Downloads/Anexo%20VI%20ext.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PC"/>
      <sheetName val="RIPTE"/>
      <sheetName val="RIPTE e IPC"/>
      <sheetName val="Rent autonomous"/>
      <sheetName val="Payment autonomous"/>
      <sheetName val="Minimum wage"/>
      <sheetName val="PBU"/>
      <sheetName val="Min pension"/>
      <sheetName val="Max pension"/>
      <sheetName val="Non taxable wage"/>
      <sheetName val="globals_transposed_prosp"/>
    </sheetNames>
    <sheetDataSet>
      <sheetData sheetId="0"/>
      <sheetData sheetId="1"/>
      <sheetData sheetId="2">
        <row r="908">
          <cell r="A908">
            <v>2018</v>
          </cell>
        </row>
        <row r="909">
          <cell r="A909">
            <v>2018</v>
          </cell>
        </row>
        <row r="910">
          <cell r="A910">
            <v>2018</v>
          </cell>
        </row>
      </sheetData>
      <sheetData sheetId="3"/>
      <sheetData sheetId="4"/>
      <sheetData sheetId="5"/>
      <sheetData sheetId="6"/>
      <sheetData sheetId="7"/>
      <sheetData sheetId="8"/>
      <sheetData sheetId="9"/>
      <sheetData sheetId="10"/>
    </sheetDataSet>
  </externalBook>
</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87" activePane="bottomRight" state="frozen"/>
      <selection pane="topLeft" activeCell="A1" activeCellId="0" sqref="A1"/>
      <selection pane="topRight" activeCell="C1" activeCellId="0" sqref="C1"/>
      <selection pane="bottomLeft" activeCell="A287" activeCellId="0" sqref="A287"/>
      <selection pane="bottomRight" activeCell="J304" activeCellId="0" sqref="J304"/>
    </sheetView>
  </sheetViews>
  <sheetFormatPr defaultColWidth="10.35546875" defaultRowHeight="15" zeroHeight="false" outlineLevelRow="0" outlineLevelCol="0"/>
  <cols>
    <col collapsed="false" customWidth="true" hidden="false" outlineLevel="0" max="5" min="5" style="0" width="21.86"/>
    <col collapsed="false" customWidth="true" hidden="false" outlineLevel="0" max="6" min="6" style="0" width="23.01"/>
    <col collapsed="false" customWidth="true" hidden="false" outlineLevel="0" max="7" min="7" style="0" width="16.57"/>
    <col collapsed="false" customWidth="true" hidden="false" outlineLevel="0" max="8" min="8" style="0" width="19.29"/>
    <col collapsed="false" customWidth="true" hidden="false" outlineLevel="0" max="9" min="9" style="0" width="16.57"/>
    <col collapsed="false" customWidth="true" hidden="false" outlineLevel="0" max="10" min="10" style="0" width="12.14"/>
  </cols>
  <sheetData>
    <row r="1" customFormat="false" ht="111.75" hidden="false" customHeight="true" outlineLevel="0" collapsed="false">
      <c r="A1" s="1" t="s">
        <v>0</v>
      </c>
      <c r="B1" s="1" t="s">
        <v>1</v>
      </c>
      <c r="C1" s="2" t="s">
        <v>2</v>
      </c>
      <c r="D1" s="2" t="s">
        <v>3</v>
      </c>
      <c r="E1" s="2" t="s">
        <v>4</v>
      </c>
      <c r="F1" s="3" t="s">
        <v>5</v>
      </c>
      <c r="G1" s="3" t="s">
        <v>6</v>
      </c>
      <c r="I1" s="4" t="s">
        <v>7</v>
      </c>
      <c r="J1" s="4" t="s">
        <v>8</v>
      </c>
    </row>
    <row r="2" customFormat="false" ht="15.75" hidden="false" customHeight="false" outlineLevel="0" collapsed="false">
      <c r="A2" s="5" t="n">
        <v>1994</v>
      </c>
      <c r="B2" s="5" t="s">
        <v>9</v>
      </c>
      <c r="C2" s="5" t="n">
        <v>874.87</v>
      </c>
    </row>
    <row r="3" customFormat="false" ht="15.75" hidden="false" customHeight="false" outlineLevel="0" collapsed="false">
      <c r="A3" s="6" t="n">
        <v>1994</v>
      </c>
      <c r="B3" s="6" t="s">
        <v>10</v>
      </c>
      <c r="C3" s="6" t="n">
        <v>893</v>
      </c>
    </row>
    <row r="4" customFormat="false" ht="15.75" hidden="false" customHeight="false" outlineLevel="0" collapsed="false">
      <c r="A4" s="7" t="n">
        <v>1994</v>
      </c>
      <c r="B4" s="7" t="s">
        <v>11</v>
      </c>
      <c r="C4" s="7" t="n">
        <v>907.99</v>
      </c>
    </row>
    <row r="5" customFormat="false" ht="15.75" hidden="false" customHeight="false" outlineLevel="0" collapsed="false">
      <c r="A5" s="5" t="n">
        <v>1994</v>
      </c>
      <c r="B5" s="5" t="s">
        <v>12</v>
      </c>
      <c r="C5" s="5" t="n">
        <v>910.75</v>
      </c>
    </row>
    <row r="6" customFormat="false" ht="15.75" hidden="false" customHeight="false" outlineLevel="0" collapsed="false">
      <c r="A6" s="6" t="n">
        <v>1994</v>
      </c>
      <c r="B6" s="6" t="s">
        <v>13</v>
      </c>
      <c r="C6" s="6" t="n">
        <v>916.93</v>
      </c>
    </row>
    <row r="7" customFormat="false" ht="15.75" hidden="false" customHeight="false" outlineLevel="0" collapsed="false">
      <c r="A7" s="7" t="n">
        <v>1994</v>
      </c>
      <c r="B7" s="7" t="s">
        <v>14</v>
      </c>
      <c r="C7" s="7" t="n">
        <v>936.83</v>
      </c>
    </row>
    <row r="8" customFormat="false" ht="15.75" hidden="false" customHeight="false" outlineLevel="0" collapsed="false">
      <c r="A8" s="5" t="n">
        <v>1995</v>
      </c>
      <c r="B8" s="5" t="s">
        <v>15</v>
      </c>
      <c r="C8" s="5" t="n">
        <v>934.85</v>
      </c>
    </row>
    <row r="9" customFormat="false" ht="15.75" hidden="false" customHeight="false" outlineLevel="0" collapsed="false">
      <c r="A9" s="6" t="n">
        <v>1995</v>
      </c>
      <c r="B9" s="6" t="s">
        <v>16</v>
      </c>
      <c r="C9" s="6" t="n">
        <v>928.29</v>
      </c>
    </row>
    <row r="10" customFormat="false" ht="15.75" hidden="false" customHeight="false" outlineLevel="0" collapsed="false">
      <c r="A10" s="7" t="n">
        <v>1995</v>
      </c>
      <c r="B10" s="7" t="s">
        <v>17</v>
      </c>
      <c r="C10" s="7" t="n">
        <v>931.37</v>
      </c>
    </row>
    <row r="11" customFormat="false" ht="15.75" hidden="false" customHeight="false" outlineLevel="0" collapsed="false">
      <c r="A11" s="5" t="n">
        <v>1995</v>
      </c>
      <c r="B11" s="5" t="s">
        <v>18</v>
      </c>
      <c r="C11" s="5" t="n">
        <v>909.07</v>
      </c>
    </row>
    <row r="12" customFormat="false" ht="15.75" hidden="false" customHeight="false" outlineLevel="0" collapsed="false">
      <c r="A12" s="6" t="n">
        <v>1995</v>
      </c>
      <c r="B12" s="6" t="s">
        <v>19</v>
      </c>
      <c r="C12" s="6" t="n">
        <v>920.51</v>
      </c>
    </row>
    <row r="13" customFormat="false" ht="15.75" hidden="false" customHeight="false" outlineLevel="0" collapsed="false">
      <c r="A13" s="7" t="n">
        <v>1995</v>
      </c>
      <c r="B13" s="7" t="s">
        <v>20</v>
      </c>
      <c r="C13" s="7" t="n">
        <v>944.4</v>
      </c>
    </row>
    <row r="14" customFormat="false" ht="15.75" hidden="false" customHeight="false" outlineLevel="0" collapsed="false">
      <c r="A14" s="5" t="n">
        <v>1995</v>
      </c>
      <c r="B14" s="5" t="s">
        <v>9</v>
      </c>
      <c r="C14" s="5" t="n">
        <v>914.41</v>
      </c>
    </row>
    <row r="15" customFormat="false" ht="15.75" hidden="false" customHeight="false" outlineLevel="0" collapsed="false">
      <c r="A15" s="6" t="n">
        <v>1995</v>
      </c>
      <c r="B15" s="6" t="s">
        <v>10</v>
      </c>
      <c r="C15" s="6" t="n">
        <v>912.86</v>
      </c>
    </row>
    <row r="16" customFormat="false" ht="15.75" hidden="false" customHeight="false" outlineLevel="0" collapsed="false">
      <c r="A16" s="7" t="n">
        <v>1995</v>
      </c>
      <c r="B16" s="7" t="s">
        <v>11</v>
      </c>
      <c r="C16" s="7" t="n">
        <v>914.69</v>
      </c>
    </row>
    <row r="17" customFormat="false" ht="15.75" hidden="false" customHeight="false" outlineLevel="0" collapsed="false">
      <c r="A17" s="5" t="n">
        <v>1995</v>
      </c>
      <c r="B17" s="5" t="s">
        <v>12</v>
      </c>
      <c r="C17" s="5" t="n">
        <v>916.48</v>
      </c>
    </row>
    <row r="18" customFormat="false" ht="15.75" hidden="false" customHeight="false" outlineLevel="0" collapsed="false">
      <c r="A18" s="6" t="n">
        <v>1995</v>
      </c>
      <c r="B18" s="6" t="s">
        <v>13</v>
      </c>
      <c r="C18" s="6" t="n">
        <v>921.41</v>
      </c>
    </row>
    <row r="19" customFormat="false" ht="15.75" hidden="false" customHeight="false" outlineLevel="0" collapsed="false">
      <c r="A19" s="7" t="n">
        <v>1995</v>
      </c>
      <c r="B19" s="7" t="s">
        <v>14</v>
      </c>
      <c r="C19" s="7" t="n">
        <v>938.88</v>
      </c>
    </row>
    <row r="20" customFormat="false" ht="15.75" hidden="false" customHeight="false" outlineLevel="0" collapsed="false">
      <c r="A20" s="5" t="n">
        <v>1996</v>
      </c>
      <c r="B20" s="5" t="s">
        <v>15</v>
      </c>
      <c r="C20" s="5" t="n">
        <v>938.19</v>
      </c>
    </row>
    <row r="21" customFormat="false" ht="15.75" hidden="false" customHeight="false" outlineLevel="0" collapsed="false">
      <c r="A21" s="6" t="n">
        <v>1996</v>
      </c>
      <c r="B21" s="6" t="s">
        <v>16</v>
      </c>
      <c r="C21" s="6" t="n">
        <v>933.47</v>
      </c>
    </row>
    <row r="22" customFormat="false" ht="15.75" hidden="false" customHeight="false" outlineLevel="0" collapsed="false">
      <c r="A22" s="7" t="n">
        <v>1996</v>
      </c>
      <c r="B22" s="7" t="s">
        <v>17</v>
      </c>
      <c r="C22" s="7" t="n">
        <v>932.13</v>
      </c>
    </row>
    <row r="23" customFormat="false" ht="15.75" hidden="false" customHeight="false" outlineLevel="0" collapsed="false">
      <c r="A23" s="5" t="n">
        <v>1996</v>
      </c>
      <c r="B23" s="5" t="s">
        <v>18</v>
      </c>
      <c r="C23" s="5" t="n">
        <v>924.13</v>
      </c>
    </row>
    <row r="24" customFormat="false" ht="15.75" hidden="false" customHeight="false" outlineLevel="0" collapsed="false">
      <c r="A24" s="6" t="n">
        <v>1996</v>
      </c>
      <c r="B24" s="6" t="s">
        <v>19</v>
      </c>
      <c r="C24" s="6" t="n">
        <v>929.27</v>
      </c>
    </row>
    <row r="25" customFormat="false" ht="15.75" hidden="false" customHeight="false" outlineLevel="0" collapsed="false">
      <c r="A25" s="7" t="n">
        <v>1996</v>
      </c>
      <c r="B25" s="7" t="s">
        <v>20</v>
      </c>
      <c r="C25" s="7" t="n">
        <v>940.95</v>
      </c>
    </row>
    <row r="26" customFormat="false" ht="15.75" hidden="false" customHeight="false" outlineLevel="0" collapsed="false">
      <c r="A26" s="5" t="n">
        <v>1996</v>
      </c>
      <c r="B26" s="5" t="s">
        <v>9</v>
      </c>
      <c r="C26" s="5" t="n">
        <v>930.16</v>
      </c>
    </row>
    <row r="27" customFormat="false" ht="15.75" hidden="false" customHeight="false" outlineLevel="0" collapsed="false">
      <c r="A27" s="6" t="n">
        <v>1996</v>
      </c>
      <c r="B27" s="6" t="s">
        <v>10</v>
      </c>
      <c r="C27" s="6" t="n">
        <v>936.68</v>
      </c>
    </row>
    <row r="28" customFormat="false" ht="15.75" hidden="false" customHeight="false" outlineLevel="0" collapsed="false">
      <c r="A28" s="7" t="n">
        <v>1996</v>
      </c>
      <c r="B28" s="7" t="s">
        <v>11</v>
      </c>
      <c r="C28" s="7" t="n">
        <v>939.25</v>
      </c>
    </row>
    <row r="29" customFormat="false" ht="15.75" hidden="false" customHeight="false" outlineLevel="0" collapsed="false">
      <c r="A29" s="5" t="n">
        <v>1996</v>
      </c>
      <c r="B29" s="5" t="s">
        <v>12</v>
      </c>
      <c r="C29" s="5" t="n">
        <v>940.12</v>
      </c>
    </row>
    <row r="30" customFormat="false" ht="15.75" hidden="false" customHeight="false" outlineLevel="0" collapsed="false">
      <c r="A30" s="6" t="n">
        <v>1996</v>
      </c>
      <c r="B30" s="6" t="s">
        <v>13</v>
      </c>
      <c r="C30" s="6" t="n">
        <v>921.9</v>
      </c>
    </row>
    <row r="31" customFormat="false" ht="15.75" hidden="false" customHeight="false" outlineLevel="0" collapsed="false">
      <c r="A31" s="7" t="n">
        <v>1996</v>
      </c>
      <c r="B31" s="7" t="s">
        <v>14</v>
      </c>
      <c r="C31" s="7" t="n">
        <v>940.06</v>
      </c>
    </row>
    <row r="32" customFormat="false" ht="15.75" hidden="false" customHeight="false" outlineLevel="0" collapsed="false">
      <c r="A32" s="5" t="n">
        <v>1997</v>
      </c>
      <c r="B32" s="5" t="s">
        <v>15</v>
      </c>
      <c r="C32" s="5" t="n">
        <v>923.49</v>
      </c>
    </row>
    <row r="33" customFormat="false" ht="15.75" hidden="false" customHeight="false" outlineLevel="0" collapsed="false">
      <c r="A33" s="6" t="n">
        <v>1997</v>
      </c>
      <c r="B33" s="6" t="s">
        <v>16</v>
      </c>
      <c r="C33" s="6" t="n">
        <v>923.58</v>
      </c>
    </row>
    <row r="34" customFormat="false" ht="15.75" hidden="false" customHeight="false" outlineLevel="0" collapsed="false">
      <c r="A34" s="7" t="n">
        <v>1997</v>
      </c>
      <c r="B34" s="7" t="s">
        <v>17</v>
      </c>
      <c r="C34" s="7" t="n">
        <v>919.47</v>
      </c>
    </row>
    <row r="35" customFormat="false" ht="15.75" hidden="false" customHeight="false" outlineLevel="0" collapsed="false">
      <c r="A35" s="5" t="n">
        <v>1997</v>
      </c>
      <c r="B35" s="5" t="s">
        <v>18</v>
      </c>
      <c r="C35" s="5" t="n">
        <v>912.02</v>
      </c>
    </row>
    <row r="36" customFormat="false" ht="15.75" hidden="false" customHeight="false" outlineLevel="0" collapsed="false">
      <c r="A36" s="6" t="n">
        <v>1997</v>
      </c>
      <c r="B36" s="6" t="s">
        <v>19</v>
      </c>
      <c r="C36" s="6" t="n">
        <v>914.59</v>
      </c>
    </row>
    <row r="37" customFormat="false" ht="15.75" hidden="false" customHeight="false" outlineLevel="0" collapsed="false">
      <c r="A37" s="7" t="n">
        <v>1997</v>
      </c>
      <c r="B37" s="7" t="s">
        <v>20</v>
      </c>
      <c r="C37" s="7" t="n">
        <v>928.71</v>
      </c>
    </row>
    <row r="38" customFormat="false" ht="15.75" hidden="false" customHeight="false" outlineLevel="0" collapsed="false">
      <c r="A38" s="5" t="n">
        <v>1997</v>
      </c>
      <c r="B38" s="5" t="s">
        <v>9</v>
      </c>
      <c r="C38" s="5" t="n">
        <v>905.95</v>
      </c>
    </row>
    <row r="39" customFormat="false" ht="15.75" hidden="false" customHeight="false" outlineLevel="0" collapsed="false">
      <c r="A39" s="6" t="n">
        <v>1997</v>
      </c>
      <c r="B39" s="6" t="s">
        <v>10</v>
      </c>
      <c r="C39" s="6" t="n">
        <v>898.67</v>
      </c>
    </row>
    <row r="40" customFormat="false" ht="15.75" hidden="false" customHeight="false" outlineLevel="0" collapsed="false">
      <c r="A40" s="7" t="n">
        <v>1997</v>
      </c>
      <c r="B40" s="7" t="s">
        <v>11</v>
      </c>
      <c r="C40" s="7" t="n">
        <v>910.27</v>
      </c>
    </row>
    <row r="41" customFormat="false" ht="15.75" hidden="false" customHeight="false" outlineLevel="0" collapsed="false">
      <c r="A41" s="5" t="n">
        <v>1997</v>
      </c>
      <c r="B41" s="5" t="s">
        <v>12</v>
      </c>
      <c r="C41" s="5" t="n">
        <v>913.02</v>
      </c>
    </row>
    <row r="42" customFormat="false" ht="15.75" hidden="false" customHeight="false" outlineLevel="0" collapsed="false">
      <c r="A42" s="6" t="n">
        <v>1997</v>
      </c>
      <c r="B42" s="6" t="s">
        <v>13</v>
      </c>
      <c r="C42" s="6" t="n">
        <v>899.56</v>
      </c>
    </row>
    <row r="43" customFormat="false" ht="15.75" hidden="false" customHeight="false" outlineLevel="0" collapsed="false">
      <c r="A43" s="7" t="n">
        <v>1997</v>
      </c>
      <c r="B43" s="7" t="s">
        <v>14</v>
      </c>
      <c r="C43" s="7" t="n">
        <v>915.57</v>
      </c>
    </row>
    <row r="44" customFormat="false" ht="15.75" hidden="false" customHeight="false" outlineLevel="0" collapsed="false">
      <c r="A44" s="5" t="n">
        <v>1998</v>
      </c>
      <c r="B44" s="5" t="s">
        <v>15</v>
      </c>
      <c r="C44" s="5" t="n">
        <v>912.48</v>
      </c>
    </row>
    <row r="45" customFormat="false" ht="15.75" hidden="false" customHeight="false" outlineLevel="0" collapsed="false">
      <c r="A45" s="6" t="n">
        <v>1998</v>
      </c>
      <c r="B45" s="6" t="s">
        <v>16</v>
      </c>
      <c r="C45" s="6" t="n">
        <v>908.13</v>
      </c>
    </row>
    <row r="46" customFormat="false" ht="15.75" hidden="false" customHeight="false" outlineLevel="0" collapsed="false">
      <c r="A46" s="7" t="n">
        <v>1998</v>
      </c>
      <c r="B46" s="7" t="s">
        <v>17</v>
      </c>
      <c r="C46" s="7" t="n">
        <v>910.79</v>
      </c>
    </row>
    <row r="47" customFormat="false" ht="15.75" hidden="false" customHeight="false" outlineLevel="0" collapsed="false">
      <c r="A47" s="5" t="n">
        <v>1998</v>
      </c>
      <c r="B47" s="5" t="s">
        <v>18</v>
      </c>
      <c r="C47" s="5" t="n">
        <v>899.86</v>
      </c>
    </row>
    <row r="48" customFormat="false" ht="15.75" hidden="false" customHeight="false" outlineLevel="0" collapsed="false">
      <c r="A48" s="6" t="n">
        <v>1998</v>
      </c>
      <c r="B48" s="6" t="s">
        <v>19</v>
      </c>
      <c r="C48" s="6" t="n">
        <v>896.37</v>
      </c>
    </row>
    <row r="49" customFormat="false" ht="15.75" hidden="false" customHeight="false" outlineLevel="0" collapsed="false">
      <c r="A49" s="7" t="n">
        <v>1998</v>
      </c>
      <c r="B49" s="7" t="s">
        <v>20</v>
      </c>
      <c r="C49" s="7" t="n">
        <v>920.38</v>
      </c>
    </row>
    <row r="50" customFormat="false" ht="15.75" hidden="false" customHeight="false" outlineLevel="0" collapsed="false">
      <c r="A50" s="5" t="n">
        <v>1998</v>
      </c>
      <c r="B50" s="5" t="s">
        <v>9</v>
      </c>
      <c r="C50" s="5" t="n">
        <v>898.35</v>
      </c>
    </row>
    <row r="51" customFormat="false" ht="15.75" hidden="false" customHeight="false" outlineLevel="0" collapsed="false">
      <c r="A51" s="6" t="n">
        <v>1998</v>
      </c>
      <c r="B51" s="6" t="s">
        <v>10</v>
      </c>
      <c r="C51" s="6" t="n">
        <v>888.71</v>
      </c>
    </row>
    <row r="52" customFormat="false" ht="15.75" hidden="false" customHeight="false" outlineLevel="0" collapsed="false">
      <c r="A52" s="7" t="n">
        <v>1998</v>
      </c>
      <c r="B52" s="7" t="s">
        <v>11</v>
      </c>
      <c r="C52" s="7" t="n">
        <v>894.03</v>
      </c>
    </row>
    <row r="53" customFormat="false" ht="15.75" hidden="false" customHeight="false" outlineLevel="0" collapsed="false">
      <c r="A53" s="5" t="n">
        <v>1998</v>
      </c>
      <c r="B53" s="5" t="s">
        <v>12</v>
      </c>
      <c r="C53" s="5" t="n">
        <v>892.2</v>
      </c>
    </row>
    <row r="54" customFormat="false" ht="15.75" hidden="false" customHeight="false" outlineLevel="0" collapsed="false">
      <c r="A54" s="6" t="n">
        <v>1998</v>
      </c>
      <c r="B54" s="6" t="s">
        <v>13</v>
      </c>
      <c r="C54" s="6" t="n">
        <v>891.18</v>
      </c>
    </row>
    <row r="55" customFormat="false" ht="15.75" hidden="false" customHeight="false" outlineLevel="0" collapsed="false">
      <c r="A55" s="7" t="n">
        <v>1998</v>
      </c>
      <c r="B55" s="7" t="s">
        <v>14</v>
      </c>
      <c r="C55" s="7" t="n">
        <v>905.15</v>
      </c>
    </row>
    <row r="56" customFormat="false" ht="15.75" hidden="false" customHeight="false" outlineLevel="0" collapsed="false">
      <c r="A56" s="5" t="n">
        <v>1999</v>
      </c>
      <c r="B56" s="5" t="s">
        <v>15</v>
      </c>
      <c r="C56" s="5" t="n">
        <v>890.77</v>
      </c>
    </row>
    <row r="57" customFormat="false" ht="15.75" hidden="false" customHeight="false" outlineLevel="0" collapsed="false">
      <c r="A57" s="6" t="n">
        <v>1999</v>
      </c>
      <c r="B57" s="6" t="s">
        <v>16</v>
      </c>
      <c r="C57" s="6" t="n">
        <v>897.38</v>
      </c>
    </row>
    <row r="58" customFormat="false" ht="15.75" hidden="false" customHeight="false" outlineLevel="0" collapsed="false">
      <c r="A58" s="7" t="n">
        <v>1999</v>
      </c>
      <c r="B58" s="7" t="s">
        <v>17</v>
      </c>
      <c r="C58" s="7" t="n">
        <v>896.72</v>
      </c>
    </row>
    <row r="59" customFormat="false" ht="15.75" hidden="false" customHeight="false" outlineLevel="0" collapsed="false">
      <c r="A59" s="5" t="n">
        <v>1999</v>
      </c>
      <c r="B59" s="5" t="s">
        <v>18</v>
      </c>
      <c r="C59" s="5" t="n">
        <v>884.93</v>
      </c>
    </row>
    <row r="60" customFormat="false" ht="15.75" hidden="false" customHeight="false" outlineLevel="0" collapsed="false">
      <c r="A60" s="6" t="n">
        <v>1999</v>
      </c>
      <c r="B60" s="6" t="s">
        <v>19</v>
      </c>
      <c r="C60" s="6" t="n">
        <v>883.81</v>
      </c>
    </row>
    <row r="61" customFormat="false" ht="15.75" hidden="false" customHeight="false" outlineLevel="0" collapsed="false">
      <c r="A61" s="7" t="n">
        <v>1999</v>
      </c>
      <c r="B61" s="7" t="s">
        <v>20</v>
      </c>
      <c r="C61" s="7" t="n">
        <v>898.59</v>
      </c>
    </row>
    <row r="62" customFormat="false" ht="15.75" hidden="false" customHeight="false" outlineLevel="0" collapsed="false">
      <c r="A62" s="5" t="n">
        <v>1999</v>
      </c>
      <c r="B62" s="5" t="s">
        <v>9</v>
      </c>
      <c r="C62" s="5" t="n">
        <v>888.23</v>
      </c>
    </row>
    <row r="63" customFormat="false" ht="15.75" hidden="false" customHeight="false" outlineLevel="0" collapsed="false">
      <c r="A63" s="6" t="n">
        <v>1999</v>
      </c>
      <c r="B63" s="6" t="s">
        <v>10</v>
      </c>
      <c r="C63" s="6" t="n">
        <v>883.4</v>
      </c>
    </row>
    <row r="64" customFormat="false" ht="15.75" hidden="false" customHeight="false" outlineLevel="0" collapsed="false">
      <c r="A64" s="7" t="n">
        <v>1999</v>
      </c>
      <c r="B64" s="7" t="s">
        <v>11</v>
      </c>
      <c r="C64" s="7" t="n">
        <v>886.14</v>
      </c>
    </row>
    <row r="65" customFormat="false" ht="15.75" hidden="false" customHeight="false" outlineLevel="0" collapsed="false">
      <c r="A65" s="5" t="n">
        <v>1999</v>
      </c>
      <c r="B65" s="5" t="s">
        <v>12</v>
      </c>
      <c r="C65" s="5" t="n">
        <v>888.3</v>
      </c>
    </row>
    <row r="66" customFormat="false" ht="15.75" hidden="false" customHeight="false" outlineLevel="0" collapsed="false">
      <c r="A66" s="6" t="n">
        <v>1999</v>
      </c>
      <c r="B66" s="6" t="s">
        <v>13</v>
      </c>
      <c r="C66" s="6" t="n">
        <v>887.21</v>
      </c>
    </row>
    <row r="67" customFormat="false" ht="15.75" hidden="false" customHeight="false" outlineLevel="0" collapsed="false">
      <c r="A67" s="7" t="n">
        <v>1999</v>
      </c>
      <c r="B67" s="7" t="s">
        <v>14</v>
      </c>
      <c r="C67" s="7" t="n">
        <v>892.14</v>
      </c>
    </row>
    <row r="68" customFormat="false" ht="15.75" hidden="false" customHeight="false" outlineLevel="0" collapsed="false">
      <c r="A68" s="5" t="n">
        <v>2000</v>
      </c>
      <c r="B68" s="5" t="s">
        <v>15</v>
      </c>
      <c r="C68" s="5" t="n">
        <v>888.29</v>
      </c>
    </row>
    <row r="69" customFormat="false" ht="15.75" hidden="false" customHeight="false" outlineLevel="0" collapsed="false">
      <c r="A69" s="6" t="n">
        <v>2000</v>
      </c>
      <c r="B69" s="6" t="s">
        <v>16</v>
      </c>
      <c r="C69" s="6" t="n">
        <v>893.47</v>
      </c>
    </row>
    <row r="70" customFormat="false" ht="15.75" hidden="false" customHeight="false" outlineLevel="0" collapsed="false">
      <c r="A70" s="7" t="n">
        <v>2000</v>
      </c>
      <c r="B70" s="7" t="s">
        <v>17</v>
      </c>
      <c r="C70" s="7" t="n">
        <v>889.13</v>
      </c>
    </row>
    <row r="71" customFormat="false" ht="15.75" hidden="false" customHeight="false" outlineLevel="0" collapsed="false">
      <c r="A71" s="5" t="n">
        <v>2000</v>
      </c>
      <c r="B71" s="5" t="s">
        <v>18</v>
      </c>
      <c r="C71" s="5" t="n">
        <v>871.69</v>
      </c>
    </row>
    <row r="72" customFormat="false" ht="15.75" hidden="false" customHeight="false" outlineLevel="0" collapsed="false">
      <c r="A72" s="6" t="n">
        <v>2000</v>
      </c>
      <c r="B72" s="6" t="s">
        <v>19</v>
      </c>
      <c r="C72" s="6" t="n">
        <v>878.6</v>
      </c>
    </row>
    <row r="73" customFormat="false" ht="15.75" hidden="false" customHeight="false" outlineLevel="0" collapsed="false">
      <c r="A73" s="7" t="n">
        <v>2000</v>
      </c>
      <c r="B73" s="7" t="s">
        <v>20</v>
      </c>
      <c r="C73" s="7" t="n">
        <v>903.02</v>
      </c>
    </row>
    <row r="74" customFormat="false" ht="15.75" hidden="false" customHeight="false" outlineLevel="0" collapsed="false">
      <c r="A74" s="5" t="n">
        <v>2000</v>
      </c>
      <c r="B74" s="5" t="s">
        <v>9</v>
      </c>
      <c r="C74" s="5" t="n">
        <v>882.35</v>
      </c>
    </row>
    <row r="75" customFormat="false" ht="15.75" hidden="false" customHeight="false" outlineLevel="0" collapsed="false">
      <c r="A75" s="6" t="n">
        <v>2000</v>
      </c>
      <c r="B75" s="6" t="s">
        <v>10</v>
      </c>
      <c r="C75" s="6" t="n">
        <v>881.81</v>
      </c>
    </row>
    <row r="76" customFormat="false" ht="15.75" hidden="false" customHeight="false" outlineLevel="0" collapsed="false">
      <c r="A76" s="7" t="n">
        <v>2000</v>
      </c>
      <c r="B76" s="7" t="s">
        <v>11</v>
      </c>
      <c r="C76" s="7" t="n">
        <v>883.15</v>
      </c>
    </row>
    <row r="77" customFormat="false" ht="15.75" hidden="false" customHeight="false" outlineLevel="0" collapsed="false">
      <c r="A77" s="5" t="n">
        <v>2000</v>
      </c>
      <c r="B77" s="5" t="s">
        <v>12</v>
      </c>
      <c r="C77" s="5" t="n">
        <v>879.95</v>
      </c>
    </row>
    <row r="78" customFormat="false" ht="15.75" hidden="false" customHeight="false" outlineLevel="0" collapsed="false">
      <c r="A78" s="6" t="n">
        <v>2000</v>
      </c>
      <c r="B78" s="6" t="s">
        <v>13</v>
      </c>
      <c r="C78" s="6" t="n">
        <v>877.91</v>
      </c>
    </row>
    <row r="79" customFormat="false" ht="15.75" hidden="false" customHeight="false" outlineLevel="0" collapsed="false">
      <c r="A79" s="7" t="n">
        <v>2000</v>
      </c>
      <c r="B79" s="7" t="s">
        <v>14</v>
      </c>
      <c r="C79" s="7" t="n">
        <v>884.83</v>
      </c>
    </row>
    <row r="80" customFormat="false" ht="15.75" hidden="false" customHeight="false" outlineLevel="0" collapsed="false">
      <c r="A80" s="5" t="n">
        <v>2001</v>
      </c>
      <c r="B80" s="5" t="s">
        <v>15</v>
      </c>
      <c r="C80" s="5" t="n">
        <v>887.75</v>
      </c>
    </row>
    <row r="81" customFormat="false" ht="15.75" hidden="false" customHeight="false" outlineLevel="0" collapsed="false">
      <c r="A81" s="6" t="n">
        <v>2001</v>
      </c>
      <c r="B81" s="6" t="s">
        <v>16</v>
      </c>
      <c r="C81" s="6" t="n">
        <v>892.27</v>
      </c>
    </row>
    <row r="82" customFormat="false" ht="15.75" hidden="false" customHeight="false" outlineLevel="0" collapsed="false">
      <c r="A82" s="7" t="n">
        <v>2001</v>
      </c>
      <c r="B82" s="7" t="s">
        <v>17</v>
      </c>
      <c r="C82" s="7" t="n">
        <v>892.12</v>
      </c>
    </row>
    <row r="83" customFormat="false" ht="15.75" hidden="false" customHeight="false" outlineLevel="0" collapsed="false">
      <c r="A83" s="5" t="n">
        <v>2001</v>
      </c>
      <c r="B83" s="5" t="s">
        <v>18</v>
      </c>
      <c r="C83" s="5" t="n">
        <v>884.92</v>
      </c>
    </row>
    <row r="84" customFormat="false" ht="15.75" hidden="false" customHeight="false" outlineLevel="0" collapsed="false">
      <c r="A84" s="6" t="n">
        <v>2001</v>
      </c>
      <c r="B84" s="6" t="s">
        <v>19</v>
      </c>
      <c r="C84" s="6" t="n">
        <v>882.57</v>
      </c>
    </row>
    <row r="85" customFormat="false" ht="15.75" hidden="false" customHeight="false" outlineLevel="0" collapsed="false">
      <c r="A85" s="7" t="n">
        <v>2001</v>
      </c>
      <c r="B85" s="7" t="s">
        <v>20</v>
      </c>
      <c r="C85" s="7" t="n">
        <v>889.09</v>
      </c>
    </row>
    <row r="86" customFormat="false" ht="15.75" hidden="false" customHeight="false" outlineLevel="0" collapsed="false">
      <c r="A86" s="5" t="n">
        <v>2001</v>
      </c>
      <c r="B86" s="5" t="s">
        <v>9</v>
      </c>
      <c r="C86" s="5" t="n">
        <v>881.29</v>
      </c>
    </row>
    <row r="87" customFormat="false" ht="15.75" hidden="false" customHeight="false" outlineLevel="0" collapsed="false">
      <c r="A87" s="6" t="n">
        <v>2001</v>
      </c>
      <c r="B87" s="6" t="s">
        <v>10</v>
      </c>
      <c r="C87" s="6" t="n">
        <v>879.63</v>
      </c>
    </row>
    <row r="88" customFormat="false" ht="15.75" hidden="false" customHeight="false" outlineLevel="0" collapsed="false">
      <c r="A88" s="7" t="n">
        <v>2001</v>
      </c>
      <c r="B88" s="7" t="s">
        <v>11</v>
      </c>
      <c r="C88" s="7" t="n">
        <v>876.4</v>
      </c>
    </row>
    <row r="89" customFormat="false" ht="15.75" hidden="false" customHeight="false" outlineLevel="0" collapsed="false">
      <c r="A89" s="5" t="n">
        <v>2001</v>
      </c>
      <c r="B89" s="5" t="s">
        <v>12</v>
      </c>
      <c r="C89" s="5" t="n">
        <v>880.26</v>
      </c>
      <c r="D89" s="8" t="n">
        <v>17.3578840685255</v>
      </c>
    </row>
    <row r="90" customFormat="false" ht="15.75" hidden="false" customHeight="false" outlineLevel="0" collapsed="false">
      <c r="A90" s="6" t="n">
        <v>2001</v>
      </c>
      <c r="B90" s="6" t="s">
        <v>13</v>
      </c>
      <c r="C90" s="6" t="n">
        <v>875.83</v>
      </c>
      <c r="D90" s="8" t="n">
        <v>17.3429535996671</v>
      </c>
    </row>
    <row r="91" customFormat="false" ht="15.75" hidden="false" customHeight="false" outlineLevel="0" collapsed="false">
      <c r="A91" s="7" t="n">
        <v>2001</v>
      </c>
      <c r="B91" s="7" t="s">
        <v>14</v>
      </c>
      <c r="C91" s="7" t="n">
        <v>870.52</v>
      </c>
      <c r="D91" s="8" t="n">
        <v>17.3174727770842</v>
      </c>
    </row>
    <row r="92" customFormat="false" ht="15.75" hidden="false" customHeight="false" outlineLevel="0" collapsed="false">
      <c r="A92" s="5" t="n">
        <v>2002</v>
      </c>
      <c r="B92" s="5" t="s">
        <v>15</v>
      </c>
      <c r="C92" s="5" t="n">
        <v>875.77</v>
      </c>
      <c r="D92" s="8" t="n">
        <v>17.2721986405882</v>
      </c>
    </row>
    <row r="93" customFormat="false" ht="15.75" hidden="false" customHeight="false" outlineLevel="0" collapsed="false">
      <c r="A93" s="6" t="n">
        <v>2002</v>
      </c>
      <c r="B93" s="6" t="s">
        <v>16</v>
      </c>
      <c r="C93" s="6" t="n">
        <v>887.02</v>
      </c>
      <c r="D93" s="8" t="n">
        <v>17.2559449993064</v>
      </c>
    </row>
    <row r="94" customFormat="false" ht="15.75" hidden="false" customHeight="false" outlineLevel="0" collapsed="false">
      <c r="A94" s="7" t="n">
        <v>2002</v>
      </c>
      <c r="B94" s="7" t="s">
        <v>17</v>
      </c>
      <c r="C94" s="7" t="n">
        <v>882.39</v>
      </c>
      <c r="D94" s="8" t="n">
        <v>17.2438614925787</v>
      </c>
    </row>
    <row r="95" customFormat="false" ht="15.75" hidden="false" customHeight="false" outlineLevel="0" collapsed="false">
      <c r="A95" s="5" t="n">
        <v>2002</v>
      </c>
      <c r="B95" s="5" t="s">
        <v>18</v>
      </c>
      <c r="C95" s="5" t="n">
        <v>882.13</v>
      </c>
      <c r="D95" s="8" t="n">
        <v>17.234635004855</v>
      </c>
    </row>
    <row r="96" customFormat="false" ht="15.75" hidden="false" customHeight="false" outlineLevel="0" collapsed="false">
      <c r="A96" s="6" t="n">
        <v>2002</v>
      </c>
      <c r="B96" s="6" t="s">
        <v>19</v>
      </c>
      <c r="C96" s="6" t="n">
        <v>882.12</v>
      </c>
      <c r="D96" s="8" t="n">
        <v>17.2409722222222</v>
      </c>
    </row>
    <row r="97" customFormat="false" ht="15.75" hidden="false" customHeight="false" outlineLevel="0" collapsed="false">
      <c r="A97" s="7" t="n">
        <v>2002</v>
      </c>
      <c r="B97" s="7" t="s">
        <v>20</v>
      </c>
      <c r="C97" s="7" t="n">
        <v>874.52</v>
      </c>
      <c r="D97" s="8" t="n">
        <v>17.2609604314052</v>
      </c>
    </row>
    <row r="98" customFormat="false" ht="15.75" hidden="false" customHeight="false" outlineLevel="0" collapsed="false">
      <c r="A98" s="5" t="n">
        <v>2002</v>
      </c>
      <c r="B98" s="5" t="s">
        <v>9</v>
      </c>
      <c r="C98" s="5" t="n">
        <v>906.76</v>
      </c>
      <c r="D98" s="8" t="n">
        <v>18.3385599597725</v>
      </c>
    </row>
    <row r="99" customFormat="false" ht="15.75" hidden="false" customHeight="false" outlineLevel="0" collapsed="false">
      <c r="A99" s="6" t="n">
        <v>2002</v>
      </c>
      <c r="B99" s="6" t="s">
        <v>10</v>
      </c>
      <c r="C99" s="6" t="n">
        <v>885.3</v>
      </c>
      <c r="D99" s="8" t="n">
        <v>18.4414379594951</v>
      </c>
    </row>
    <row r="100" customFormat="false" ht="15.75" hidden="false" customHeight="false" outlineLevel="0" collapsed="false">
      <c r="A100" s="7" t="n">
        <v>2002</v>
      </c>
      <c r="B100" s="7" t="s">
        <v>11</v>
      </c>
      <c r="C100" s="7" t="n">
        <v>891.87</v>
      </c>
      <c r="D100" s="8" t="n">
        <v>18.4741647593286</v>
      </c>
    </row>
    <row r="101" customFormat="false" ht="15.75" hidden="false" customHeight="false" outlineLevel="0" collapsed="false">
      <c r="A101" s="5" t="n">
        <v>2002</v>
      </c>
      <c r="B101" s="5" t="s">
        <v>12</v>
      </c>
      <c r="C101" s="5" t="n">
        <v>900.78</v>
      </c>
      <c r="D101" s="8" t="n">
        <v>18.4809548827854</v>
      </c>
    </row>
    <row r="102" customFormat="false" ht="15.75" hidden="false" customHeight="false" outlineLevel="0" collapsed="false">
      <c r="A102" s="6" t="n">
        <v>2002</v>
      </c>
      <c r="B102" s="6" t="s">
        <v>13</v>
      </c>
      <c r="C102" s="6" t="n">
        <v>894.65</v>
      </c>
      <c r="D102" s="8" t="n">
        <v>18.5780567346373</v>
      </c>
    </row>
    <row r="103" customFormat="false" ht="15.75" hidden="false" customHeight="false" outlineLevel="0" collapsed="false">
      <c r="A103" s="7" t="n">
        <v>2002</v>
      </c>
      <c r="B103" s="7" t="s">
        <v>14</v>
      </c>
      <c r="C103" s="7" t="n">
        <v>900.69</v>
      </c>
      <c r="D103" s="8" t="n">
        <v>18.6316736024414</v>
      </c>
    </row>
    <row r="104" customFormat="false" ht="15.75" hidden="false" customHeight="false" outlineLevel="0" collapsed="false">
      <c r="A104" s="5" t="n">
        <v>2003</v>
      </c>
      <c r="B104" s="5" t="s">
        <v>15</v>
      </c>
      <c r="C104" s="5" t="n">
        <v>882.03</v>
      </c>
      <c r="D104" s="8" t="n">
        <v>19.2351463448467</v>
      </c>
    </row>
    <row r="105" customFormat="false" ht="15.75" hidden="false" customHeight="false" outlineLevel="0" collapsed="false">
      <c r="A105" s="6" t="n">
        <v>2003</v>
      </c>
      <c r="B105" s="6" t="s">
        <v>16</v>
      </c>
      <c r="C105" s="6" t="n">
        <v>890.6</v>
      </c>
      <c r="D105" s="8" t="n">
        <v>19.2936924330698</v>
      </c>
    </row>
    <row r="106" customFormat="false" ht="15.75" hidden="false" customHeight="false" outlineLevel="0" collapsed="false">
      <c r="A106" s="7" t="n">
        <v>2003</v>
      </c>
      <c r="B106" s="7" t="s">
        <v>17</v>
      </c>
      <c r="C106" s="7" t="n">
        <v>892.09</v>
      </c>
      <c r="D106" s="8" t="n">
        <v>19.3103044805105</v>
      </c>
    </row>
    <row r="107" customFormat="false" ht="15.75" hidden="false" customHeight="false" outlineLevel="0" collapsed="false">
      <c r="A107" s="5" t="n">
        <v>2003</v>
      </c>
      <c r="B107" s="5" t="s">
        <v>18</v>
      </c>
      <c r="C107" s="5" t="n">
        <v>889.92</v>
      </c>
      <c r="D107" s="8" t="n">
        <v>19.3831330628381</v>
      </c>
    </row>
    <row r="108" customFormat="false" ht="15.75" hidden="false" customHeight="false" outlineLevel="0" collapsed="false">
      <c r="A108" s="6" t="n">
        <v>2003</v>
      </c>
      <c r="B108" s="6" t="s">
        <v>19</v>
      </c>
      <c r="C108" s="6" t="n">
        <v>887.23</v>
      </c>
      <c r="D108" s="8" t="n">
        <v>19.9517458461368</v>
      </c>
    </row>
    <row r="109" customFormat="false" ht="15.75" hidden="false" customHeight="false" outlineLevel="0" collapsed="false">
      <c r="A109" s="7" t="n">
        <v>2003</v>
      </c>
      <c r="B109" s="7" t="s">
        <v>20</v>
      </c>
      <c r="C109" s="7" t="n">
        <v>903.82</v>
      </c>
      <c r="D109" s="8" t="n">
        <v>20.0615922889305</v>
      </c>
    </row>
    <row r="110" customFormat="false" ht="15.75" hidden="false" customHeight="false" outlineLevel="0" collapsed="false">
      <c r="A110" s="5" t="n">
        <v>2003</v>
      </c>
      <c r="B110" s="5" t="s">
        <v>9</v>
      </c>
      <c r="C110" s="5" t="n">
        <v>918.96</v>
      </c>
      <c r="D110" s="8" t="n">
        <v>20.183160751186</v>
      </c>
    </row>
    <row r="111" customFormat="false" ht="15.75" hidden="false" customHeight="false" outlineLevel="0" collapsed="false">
      <c r="A111" s="6" t="n">
        <v>2003</v>
      </c>
      <c r="B111" s="6" t="s">
        <v>10</v>
      </c>
      <c r="C111" s="6" t="n">
        <v>941.34</v>
      </c>
      <c r="D111" s="8" t="n">
        <v>20.3441768969344</v>
      </c>
    </row>
    <row r="112" customFormat="false" ht="15.75" hidden="false" customHeight="false" outlineLevel="0" collapsed="false">
      <c r="A112" s="7" t="n">
        <v>2003</v>
      </c>
      <c r="B112" s="7" t="s">
        <v>11</v>
      </c>
      <c r="C112" s="7" t="n">
        <v>971.97</v>
      </c>
      <c r="D112" s="8" t="n">
        <v>20.5141139547788</v>
      </c>
    </row>
    <row r="113" customFormat="false" ht="15.75" hidden="false" customHeight="false" outlineLevel="0" collapsed="false">
      <c r="A113" s="5" t="n">
        <v>2003</v>
      </c>
      <c r="B113" s="5" t="s">
        <v>12</v>
      </c>
      <c r="C113" s="5" t="n">
        <v>1008.52</v>
      </c>
      <c r="D113" s="8" t="n">
        <v>20.6808234498543</v>
      </c>
    </row>
    <row r="114" customFormat="false" ht="15.75" hidden="false" customHeight="false" outlineLevel="0" collapsed="false">
      <c r="A114" s="6" t="n">
        <v>2003</v>
      </c>
      <c r="B114" s="6" t="s">
        <v>13</v>
      </c>
      <c r="C114" s="6" t="n">
        <v>1020.36</v>
      </c>
      <c r="D114" s="8" t="n">
        <v>20.7530123803579</v>
      </c>
    </row>
    <row r="115" customFormat="false" ht="15.75" hidden="false" customHeight="false" outlineLevel="0" collapsed="false">
      <c r="A115" s="7" t="n">
        <v>2003</v>
      </c>
      <c r="B115" s="7" t="s">
        <v>14</v>
      </c>
      <c r="C115" s="7" t="n">
        <v>1040.73</v>
      </c>
      <c r="D115" s="8" t="n">
        <v>20.8806602857539</v>
      </c>
    </row>
    <row r="116" customFormat="false" ht="15.75" hidden="false" customHeight="false" outlineLevel="0" collapsed="false">
      <c r="A116" s="5" t="n">
        <v>2004</v>
      </c>
      <c r="B116" s="5" t="s">
        <v>15</v>
      </c>
      <c r="C116" s="5" t="n">
        <v>1065.01</v>
      </c>
      <c r="D116" s="8" t="n">
        <v>21.4255283326398</v>
      </c>
    </row>
    <row r="117" customFormat="false" ht="15.75" hidden="false" customHeight="false" outlineLevel="0" collapsed="false">
      <c r="A117" s="6" t="n">
        <v>2004</v>
      </c>
      <c r="B117" s="6" t="s">
        <v>16</v>
      </c>
      <c r="C117" s="6" t="n">
        <v>1090.92</v>
      </c>
      <c r="D117" s="8" t="n">
        <v>21.7914866833125</v>
      </c>
    </row>
    <row r="118" customFormat="false" ht="15.75" hidden="false" customHeight="false" outlineLevel="0" collapsed="false">
      <c r="A118" s="7" t="n">
        <v>2004</v>
      </c>
      <c r="B118" s="7" t="s">
        <v>17</v>
      </c>
      <c r="C118" s="7" t="n">
        <v>1102.42</v>
      </c>
      <c r="D118" s="8" t="n">
        <v>21.9847662643917</v>
      </c>
    </row>
    <row r="119" customFormat="false" ht="15.75" hidden="false" customHeight="false" outlineLevel="0" collapsed="false">
      <c r="A119" s="5" t="n">
        <v>2004</v>
      </c>
      <c r="B119" s="5" t="s">
        <v>18</v>
      </c>
      <c r="C119" s="5" t="n">
        <v>1099.03</v>
      </c>
      <c r="D119" s="8" t="n">
        <v>22.0874557844361</v>
      </c>
    </row>
    <row r="120" customFormat="false" ht="15.75" hidden="false" customHeight="false" outlineLevel="0" collapsed="false">
      <c r="A120" s="6" t="n">
        <v>2004</v>
      </c>
      <c r="B120" s="6" t="s">
        <v>19</v>
      </c>
      <c r="C120" s="6" t="n">
        <v>1088.57</v>
      </c>
      <c r="D120" s="8" t="n">
        <v>22.1517861353863</v>
      </c>
    </row>
    <row r="121" customFormat="false" ht="15.75" hidden="false" customHeight="false" outlineLevel="0" collapsed="false">
      <c r="A121" s="7" t="n">
        <v>2004</v>
      </c>
      <c r="B121" s="7" t="s">
        <v>20</v>
      </c>
      <c r="C121" s="7" t="n">
        <v>1100.62</v>
      </c>
      <c r="D121" s="8" t="n">
        <v>22.1892837078652</v>
      </c>
    </row>
    <row r="122" customFormat="false" ht="15.75" hidden="false" customHeight="false" outlineLevel="0" collapsed="false">
      <c r="A122" s="5" t="n">
        <v>2004</v>
      </c>
      <c r="B122" s="5" t="s">
        <v>9</v>
      </c>
      <c r="C122" s="5" t="n">
        <v>1087.79</v>
      </c>
      <c r="D122" s="8" t="n">
        <v>22.3331693022611</v>
      </c>
    </row>
    <row r="123" customFormat="false" ht="15.75" hidden="false" customHeight="false" outlineLevel="0" collapsed="false">
      <c r="A123" s="6" t="n">
        <v>2004</v>
      </c>
      <c r="B123" s="6" t="s">
        <v>10</v>
      </c>
      <c r="C123" s="6" t="n">
        <v>1085.02</v>
      </c>
      <c r="D123" s="8" t="n">
        <v>22.5292105354418</v>
      </c>
    </row>
    <row r="124" customFormat="false" ht="15.75" hidden="false" customHeight="false" outlineLevel="0" collapsed="false">
      <c r="A124" s="7" t="n">
        <v>2004</v>
      </c>
      <c r="B124" s="7" t="s">
        <v>11</v>
      </c>
      <c r="C124" s="7" t="n">
        <v>1083.64</v>
      </c>
      <c r="D124" s="8" t="n">
        <v>22.6025494173949</v>
      </c>
    </row>
    <row r="125" customFormat="false" ht="15.75" hidden="false" customHeight="false" outlineLevel="0" collapsed="false">
      <c r="A125" s="5" t="n">
        <v>2004</v>
      </c>
      <c r="B125" s="5" t="s">
        <v>12</v>
      </c>
      <c r="C125" s="5" t="n">
        <v>1088.43</v>
      </c>
      <c r="D125" s="8" t="n">
        <v>22.6293126647247</v>
      </c>
    </row>
    <row r="126" customFormat="false" ht="15.75" hidden="false" customHeight="false" outlineLevel="0" collapsed="false">
      <c r="A126" s="6" t="n">
        <v>2004</v>
      </c>
      <c r="B126" s="6" t="s">
        <v>13</v>
      </c>
      <c r="C126" s="6" t="n">
        <v>1090.41</v>
      </c>
      <c r="D126" s="8" t="n">
        <v>22.7205801775558</v>
      </c>
    </row>
    <row r="127" customFormat="false" ht="15.75" hidden="false" customHeight="false" outlineLevel="0" collapsed="false">
      <c r="A127" s="7" t="n">
        <v>2004</v>
      </c>
      <c r="B127" s="7" t="s">
        <v>14</v>
      </c>
      <c r="C127" s="7" t="n">
        <v>1102.69</v>
      </c>
      <c r="D127" s="8" t="n">
        <v>22.827066687474</v>
      </c>
    </row>
    <row r="128" customFormat="false" ht="15.75" hidden="false" customHeight="false" outlineLevel="0" collapsed="false">
      <c r="A128" s="5" t="n">
        <v>2005</v>
      </c>
      <c r="B128" s="5" t="s">
        <v>15</v>
      </c>
      <c r="C128" s="5" t="n">
        <v>1101.82</v>
      </c>
      <c r="D128" s="8" t="n">
        <v>23.6644973297267</v>
      </c>
    </row>
    <row r="129" customFormat="false" ht="15.75" hidden="false" customHeight="false" outlineLevel="0" collapsed="false">
      <c r="A129" s="6" t="n">
        <v>2005</v>
      </c>
      <c r="B129" s="6" t="s">
        <v>16</v>
      </c>
      <c r="C129" s="6" t="n">
        <v>1102.37</v>
      </c>
      <c r="D129" s="8" t="n">
        <v>24.1508014287696</v>
      </c>
    </row>
    <row r="130" customFormat="false" ht="15.75" hidden="false" customHeight="false" outlineLevel="0" collapsed="false">
      <c r="A130" s="7" t="n">
        <v>2005</v>
      </c>
      <c r="B130" s="7" t="s">
        <v>17</v>
      </c>
      <c r="C130" s="7" t="n">
        <v>1113.64</v>
      </c>
      <c r="D130" s="8" t="n">
        <v>24.3123394368151</v>
      </c>
    </row>
    <row r="131" customFormat="false" ht="15.75" hidden="false" customHeight="false" outlineLevel="0" collapsed="false">
      <c r="A131" s="5" t="n">
        <v>2005</v>
      </c>
      <c r="B131" s="5" t="s">
        <v>18</v>
      </c>
      <c r="C131" s="5" t="n">
        <v>1156.06</v>
      </c>
      <c r="D131" s="8" t="n">
        <v>24.6273950964073</v>
      </c>
    </row>
    <row r="132" customFormat="false" ht="15.75" hidden="false" customHeight="false" outlineLevel="0" collapsed="false">
      <c r="A132" s="6" t="n">
        <v>2005</v>
      </c>
      <c r="B132" s="6" t="s">
        <v>19</v>
      </c>
      <c r="C132" s="6" t="n">
        <v>1170.58</v>
      </c>
      <c r="D132" s="8" t="n">
        <v>25.0043929463171</v>
      </c>
    </row>
    <row r="133" customFormat="false" ht="15.75" hidden="false" customHeight="false" outlineLevel="0" collapsed="false">
      <c r="A133" s="7" t="n">
        <v>2005</v>
      </c>
      <c r="B133" s="7" t="s">
        <v>20</v>
      </c>
      <c r="C133" s="7" t="n">
        <v>1196.59</v>
      </c>
      <c r="D133" s="8" t="n">
        <v>25.2239653558052</v>
      </c>
    </row>
    <row r="134" customFormat="false" ht="15.75" hidden="false" customHeight="false" outlineLevel="0" collapsed="false">
      <c r="A134" s="5" t="n">
        <v>2005</v>
      </c>
      <c r="B134" s="5" t="s">
        <v>9</v>
      </c>
      <c r="C134" s="5" t="n">
        <v>1231.34</v>
      </c>
      <c r="D134" s="8" t="n">
        <v>25.6375733458177</v>
      </c>
    </row>
    <row r="135" customFormat="false" ht="15.75" hidden="false" customHeight="false" outlineLevel="0" collapsed="false">
      <c r="A135" s="6" t="n">
        <v>2005</v>
      </c>
      <c r="B135" s="6" t="s">
        <v>10</v>
      </c>
      <c r="C135" s="6" t="n">
        <v>1277.97</v>
      </c>
      <c r="D135" s="8" t="n">
        <v>26.0286880982106</v>
      </c>
    </row>
    <row r="136" customFormat="false" ht="15.75" hidden="false" customHeight="false" outlineLevel="0" collapsed="false">
      <c r="A136" s="7" t="n">
        <v>2005</v>
      </c>
      <c r="B136" s="7" t="s">
        <v>11</v>
      </c>
      <c r="C136" s="7" t="n">
        <v>1304.53</v>
      </c>
      <c r="D136" s="8" t="n">
        <v>26.5133097516993</v>
      </c>
    </row>
    <row r="137" customFormat="false" ht="15.75" hidden="false" customHeight="false" outlineLevel="0" collapsed="false">
      <c r="A137" s="5" t="n">
        <v>2005</v>
      </c>
      <c r="B137" s="5" t="s">
        <v>12</v>
      </c>
      <c r="C137" s="5" t="n">
        <v>1352.94</v>
      </c>
      <c r="D137" s="8" t="n">
        <v>26.885630635317</v>
      </c>
    </row>
    <row r="138" customFormat="false" ht="15.75" hidden="false" customHeight="false" outlineLevel="0" collapsed="false">
      <c r="A138" s="6" t="n">
        <v>2005</v>
      </c>
      <c r="B138" s="6" t="s">
        <v>13</v>
      </c>
      <c r="C138" s="6" t="n">
        <v>1366.43</v>
      </c>
      <c r="D138" s="8" t="n">
        <v>27.1492667152171</v>
      </c>
    </row>
    <row r="139" customFormat="false" ht="15.75" hidden="false" customHeight="false" outlineLevel="0" collapsed="false">
      <c r="A139" s="7" t="n">
        <v>2005</v>
      </c>
      <c r="B139" s="7" t="s">
        <v>14</v>
      </c>
      <c r="C139" s="7" t="n">
        <v>1371.54</v>
      </c>
      <c r="D139" s="8" t="n">
        <v>27.4643761270634</v>
      </c>
    </row>
    <row r="140" customFormat="false" ht="15.75" hidden="false" customHeight="false" outlineLevel="0" collapsed="false">
      <c r="A140" s="5" t="n">
        <v>2006</v>
      </c>
      <c r="B140" s="5" t="s">
        <v>15</v>
      </c>
      <c r="C140" s="5" t="n">
        <v>1388.13</v>
      </c>
      <c r="D140" s="8" t="n">
        <v>27.9271741919822</v>
      </c>
    </row>
    <row r="141" customFormat="false" ht="15.75" hidden="false" customHeight="false" outlineLevel="0" collapsed="false">
      <c r="A141" s="6" t="n">
        <v>2006</v>
      </c>
      <c r="B141" s="6" t="s">
        <v>16</v>
      </c>
      <c r="C141" s="6" t="n">
        <v>1407.77</v>
      </c>
      <c r="D141" s="8" t="n">
        <v>28.1920125884311</v>
      </c>
    </row>
    <row r="142" customFormat="false" ht="15.75" hidden="false" customHeight="false" outlineLevel="0" collapsed="false">
      <c r="A142" s="7" t="n">
        <v>2006</v>
      </c>
      <c r="B142" s="7" t="s">
        <v>17</v>
      </c>
      <c r="C142" s="7" t="n">
        <v>1441.65</v>
      </c>
      <c r="D142" s="8" t="n">
        <v>28.4330097794424</v>
      </c>
    </row>
    <row r="143" customFormat="false" ht="15.75" hidden="false" customHeight="false" outlineLevel="0" collapsed="false">
      <c r="A143" s="5" t="n">
        <v>2006</v>
      </c>
      <c r="B143" s="5" t="s">
        <v>18</v>
      </c>
      <c r="C143" s="5" t="n">
        <v>1465.06</v>
      </c>
      <c r="D143" s="8" t="n">
        <v>28.8945611388542</v>
      </c>
    </row>
    <row r="144" customFormat="false" ht="15.75" hidden="false" customHeight="false" outlineLevel="0" collapsed="false">
      <c r="A144" s="6" t="n">
        <v>2006</v>
      </c>
      <c r="B144" s="6" t="s">
        <v>19</v>
      </c>
      <c r="C144" s="6" t="n">
        <v>1502.34</v>
      </c>
      <c r="D144" s="8" t="n">
        <v>29.3370932168123</v>
      </c>
    </row>
    <row r="145" customFormat="false" ht="15.75" hidden="false" customHeight="false" outlineLevel="0" collapsed="false">
      <c r="A145" s="7" t="n">
        <v>2006</v>
      </c>
      <c r="B145" s="7" t="s">
        <v>20</v>
      </c>
      <c r="C145" s="7" t="n">
        <v>1527.82</v>
      </c>
      <c r="D145" s="8" t="n">
        <v>29.6967524622</v>
      </c>
    </row>
    <row r="146" customFormat="false" ht="15.75" hidden="false" customHeight="false" outlineLevel="0" collapsed="false">
      <c r="A146" s="5" t="n">
        <v>2006</v>
      </c>
      <c r="B146" s="5" t="s">
        <v>9</v>
      </c>
      <c r="C146" s="5" t="n">
        <v>1554.83</v>
      </c>
      <c r="D146" s="8" t="n">
        <v>30.2596455819115</v>
      </c>
    </row>
    <row r="147" customFormat="false" ht="15.75" hidden="false" customHeight="false" outlineLevel="0" collapsed="false">
      <c r="A147" s="6" t="n">
        <v>2006</v>
      </c>
      <c r="B147" s="6" t="s">
        <v>10</v>
      </c>
      <c r="C147" s="6" t="n">
        <v>1583.35</v>
      </c>
      <c r="D147" s="8" t="n">
        <v>30.711942363712</v>
      </c>
    </row>
    <row r="148" customFormat="false" ht="15.75" hidden="false" customHeight="false" outlineLevel="0" collapsed="false">
      <c r="A148" s="7" t="n">
        <v>2006</v>
      </c>
      <c r="B148" s="7" t="s">
        <v>11</v>
      </c>
      <c r="C148" s="7" t="n">
        <v>1596.46</v>
      </c>
      <c r="D148" s="8" t="n">
        <v>31.3148768899986</v>
      </c>
    </row>
    <row r="149" customFormat="false" ht="15.75" hidden="false" customHeight="false" outlineLevel="0" collapsed="false">
      <c r="A149" s="5" t="n">
        <v>2006</v>
      </c>
      <c r="B149" s="5" t="s">
        <v>12</v>
      </c>
      <c r="C149" s="5" t="n">
        <v>1634.32</v>
      </c>
      <c r="D149" s="8" t="n">
        <v>31.8804740602025</v>
      </c>
    </row>
    <row r="150" customFormat="false" ht="15.75" hidden="false" customHeight="false" outlineLevel="0" collapsed="false">
      <c r="A150" s="6" t="n">
        <v>2006</v>
      </c>
      <c r="B150" s="6" t="s">
        <v>13</v>
      </c>
      <c r="C150" s="6" t="n">
        <v>1641.74</v>
      </c>
      <c r="D150" s="8" t="n">
        <v>32.3192370647801</v>
      </c>
    </row>
    <row r="151" customFormat="false" ht="15.75" hidden="false" customHeight="false" outlineLevel="0" collapsed="false">
      <c r="A151" s="7" t="n">
        <v>2006</v>
      </c>
      <c r="B151" s="7" t="s">
        <v>14</v>
      </c>
      <c r="C151" s="7" t="n">
        <v>1672.88</v>
      </c>
      <c r="D151" s="8" t="n">
        <v>32.6536532459426</v>
      </c>
    </row>
    <row r="152" customFormat="false" ht="15.75" hidden="false" customHeight="false" outlineLevel="0" collapsed="false">
      <c r="A152" s="5" t="n">
        <v>2007</v>
      </c>
      <c r="B152" s="5" t="s">
        <v>15</v>
      </c>
      <c r="C152" s="5" t="n">
        <v>1693.86</v>
      </c>
      <c r="D152" s="8" t="n">
        <v>33.0773794909141</v>
      </c>
    </row>
    <row r="153" customFormat="false" ht="15.75" hidden="false" customHeight="false" outlineLevel="0" collapsed="false">
      <c r="A153" s="6" t="n">
        <v>2007</v>
      </c>
      <c r="B153" s="6" t="s">
        <v>16</v>
      </c>
      <c r="C153" s="6" t="n">
        <v>1728.39</v>
      </c>
      <c r="D153" s="8" t="n">
        <v>33.4675371063948</v>
      </c>
    </row>
    <row r="154" customFormat="false" ht="15.75" hidden="false" customHeight="false" outlineLevel="0" collapsed="false">
      <c r="A154" s="7" t="n">
        <v>2007</v>
      </c>
      <c r="B154" s="7" t="s">
        <v>17</v>
      </c>
      <c r="C154" s="7" t="n">
        <v>1764.52</v>
      </c>
      <c r="D154" s="8" t="n">
        <v>33.8025177492746</v>
      </c>
    </row>
    <row r="155" customFormat="false" ht="15.75" hidden="false" customHeight="false" outlineLevel="0" collapsed="false">
      <c r="A155" s="5" t="n">
        <v>2007</v>
      </c>
      <c r="B155" s="5" t="s">
        <v>18</v>
      </c>
      <c r="C155" s="5" t="n">
        <v>1815.39</v>
      </c>
      <c r="D155" s="8" t="n">
        <v>34.3229268969344</v>
      </c>
    </row>
    <row r="156" customFormat="false" ht="15.75" hidden="false" customHeight="false" outlineLevel="0" collapsed="false">
      <c r="A156" s="6" t="n">
        <v>2007</v>
      </c>
      <c r="B156" s="6" t="s">
        <v>19</v>
      </c>
      <c r="C156" s="6" t="n">
        <v>1830.07</v>
      </c>
      <c r="D156" s="8" t="n">
        <v>34.8010072478846</v>
      </c>
    </row>
    <row r="157" customFormat="false" ht="15.75" hidden="false" customHeight="false" outlineLevel="0" collapsed="false">
      <c r="A157" s="7" t="n">
        <v>2007</v>
      </c>
      <c r="B157" s="7" t="s">
        <v>20</v>
      </c>
      <c r="C157" s="7" t="n">
        <v>1837.71</v>
      </c>
      <c r="D157" s="8" t="n">
        <v>35.6845136287973</v>
      </c>
    </row>
    <row r="158" customFormat="false" ht="15.75" hidden="false" customHeight="false" outlineLevel="0" collapsed="false">
      <c r="A158" s="5" t="n">
        <v>2007</v>
      </c>
      <c r="B158" s="5" t="s">
        <v>9</v>
      </c>
      <c r="C158" s="5" t="n">
        <v>1896.64</v>
      </c>
      <c r="D158" s="8" t="n">
        <v>36.4967133097517</v>
      </c>
    </row>
    <row r="159" customFormat="false" ht="15.75" hidden="false" customHeight="false" outlineLevel="0" collapsed="false">
      <c r="A159" s="6" t="n">
        <v>2007</v>
      </c>
      <c r="B159" s="6" t="s">
        <v>10</v>
      </c>
      <c r="C159" s="6" t="n">
        <v>1941.51</v>
      </c>
      <c r="D159" s="8" t="n">
        <v>37.7882906783188</v>
      </c>
    </row>
    <row r="160" customFormat="false" ht="15.75" hidden="false" customHeight="false" outlineLevel="0" collapsed="false">
      <c r="A160" s="7" t="n">
        <v>2007</v>
      </c>
      <c r="B160" s="7" t="s">
        <v>11</v>
      </c>
      <c r="C160" s="7" t="n">
        <v>1946.53</v>
      </c>
      <c r="D160" s="8" t="n">
        <v>38.2928079483978</v>
      </c>
    </row>
    <row r="161" customFormat="false" ht="15.75" hidden="false" customHeight="false" outlineLevel="0" collapsed="false">
      <c r="A161" s="5" t="n">
        <v>2007</v>
      </c>
      <c r="B161" s="5" t="s">
        <v>12</v>
      </c>
      <c r="C161" s="5" t="n">
        <v>2019.04</v>
      </c>
      <c r="D161" s="8" t="n">
        <v>38.9515421695103</v>
      </c>
    </row>
    <row r="162" customFormat="false" ht="15.75" hidden="false" customHeight="false" outlineLevel="0" collapsed="false">
      <c r="A162" s="6" t="n">
        <v>2007</v>
      </c>
      <c r="B162" s="6" t="s">
        <v>13</v>
      </c>
      <c r="C162" s="6" t="n">
        <v>2020.25</v>
      </c>
      <c r="D162" s="8" t="n">
        <v>39.5071296296296</v>
      </c>
    </row>
    <row r="163" customFormat="false" ht="15.75" hidden="false" customHeight="false" outlineLevel="0" collapsed="false">
      <c r="A163" s="7" t="n">
        <v>2007</v>
      </c>
      <c r="B163" s="7" t="s">
        <v>14</v>
      </c>
      <c r="C163" s="7" t="n">
        <v>2042.46</v>
      </c>
      <c r="D163" s="8" t="n">
        <v>40.0542296088223</v>
      </c>
    </row>
    <row r="164" customFormat="false" ht="15.75" hidden="false" customHeight="false" outlineLevel="0" collapsed="false">
      <c r="A164" s="5" t="n">
        <v>2008</v>
      </c>
      <c r="B164" s="5" t="s">
        <v>15</v>
      </c>
      <c r="C164" s="5" t="n">
        <v>2050.27</v>
      </c>
      <c r="D164" s="8" t="n">
        <v>39.5169935150506</v>
      </c>
    </row>
    <row r="165" customFormat="false" ht="15.75" hidden="false" customHeight="false" outlineLevel="0" collapsed="false">
      <c r="A165" s="6" t="n">
        <v>2008</v>
      </c>
      <c r="B165" s="6" t="s">
        <v>16</v>
      </c>
      <c r="C165" s="6" t="n">
        <v>2130.98</v>
      </c>
      <c r="D165" s="8" t="n">
        <v>40.3265922804827</v>
      </c>
    </row>
    <row r="166" customFormat="false" ht="15.75" hidden="false" customHeight="false" outlineLevel="0" collapsed="false">
      <c r="A166" s="7" t="n">
        <v>2008</v>
      </c>
      <c r="B166" s="7" t="s">
        <v>17</v>
      </c>
      <c r="C166" s="7" t="n">
        <v>2190.53</v>
      </c>
      <c r="D166" s="8" t="n">
        <v>40.8244501664586</v>
      </c>
    </row>
    <row r="167" customFormat="false" ht="15.75" hidden="false" customHeight="false" outlineLevel="0" collapsed="false">
      <c r="A167" s="5" t="n">
        <v>2008</v>
      </c>
      <c r="B167" s="5" t="s">
        <v>18</v>
      </c>
      <c r="C167" s="5" t="n">
        <v>2336.11</v>
      </c>
      <c r="D167" s="8" t="n">
        <v>41.8560471285893</v>
      </c>
    </row>
    <row r="168" customFormat="false" ht="15.75" hidden="false" customHeight="false" outlineLevel="0" collapsed="false">
      <c r="A168" s="6" t="n">
        <v>2008</v>
      </c>
      <c r="B168" s="6" t="s">
        <v>19</v>
      </c>
      <c r="C168" s="6" t="n">
        <v>2383.41</v>
      </c>
      <c r="D168" s="8" t="n">
        <v>42.886163822999</v>
      </c>
    </row>
    <row r="169" customFormat="false" ht="15.75" hidden="false" customHeight="false" outlineLevel="0" collapsed="false">
      <c r="A169" s="7" t="n">
        <v>2008</v>
      </c>
      <c r="B169" s="7" t="s">
        <v>20</v>
      </c>
      <c r="C169" s="7" t="n">
        <v>2400.12</v>
      </c>
      <c r="D169" s="8" t="n">
        <v>43.7820259397975</v>
      </c>
    </row>
    <row r="170" customFormat="false" ht="15.75" hidden="false" customHeight="false" outlineLevel="0" collapsed="false">
      <c r="A170" s="5" t="n">
        <v>2008</v>
      </c>
      <c r="B170" s="5" t="s">
        <v>9</v>
      </c>
      <c r="C170" s="5" t="n">
        <v>2485.91</v>
      </c>
      <c r="D170" s="8" t="n">
        <v>44.7989500971009</v>
      </c>
    </row>
    <row r="171" customFormat="false" ht="15.75" hidden="false" customHeight="false" outlineLevel="0" collapsed="false">
      <c r="A171" s="6" t="n">
        <v>2008</v>
      </c>
      <c r="B171" s="6" t="s">
        <v>10</v>
      </c>
      <c r="C171" s="6" t="n">
        <v>2530.74</v>
      </c>
      <c r="D171" s="8" t="n">
        <v>46.6127162227771</v>
      </c>
    </row>
    <row r="172" customFormat="false" ht="15.75" hidden="false" customHeight="false" outlineLevel="0" collapsed="false">
      <c r="A172" s="7" t="n">
        <v>2008</v>
      </c>
      <c r="B172" s="7" t="s">
        <v>11</v>
      </c>
      <c r="C172" s="7" t="n">
        <v>2585.35</v>
      </c>
      <c r="D172" s="8" t="n">
        <v>47.4497090442503</v>
      </c>
    </row>
    <row r="173" customFormat="false" ht="15.75" hidden="false" customHeight="false" outlineLevel="0" collapsed="false">
      <c r="A173" s="5" t="n">
        <v>2008</v>
      </c>
      <c r="B173" s="5" t="s">
        <v>12</v>
      </c>
      <c r="C173" s="5" t="n">
        <v>2628.32</v>
      </c>
      <c r="D173" s="8" t="n">
        <v>48.197016749896</v>
      </c>
    </row>
    <row r="174" customFormat="false" ht="15.75" hidden="false" customHeight="false" outlineLevel="0" collapsed="false">
      <c r="A174" s="6" t="n">
        <v>2008</v>
      </c>
      <c r="B174" s="6" t="s">
        <v>13</v>
      </c>
      <c r="C174" s="6" t="n">
        <v>2592.17</v>
      </c>
      <c r="D174" s="8" t="n">
        <v>48.5473123872937</v>
      </c>
    </row>
    <row r="175" customFormat="false" ht="15.75" hidden="false" customHeight="false" outlineLevel="0" collapsed="false">
      <c r="A175" s="7" t="n">
        <v>2008</v>
      </c>
      <c r="B175" s="7" t="s">
        <v>14</v>
      </c>
      <c r="C175" s="7" t="n">
        <v>2625.44</v>
      </c>
      <c r="D175" s="8" t="n">
        <v>49.0245181370509</v>
      </c>
    </row>
    <row r="176" customFormat="false" ht="15.75" hidden="false" customHeight="false" outlineLevel="0" collapsed="false">
      <c r="A176" s="5" t="n">
        <v>2009</v>
      </c>
      <c r="B176" s="5" t="s">
        <v>15</v>
      </c>
      <c r="C176" s="5" t="n">
        <v>2594.54</v>
      </c>
      <c r="D176" s="8" t="n">
        <v>49.5819826137601</v>
      </c>
    </row>
    <row r="177" customFormat="false" ht="15.75" hidden="false" customHeight="false" outlineLevel="0" collapsed="false">
      <c r="A177" s="6" t="n">
        <v>2009</v>
      </c>
      <c r="B177" s="6" t="s">
        <v>16</v>
      </c>
      <c r="C177" s="6" t="n">
        <v>2578.64</v>
      </c>
      <c r="D177" s="8" t="n">
        <v>50.093458672359</v>
      </c>
    </row>
    <row r="178" customFormat="false" ht="15.75" hidden="false" customHeight="false" outlineLevel="0" collapsed="false">
      <c r="A178" s="7" t="n">
        <v>2009</v>
      </c>
      <c r="B178" s="7" t="s">
        <v>17</v>
      </c>
      <c r="C178" s="7" t="n">
        <v>2681.73</v>
      </c>
      <c r="D178" s="8" t="n">
        <v>50.3890135594396</v>
      </c>
      <c r="H178" s="7" t="n">
        <v>23.8475499092559</v>
      </c>
      <c r="I178" s="9" t="n">
        <v>25.5259310503257</v>
      </c>
      <c r="J178" s="9" t="n">
        <f aca="false">I178*100/$I$306</f>
        <v>5.22808591320264</v>
      </c>
    </row>
    <row r="179" customFormat="false" ht="15.75" hidden="false" customHeight="false" outlineLevel="0" collapsed="false">
      <c r="A179" s="5" t="n">
        <v>2009</v>
      </c>
      <c r="B179" s="5" t="s">
        <v>18</v>
      </c>
      <c r="C179" s="5" t="n">
        <v>2731.19</v>
      </c>
      <c r="D179" s="8" t="n">
        <v>51.0753903107227</v>
      </c>
      <c r="H179" s="5" t="n">
        <v>23.8475499092559</v>
      </c>
      <c r="I179" s="10" t="n">
        <v>25.9911442495447</v>
      </c>
      <c r="J179" s="10" t="n">
        <f aca="false">I179*100/$I$306</f>
        <v>5.32336841508973</v>
      </c>
    </row>
    <row r="180" customFormat="false" ht="15.75" hidden="false" customHeight="false" outlineLevel="0" collapsed="false">
      <c r="A180" s="6" t="n">
        <v>2009</v>
      </c>
      <c r="B180" s="6" t="s">
        <v>19</v>
      </c>
      <c r="C180" s="6" t="n">
        <v>2698.39</v>
      </c>
      <c r="D180" s="8" t="n">
        <v>51.5168710986267</v>
      </c>
      <c r="H180" s="6" t="n">
        <v>23.8475499092559</v>
      </c>
      <c r="I180" s="11" t="n">
        <v>26.2158210787129</v>
      </c>
      <c r="J180" s="11" t="n">
        <f aca="false">I180*100/$I$306</f>
        <v>5.36938553247838</v>
      </c>
    </row>
    <row r="181" customFormat="false" ht="15.75" hidden="false" customHeight="false" outlineLevel="0" collapsed="false">
      <c r="A181" s="7" t="n">
        <v>2009</v>
      </c>
      <c r="B181" s="7" t="s">
        <v>20</v>
      </c>
      <c r="C181" s="7" t="n">
        <v>2780.38</v>
      </c>
      <c r="D181" s="8" t="n">
        <v>52.2908260507699</v>
      </c>
      <c r="H181" s="7" t="n">
        <v>23.8475499092559</v>
      </c>
      <c r="I181" s="9" t="n">
        <v>26.3545920614345</v>
      </c>
      <c r="J181" s="9" t="n">
        <f aca="false">I181*100/$I$306</f>
        <v>5.39780786968902</v>
      </c>
    </row>
    <row r="182" customFormat="false" ht="15.75" hidden="false" customHeight="false" outlineLevel="0" collapsed="false">
      <c r="A182" s="5" t="n">
        <v>2009</v>
      </c>
      <c r="B182" s="5" t="s">
        <v>9</v>
      </c>
      <c r="C182" s="5" t="n">
        <v>2803.3</v>
      </c>
      <c r="D182" s="8" t="n">
        <v>53.4449960119295</v>
      </c>
      <c r="H182" s="5" t="n">
        <v>23.8475499092559</v>
      </c>
      <c r="I182" s="10" t="n">
        <v>26.6189177428089</v>
      </c>
      <c r="J182" s="10" t="n">
        <f aca="false">I182*100/$I$306</f>
        <v>5.45194565485214</v>
      </c>
    </row>
    <row r="183" customFormat="false" ht="15.75" hidden="false" customHeight="false" outlineLevel="0" collapsed="false">
      <c r="A183" s="6" t="n">
        <v>2009</v>
      </c>
      <c r="B183" s="6" t="s">
        <v>10</v>
      </c>
      <c r="C183" s="6" t="n">
        <v>2829.14</v>
      </c>
      <c r="D183" s="8" t="n">
        <v>54.2333128727979</v>
      </c>
      <c r="H183" s="6" t="n">
        <v>23.8475499092559</v>
      </c>
      <c r="I183" s="11" t="n">
        <v>27.113206766979</v>
      </c>
      <c r="J183" s="11" t="n">
        <f aca="false">I183*100/$I$306</f>
        <v>5.55318331310718</v>
      </c>
    </row>
    <row r="184" customFormat="false" ht="15.75" hidden="false" customHeight="false" outlineLevel="0" collapsed="false">
      <c r="A184" s="7" t="n">
        <v>2009</v>
      </c>
      <c r="B184" s="7" t="s">
        <v>11</v>
      </c>
      <c r="C184" s="7" t="n">
        <v>2752.01</v>
      </c>
      <c r="D184" s="8" t="n">
        <v>55.1909151754751</v>
      </c>
      <c r="H184" s="7" t="n">
        <v>25.5979566657287</v>
      </c>
      <c r="I184" s="9" t="n">
        <v>27.5308413435506</v>
      </c>
      <c r="J184" s="9" t="n">
        <f aca="false">I184*100/$I$306</f>
        <v>5.63872101366491</v>
      </c>
    </row>
    <row r="185" customFormat="false" ht="15.75" hidden="false" customHeight="false" outlineLevel="0" collapsed="false">
      <c r="A185" s="5" t="n">
        <v>2009</v>
      </c>
      <c r="B185" s="5" t="s">
        <v>12</v>
      </c>
      <c r="C185" s="5" t="n">
        <v>2795.21</v>
      </c>
      <c r="D185" s="8" t="n">
        <v>56.0749363642669</v>
      </c>
      <c r="H185" s="5" t="n">
        <v>25.5979566657287</v>
      </c>
      <c r="I185" s="10" t="n">
        <v>27.9881247723283</v>
      </c>
      <c r="J185" s="10" t="n">
        <f aca="false">I185*100/$I$306</f>
        <v>5.73237938199711</v>
      </c>
    </row>
    <row r="186" customFormat="false" ht="15.75" hidden="false" customHeight="false" outlineLevel="0" collapsed="false">
      <c r="A186" s="6" t="n">
        <v>2009</v>
      </c>
      <c r="B186" s="6" t="s">
        <v>13</v>
      </c>
      <c r="C186" s="6" t="n">
        <v>2789.73</v>
      </c>
      <c r="D186" s="8" t="n">
        <v>56.6361880982106</v>
      </c>
      <c r="H186" s="6" t="n">
        <v>25.5979566657287</v>
      </c>
      <c r="I186" s="11" t="n">
        <v>28.3092804751982</v>
      </c>
      <c r="J186" s="11" t="n">
        <f aca="false">I186*100/$I$306</f>
        <v>5.79815679097031</v>
      </c>
    </row>
    <row r="187" customFormat="false" ht="15.75" hidden="false" customHeight="false" outlineLevel="0" collapsed="false">
      <c r="A187" s="7" t="n">
        <v>2009</v>
      </c>
      <c r="B187" s="7" t="s">
        <v>14</v>
      </c>
      <c r="C187" s="7" t="n">
        <v>3015.95</v>
      </c>
      <c r="D187" s="8" t="n">
        <v>57.2094349077542</v>
      </c>
      <c r="H187" s="7" t="n">
        <v>25.5979566657287</v>
      </c>
      <c r="I187" s="9" t="n">
        <v>29.2159175623124</v>
      </c>
      <c r="J187" s="9" t="n">
        <f aca="false">I187*100/$I$306</f>
        <v>5.98384939407981</v>
      </c>
    </row>
    <row r="188" customFormat="false" ht="15.75" hidden="false" customHeight="false" outlineLevel="0" collapsed="false">
      <c r="A188" s="5" t="n">
        <v>2010</v>
      </c>
      <c r="B188" s="5" t="s">
        <v>15</v>
      </c>
      <c r="C188" s="5" t="n">
        <v>3011.99</v>
      </c>
      <c r="D188" s="8" t="n">
        <v>58.0255619538078</v>
      </c>
      <c r="H188" s="5" t="n">
        <v>25.5979566657287</v>
      </c>
      <c r="I188" s="10" t="n">
        <v>29.8635154816796</v>
      </c>
      <c r="J188" s="10" t="n">
        <f aca="false">I188*100/$I$306</f>
        <v>6.11648696772946</v>
      </c>
    </row>
    <row r="189" customFormat="false" ht="15.75" hidden="false" customHeight="false" outlineLevel="0" collapsed="false">
      <c r="A189" s="6" t="n">
        <v>2010</v>
      </c>
      <c r="B189" s="6" t="s">
        <v>16</v>
      </c>
      <c r="C189" s="6" t="n">
        <v>3110.52</v>
      </c>
      <c r="D189" s="8" t="n">
        <v>58.7277597447635</v>
      </c>
      <c r="H189" s="6" t="n">
        <v>25.5979566657287</v>
      </c>
      <c r="I189" s="11" t="n">
        <v>31.1639978340417</v>
      </c>
      <c r="J189" s="11" t="n">
        <f aca="false">I189*100/$I$306</f>
        <v>6.38284487073202</v>
      </c>
    </row>
    <row r="190" customFormat="false" ht="15.75" hidden="false" customHeight="false" outlineLevel="0" collapsed="false">
      <c r="A190" s="7" t="n">
        <v>2010</v>
      </c>
      <c r="B190" s="7" t="s">
        <v>17</v>
      </c>
      <c r="C190" s="7" t="n">
        <v>3233.2</v>
      </c>
      <c r="D190" s="8" t="n">
        <v>59.9005515674851</v>
      </c>
      <c r="H190" s="7" t="n">
        <v>27.6994425446199</v>
      </c>
      <c r="I190" s="9" t="n">
        <v>31.9834074463023</v>
      </c>
      <c r="J190" s="9" t="n">
        <f aca="false">I190*100/$I$306</f>
        <v>6.55067200473769</v>
      </c>
    </row>
    <row r="191" customFormat="false" ht="15.75" hidden="false" customHeight="false" outlineLevel="0" collapsed="false">
      <c r="A191" s="5" t="n">
        <v>2010</v>
      </c>
      <c r="B191" s="5" t="s">
        <v>18</v>
      </c>
      <c r="C191" s="5" t="n">
        <v>3305.06</v>
      </c>
      <c r="D191" s="8" t="n">
        <v>60.7862506935775</v>
      </c>
      <c r="H191" s="5" t="n">
        <v>27.6994425446199</v>
      </c>
      <c r="I191" s="10" t="n">
        <v>32.4208664489769</v>
      </c>
      <c r="J191" s="10" t="n">
        <f aca="false">I191*100/$I$306</f>
        <v>6.64027003918266</v>
      </c>
    </row>
    <row r="192" customFormat="false" ht="15.75" hidden="false" customHeight="false" outlineLevel="0" collapsed="false">
      <c r="A192" s="6" t="n">
        <v>2010</v>
      </c>
      <c r="B192" s="6" t="s">
        <v>19</v>
      </c>
      <c r="C192" s="6" t="n">
        <v>3340.58</v>
      </c>
      <c r="D192" s="8" t="n">
        <v>61.9921518241088</v>
      </c>
      <c r="H192" s="6" t="n">
        <v>27.6994425446199</v>
      </c>
      <c r="I192" s="11" t="n">
        <v>32.9336582708433</v>
      </c>
      <c r="J192" s="11" t="n">
        <f aca="false">I192*100/$I$306</f>
        <v>6.74529734239911</v>
      </c>
    </row>
    <row r="193" customFormat="false" ht="15.75" hidden="false" customHeight="false" outlineLevel="0" collapsed="false">
      <c r="A193" s="7" t="n">
        <v>2010</v>
      </c>
      <c r="B193" s="7" t="s">
        <v>20</v>
      </c>
      <c r="C193" s="7" t="n">
        <v>3399.89</v>
      </c>
      <c r="D193" s="8" t="n">
        <v>64.305267138802</v>
      </c>
      <c r="H193" s="7" t="n">
        <v>27.6994425446199</v>
      </c>
      <c r="I193" s="9" t="n">
        <v>33.2918195691056</v>
      </c>
      <c r="J193" s="9" t="n">
        <f aca="false">I193*100/$I$306</f>
        <v>6.81865404129514</v>
      </c>
    </row>
    <row r="194" customFormat="false" ht="15.75" hidden="false" customHeight="false" outlineLevel="0" collapsed="false">
      <c r="A194" s="5" t="n">
        <v>2010</v>
      </c>
      <c r="B194" s="5" t="s">
        <v>9</v>
      </c>
      <c r="C194" s="5" t="n">
        <v>3485.26</v>
      </c>
      <c r="D194" s="8" t="n">
        <v>66.1547729295366</v>
      </c>
      <c r="H194" s="5" t="n">
        <v>27.6994425446199</v>
      </c>
      <c r="I194" s="10" t="n">
        <v>33.7795004512414</v>
      </c>
      <c r="J194" s="10" t="n">
        <f aca="false">I194*100/$I$306</f>
        <v>6.9185382549211</v>
      </c>
    </row>
    <row r="195" customFormat="false" ht="15.75" hidden="false" customHeight="false" outlineLevel="0" collapsed="false">
      <c r="A195" s="6" t="n">
        <v>2010</v>
      </c>
      <c r="B195" s="6" t="s">
        <v>10</v>
      </c>
      <c r="C195" s="6" t="n">
        <v>3570.19</v>
      </c>
      <c r="D195" s="8" t="n">
        <v>67.7821264553532</v>
      </c>
      <c r="H195" s="6" t="n">
        <v>27.6994425446199</v>
      </c>
      <c r="I195" s="11" t="n">
        <v>34.1376617495037</v>
      </c>
      <c r="J195" s="11" t="n">
        <f aca="false">I195*100/$I$306</f>
        <v>6.99189495381713</v>
      </c>
    </row>
    <row r="196" customFormat="false" ht="15.75" hidden="false" customHeight="false" outlineLevel="0" collapsed="false">
      <c r="A196" s="7" t="n">
        <v>2010</v>
      </c>
      <c r="B196" s="7" t="s">
        <v>11</v>
      </c>
      <c r="C196" s="7" t="n">
        <v>3719.15</v>
      </c>
      <c r="D196" s="8" t="n">
        <v>69.2524186210394</v>
      </c>
      <c r="H196" s="7" t="n">
        <v>32.3813696229567</v>
      </c>
      <c r="I196" s="9" t="n">
        <v>34.6795293963212</v>
      </c>
      <c r="J196" s="9" t="n">
        <f aca="false">I196*100/$I$306</f>
        <v>7.10287741340153</v>
      </c>
    </row>
    <row r="197" customFormat="false" ht="15.75" hidden="false" customHeight="false" outlineLevel="0" collapsed="false">
      <c r="A197" s="5" t="n">
        <v>2010</v>
      </c>
      <c r="B197" s="5" t="s">
        <v>12</v>
      </c>
      <c r="C197" s="5" t="n">
        <v>3795.5</v>
      </c>
      <c r="D197" s="8" t="n">
        <v>70.5867663051239</v>
      </c>
      <c r="H197" s="5" t="n">
        <v>32.3813696229567</v>
      </c>
      <c r="I197" s="10" t="n">
        <v>35.8121649410105</v>
      </c>
      <c r="J197" s="10" t="n">
        <f aca="false">I197*100/$I$306</f>
        <v>7.33485782282551</v>
      </c>
    </row>
    <row r="198" customFormat="false" ht="15.75" hidden="false" customHeight="false" outlineLevel="0" collapsed="false">
      <c r="A198" s="6" t="n">
        <v>2010</v>
      </c>
      <c r="B198" s="6" t="s">
        <v>13</v>
      </c>
      <c r="C198" s="6" t="n">
        <v>3842.72</v>
      </c>
      <c r="D198" s="8" t="n">
        <v>71.3736106887546</v>
      </c>
      <c r="H198" s="6" t="n">
        <v>32.3813696229567</v>
      </c>
      <c r="I198" s="11" t="n">
        <v>36.4914819421427</v>
      </c>
      <c r="J198" s="11" t="n">
        <f aca="false">I198*100/$I$306</f>
        <v>7.47399193069473</v>
      </c>
    </row>
    <row r="199" customFormat="false" ht="15.75" hidden="false" customHeight="false" outlineLevel="0" collapsed="false">
      <c r="A199" s="7" t="n">
        <v>2010</v>
      </c>
      <c r="B199" s="7" t="s">
        <v>14</v>
      </c>
      <c r="C199" s="7" t="n">
        <v>3885.52</v>
      </c>
      <c r="D199" s="8" t="n">
        <v>72.2835215225395</v>
      </c>
      <c r="H199" s="7" t="n">
        <v>32.3813696229567</v>
      </c>
      <c r="I199" s="9" t="n">
        <v>37.1126472933725</v>
      </c>
      <c r="J199" s="9" t="n">
        <f aca="false">I199*100/$I$306</f>
        <v>7.60121572582806</v>
      </c>
    </row>
    <row r="200" customFormat="false" ht="15.75" hidden="false" customHeight="false" outlineLevel="0" collapsed="false">
      <c r="A200" s="5" t="n">
        <v>2011</v>
      </c>
      <c r="B200" s="5" t="s">
        <v>15</v>
      </c>
      <c r="C200" s="5" t="n">
        <v>3935.3</v>
      </c>
      <c r="D200" s="8" t="n">
        <v>73.6019957916434</v>
      </c>
      <c r="H200" s="5" t="n">
        <v>32.3813696229567</v>
      </c>
      <c r="I200" s="10" t="n">
        <v>37.521030471096</v>
      </c>
      <c r="J200" s="10" t="n">
        <f aca="false">I200*100/$I$306</f>
        <v>7.68485860390508</v>
      </c>
    </row>
    <row r="201" customFormat="false" ht="15.75" hidden="false" customHeight="false" outlineLevel="0" collapsed="false">
      <c r="A201" s="6" t="n">
        <v>2011</v>
      </c>
      <c r="B201" s="6" t="s">
        <v>16</v>
      </c>
      <c r="C201" s="6" t="n">
        <v>4017.23</v>
      </c>
      <c r="D201" s="8" t="n">
        <v>74.4376195313081</v>
      </c>
      <c r="H201" s="6" t="n">
        <v>32.3813696229567</v>
      </c>
      <c r="I201" s="11" t="n">
        <v>37.9254487635988</v>
      </c>
      <c r="J201" s="11" t="n">
        <f aca="false">I201*100/$I$306</f>
        <v>7.76768941520466</v>
      </c>
    </row>
    <row r="202" customFormat="false" ht="15.75" hidden="false" customHeight="false" outlineLevel="0" collapsed="false">
      <c r="A202" s="7" t="n">
        <v>2011</v>
      </c>
      <c r="B202" s="7" t="s">
        <v>17</v>
      </c>
      <c r="C202" s="7" t="n">
        <v>4289.54</v>
      </c>
      <c r="D202" s="8" t="n">
        <v>75.5015881445052</v>
      </c>
      <c r="H202" s="7" t="n">
        <v>37.9927394223664</v>
      </c>
      <c r="I202" s="9" t="n">
        <v>38.9338512380421</v>
      </c>
      <c r="J202" s="9" t="n">
        <f aca="false">I202*100/$I$306</f>
        <v>7.97422506560197</v>
      </c>
    </row>
    <row r="203" customFormat="false" ht="15.75" hidden="false" customHeight="false" outlineLevel="0" collapsed="false">
      <c r="A203" s="5" t="n">
        <v>2011</v>
      </c>
      <c r="B203" s="5" t="s">
        <v>18</v>
      </c>
      <c r="C203" s="5" t="n">
        <v>4343.04</v>
      </c>
      <c r="D203" s="8" t="n">
        <v>76.886718508306</v>
      </c>
      <c r="H203" s="5" t="n">
        <v>37.9927394223664</v>
      </c>
      <c r="I203" s="10" t="n">
        <v>39.9448969692992</v>
      </c>
      <c r="J203" s="10" t="n">
        <f aca="false">I203*100/$I$306</f>
        <v>8.18130209385091</v>
      </c>
    </row>
    <row r="204" customFormat="false" ht="15.75" hidden="false" customHeight="false" outlineLevel="0" collapsed="false">
      <c r="A204" s="6" t="n">
        <v>2011</v>
      </c>
      <c r="B204" s="6" t="s">
        <v>19</v>
      </c>
      <c r="C204" s="6" t="n">
        <v>4510.43</v>
      </c>
      <c r="D204" s="8" t="n">
        <v>79.1517427231229</v>
      </c>
      <c r="H204" s="6" t="n">
        <v>37.9927394223664</v>
      </c>
      <c r="I204" s="11" t="n">
        <v>40.6400735113139</v>
      </c>
      <c r="J204" s="11" t="n">
        <f aca="false">I204*100/$I$306</f>
        <v>8.32368446882992</v>
      </c>
    </row>
    <row r="205" customFormat="false" ht="15.75" hidden="false" customHeight="false" outlineLevel="0" collapsed="false">
      <c r="A205" s="7" t="n">
        <v>2011</v>
      </c>
      <c r="B205" s="7" t="s">
        <v>20</v>
      </c>
      <c r="C205" s="7" t="n">
        <v>4575.38</v>
      </c>
      <c r="D205" s="8" t="n">
        <v>82.1064876693447</v>
      </c>
      <c r="H205" s="7" t="n">
        <v>37.9927394223664</v>
      </c>
      <c r="I205" s="9" t="n">
        <v>41.2519874636956</v>
      </c>
      <c r="J205" s="9" t="n">
        <f aca="false">I205*100/$I$306</f>
        <v>8.44901344148254</v>
      </c>
    </row>
    <row r="206" customFormat="false" ht="15.75" hidden="false" customHeight="false" outlineLevel="0" collapsed="false">
      <c r="A206" s="5" t="n">
        <v>2011</v>
      </c>
      <c r="B206" s="5" t="s">
        <v>9</v>
      </c>
      <c r="C206" s="5" t="n">
        <v>4718.9</v>
      </c>
      <c r="D206" s="8" t="n">
        <v>85.4005491601261</v>
      </c>
      <c r="H206" s="5" t="n">
        <v>37.9927394223664</v>
      </c>
      <c r="I206" s="10" t="n">
        <v>41.9696316886271</v>
      </c>
      <c r="J206" s="10" t="n">
        <f aca="false">I206*100/$I$306</f>
        <v>8.59599752820042</v>
      </c>
    </row>
    <row r="207" customFormat="false" ht="15.75" hidden="false" customHeight="false" outlineLevel="0" collapsed="false">
      <c r="A207" s="6" t="n">
        <v>2011</v>
      </c>
      <c r="B207" s="6" t="s">
        <v>10</v>
      </c>
      <c r="C207" s="6" t="n">
        <v>4875.01</v>
      </c>
      <c r="D207" s="8" t="n">
        <v>87.1912979171861</v>
      </c>
      <c r="H207" s="6" t="n">
        <v>37.9927394223664</v>
      </c>
      <c r="I207" s="11" t="n">
        <v>42.9899288187323</v>
      </c>
      <c r="J207" s="11" t="n">
        <f aca="false">I207*100/$I$306</f>
        <v>8.80496937893007</v>
      </c>
    </row>
    <row r="208" customFormat="false" ht="15.75" hidden="false" customHeight="false" outlineLevel="0" collapsed="false">
      <c r="A208" s="7" t="n">
        <v>2011</v>
      </c>
      <c r="B208" s="7" t="s">
        <v>11</v>
      </c>
      <c r="C208" s="7" t="n">
        <v>5034.58</v>
      </c>
      <c r="D208" s="8" t="n">
        <v>88.8092682240744</v>
      </c>
      <c r="H208" s="7" t="n">
        <v>44.3835616438356</v>
      </c>
      <c r="I208" s="9" t="n">
        <v>43.8146249446204</v>
      </c>
      <c r="J208" s="9" t="n">
        <f aca="false">I208*100/$I$306</f>
        <v>8.97387926863901</v>
      </c>
    </row>
    <row r="209" customFormat="false" ht="15.75" hidden="false" customHeight="false" outlineLevel="0" collapsed="false">
      <c r="A209" s="5" t="n">
        <v>2011</v>
      </c>
      <c r="B209" s="5" t="s">
        <v>12</v>
      </c>
      <c r="C209" s="5" t="n">
        <v>5115.77</v>
      </c>
      <c r="D209" s="8" t="n">
        <v>89.8864587012671</v>
      </c>
      <c r="H209" s="5" t="n">
        <v>44.3835616438356</v>
      </c>
      <c r="I209" s="10" t="n">
        <v>44.2970193131287</v>
      </c>
      <c r="J209" s="10" t="n">
        <f aca="false">I209*100/$I$306</f>
        <v>9.0726807265617</v>
      </c>
    </row>
    <row r="210" customFormat="false" ht="15.75" hidden="false" customHeight="false" outlineLevel="0" collapsed="false">
      <c r="A210" s="6" t="n">
        <v>2011</v>
      </c>
      <c r="B210" s="6" t="s">
        <v>13</v>
      </c>
      <c r="C210" s="6" t="n">
        <v>5242.9</v>
      </c>
      <c r="D210" s="8" t="n">
        <v>91.4029462324349</v>
      </c>
      <c r="H210" s="6" t="n">
        <v>44.3835616438356</v>
      </c>
      <c r="I210" s="11" t="n">
        <v>44.9128981507311</v>
      </c>
      <c r="J210" s="11" t="n">
        <f aca="false">I210*100/$I$306</f>
        <v>9.19882176599178</v>
      </c>
    </row>
    <row r="211" customFormat="false" ht="15.75" hidden="false" customHeight="false" outlineLevel="0" collapsed="false">
      <c r="A211" s="7" t="n">
        <v>2011</v>
      </c>
      <c r="B211" s="7" t="s">
        <v>14</v>
      </c>
      <c r="C211" s="7" t="n">
        <v>5280.28</v>
      </c>
      <c r="D211" s="8" t="n">
        <v>93.5706129534925</v>
      </c>
      <c r="H211" s="7" t="n">
        <v>44.3835616438356</v>
      </c>
      <c r="I211" s="9" t="n">
        <v>45.7508105606879</v>
      </c>
      <c r="J211" s="9" t="n">
        <f aca="false">I211*100/$I$306</f>
        <v>9.37043854495887</v>
      </c>
    </row>
    <row r="212" customFormat="false" ht="15.75" hidden="false" customHeight="false" outlineLevel="0" collapsed="false">
      <c r="A212" s="5" t="n">
        <v>2012</v>
      </c>
      <c r="B212" s="5" t="s">
        <v>15</v>
      </c>
      <c r="C212" s="5" t="n">
        <v>5350.76</v>
      </c>
      <c r="D212" s="8" t="n">
        <v>94.5320150697435</v>
      </c>
      <c r="H212" s="5" t="n">
        <v>44.3835616438356</v>
      </c>
      <c r="I212" s="10" t="n">
        <v>46.2794619234367</v>
      </c>
      <c r="J212" s="10" t="n">
        <f aca="false">I212*100/$I$306</f>
        <v>9.47871411528512</v>
      </c>
    </row>
    <row r="213" customFormat="false" ht="15.75" hidden="false" customHeight="false" outlineLevel="0" collapsed="false">
      <c r="A213" s="6" t="n">
        <v>2012</v>
      </c>
      <c r="B213" s="6" t="s">
        <v>16</v>
      </c>
      <c r="C213" s="6" t="n">
        <v>5501.32</v>
      </c>
      <c r="D213" s="8" t="n">
        <v>95.727535557944</v>
      </c>
      <c r="H213" s="6" t="n">
        <v>44.3835616438356</v>
      </c>
      <c r="I213" s="11" t="n">
        <v>46.9601005529758</v>
      </c>
      <c r="J213" s="11" t="n">
        <f aca="false">I213*100/$I$306</f>
        <v>9.61811891208015</v>
      </c>
    </row>
    <row r="214" customFormat="false" ht="15.75" hidden="false" customHeight="false" outlineLevel="0" collapsed="false">
      <c r="A214" s="7" t="n">
        <v>2012</v>
      </c>
      <c r="B214" s="7" t="s">
        <v>17</v>
      </c>
      <c r="C214" s="7" t="n">
        <v>5711.74</v>
      </c>
      <c r="D214" s="8" t="n">
        <v>97.2655798403489</v>
      </c>
      <c r="H214" s="7" t="n">
        <v>52.2027015096672</v>
      </c>
      <c r="I214" s="9" t="n">
        <v>48.5513411548497</v>
      </c>
      <c r="J214" s="9" t="n">
        <f aca="false">I214*100/$I$306</f>
        <v>9.94402837876214</v>
      </c>
    </row>
    <row r="215" customFormat="false" ht="15.75" hidden="false" customHeight="false" outlineLevel="0" collapsed="false">
      <c r="A215" s="5" t="n">
        <v>2012</v>
      </c>
      <c r="B215" s="5" t="s">
        <v>18</v>
      </c>
      <c r="C215" s="5" t="n">
        <v>5983.14</v>
      </c>
      <c r="D215" s="8" t="n">
        <v>99.9995147527738</v>
      </c>
      <c r="H215" s="5" t="n">
        <v>52.2027015096672</v>
      </c>
      <c r="I215" s="10" t="n">
        <v>49.5227380339006</v>
      </c>
      <c r="J215" s="10" t="n">
        <f aca="false">I215*100/$I$306</f>
        <v>10.1429847392366</v>
      </c>
    </row>
    <row r="216" customFormat="false" ht="15.75" hidden="false" customHeight="false" outlineLevel="0" collapsed="false">
      <c r="A216" s="6" t="n">
        <v>2012</v>
      </c>
      <c r="B216" s="6" t="s">
        <v>19</v>
      </c>
      <c r="C216" s="6" t="n">
        <v>6163.78</v>
      </c>
      <c r="D216" s="12" t="n">
        <v>102.345105</v>
      </c>
      <c r="H216" s="6" t="n">
        <v>52.2027015096672</v>
      </c>
      <c r="I216" s="11" t="n">
        <v>50.4677023448141</v>
      </c>
      <c r="J216" s="11" t="n">
        <f aca="false">I216*100/$I$306</f>
        <v>10.3365273211948</v>
      </c>
    </row>
    <row r="217" customFormat="false" ht="15.75" hidden="false" customHeight="false" outlineLevel="0" collapsed="false">
      <c r="A217" s="7" t="n">
        <v>2012</v>
      </c>
      <c r="B217" s="7" t="s">
        <v>20</v>
      </c>
      <c r="C217" s="7" t="n">
        <v>6193.16</v>
      </c>
      <c r="D217" s="12" t="n">
        <v>104.358844</v>
      </c>
      <c r="H217" s="7" t="n">
        <v>52.2027015096672</v>
      </c>
      <c r="I217" s="9" t="n">
        <v>51.1417328323188</v>
      </c>
      <c r="J217" s="9" t="n">
        <f aca="false">I217*100/$I$306</f>
        <v>10.4745786733607</v>
      </c>
    </row>
    <row r="218" customFormat="false" ht="15.75" hidden="false" customHeight="false" outlineLevel="0" collapsed="false">
      <c r="A218" s="5" t="n">
        <v>2012</v>
      </c>
      <c r="B218" s="5" t="s">
        <v>9</v>
      </c>
      <c r="C218" s="5" t="n">
        <v>6413.3</v>
      </c>
      <c r="D218" s="12" t="n">
        <v>107.023647</v>
      </c>
      <c r="H218" s="5" t="n">
        <v>52.2027015096672</v>
      </c>
      <c r="I218" s="10" t="n">
        <v>52.0153292092612</v>
      </c>
      <c r="J218" s="10" t="n">
        <f aca="false">I218*100/$I$306</f>
        <v>10.6535040533249</v>
      </c>
    </row>
    <row r="219" customFormat="false" ht="15.75" hidden="false" customHeight="false" outlineLevel="0" collapsed="false">
      <c r="A219" s="6" t="n">
        <v>2012</v>
      </c>
      <c r="B219" s="6" t="s">
        <v>10</v>
      </c>
      <c r="C219" s="6" t="n">
        <v>6468.61</v>
      </c>
      <c r="D219" s="12" t="n">
        <v>109.318668</v>
      </c>
      <c r="H219" s="6" t="n">
        <v>52.2027015096672</v>
      </c>
      <c r="I219" s="11" t="n">
        <v>53.082078790696</v>
      </c>
      <c r="J219" s="11" t="n">
        <f aca="false">I219*100/$I$306</f>
        <v>10.8719900489431</v>
      </c>
    </row>
    <row r="220" customFormat="false" ht="15.75" hidden="false" customHeight="false" outlineLevel="0" collapsed="false">
      <c r="A220" s="7" t="n">
        <v>2012</v>
      </c>
      <c r="B220" s="7" t="s">
        <v>11</v>
      </c>
      <c r="C220" s="7" t="n">
        <v>6577.58</v>
      </c>
      <c r="D220" s="12" t="n">
        <v>110.794386</v>
      </c>
      <c r="H220" s="7" t="n">
        <v>58.1644698012985</v>
      </c>
      <c r="I220" s="9" t="n">
        <v>53.8966976716312</v>
      </c>
      <c r="J220" s="9" t="n">
        <f aca="false">I220*100/$I$306</f>
        <v>11.0388359707491</v>
      </c>
    </row>
    <row r="221" customFormat="false" ht="15.75" hidden="false" customHeight="false" outlineLevel="0" collapsed="false">
      <c r="A221" s="5" t="n">
        <v>2012</v>
      </c>
      <c r="B221" s="5" t="s">
        <v>12</v>
      </c>
      <c r="C221" s="5" t="n">
        <v>6743.8</v>
      </c>
      <c r="D221" s="12" t="n">
        <v>112.29014</v>
      </c>
      <c r="H221" s="5" t="n">
        <v>58.1644698012985</v>
      </c>
      <c r="I221" s="10" t="n">
        <v>54.6967396089652</v>
      </c>
      <c r="J221" s="10" t="n">
        <f aca="false">I221*100/$I$306</f>
        <v>11.2026963202227</v>
      </c>
    </row>
    <row r="222" customFormat="false" ht="15.75" hidden="false" customHeight="false" outlineLevel="0" collapsed="false">
      <c r="A222" s="6" t="n">
        <v>2012</v>
      </c>
      <c r="B222" s="6" t="s">
        <v>13</v>
      </c>
      <c r="C222" s="6" t="n">
        <v>6907.3</v>
      </c>
      <c r="D222" s="12" t="n">
        <v>114.892762</v>
      </c>
      <c r="H222" s="6" t="n">
        <v>58.1644698012985</v>
      </c>
      <c r="I222" s="11" t="n">
        <v>55.7829897098555</v>
      </c>
      <c r="J222" s="11" t="n">
        <f aca="false">I222*100/$I$306</f>
        <v>11.4251763088854</v>
      </c>
    </row>
    <row r="223" customFormat="false" ht="15.75" hidden="false" customHeight="false" outlineLevel="0" collapsed="false">
      <c r="A223" s="7" t="n">
        <v>2012</v>
      </c>
      <c r="B223" s="7" t="s">
        <v>14</v>
      </c>
      <c r="C223" s="7" t="n">
        <v>6985.82</v>
      </c>
      <c r="D223" s="12" t="n">
        <v>116.484411</v>
      </c>
      <c r="H223" s="7" t="n">
        <v>58.1644698012985</v>
      </c>
      <c r="I223" s="9" t="n">
        <v>56.662732818052</v>
      </c>
      <c r="J223" s="9" t="n">
        <f aca="false">I223*100/$I$306</f>
        <v>11.605360629768</v>
      </c>
    </row>
    <row r="224" customFormat="false" ht="15.75" hidden="false" customHeight="false" outlineLevel="0" collapsed="false">
      <c r="A224" s="5" t="n">
        <v>2013</v>
      </c>
      <c r="B224" s="5" t="s">
        <v>15</v>
      </c>
      <c r="C224" s="5" t="n">
        <v>7063.81</v>
      </c>
      <c r="D224" s="12" t="n">
        <v>117.207531</v>
      </c>
      <c r="E224" s="13" t="n">
        <v>18726339.8836</v>
      </c>
      <c r="H224" s="5" t="n">
        <v>58.1644698012985</v>
      </c>
      <c r="I224" s="10" t="n">
        <v>57.7851259283544</v>
      </c>
      <c r="J224" s="10" t="n">
        <f aca="false">I224*100/$I$306</f>
        <v>11.8352432380646</v>
      </c>
    </row>
    <row r="225" customFormat="false" ht="15.75" hidden="false" customHeight="false" outlineLevel="0" collapsed="false">
      <c r="A225" s="6" t="n">
        <v>2013</v>
      </c>
      <c r="B225" s="6" t="s">
        <v>16</v>
      </c>
      <c r="C225" s="6" t="n">
        <v>7300.21</v>
      </c>
      <c r="D225" s="12" t="n">
        <v>118.029528704323</v>
      </c>
      <c r="E225" s="14" t="n">
        <v>14204579.92469</v>
      </c>
      <c r="H225" s="6" t="n">
        <v>58.1644698012985</v>
      </c>
      <c r="I225" s="11" t="n">
        <v>58.8251882104428</v>
      </c>
      <c r="J225" s="11" t="n">
        <f aca="false">I225*100/$I$306</f>
        <v>12.0482632824704</v>
      </c>
    </row>
    <row r="226" customFormat="false" ht="15.75" hidden="false" customHeight="false" outlineLevel="0" collapsed="false">
      <c r="A226" s="7" t="n">
        <v>2013</v>
      </c>
      <c r="B226" s="7" t="s">
        <v>17</v>
      </c>
      <c r="C226" s="7" t="n">
        <v>7490.7</v>
      </c>
      <c r="D226" s="12" t="n">
        <v>121.074321182606</v>
      </c>
      <c r="E226" s="15" t="n">
        <v>14664795.0995</v>
      </c>
      <c r="H226" s="7" t="n">
        <v>66.9952413324269</v>
      </c>
      <c r="I226" s="9" t="n">
        <v>60.0087550485868</v>
      </c>
      <c r="J226" s="9" t="n">
        <f aca="false">I226*100/$I$306</f>
        <v>12.2906751694897</v>
      </c>
    </row>
    <row r="227" customFormat="false" ht="15.75" hidden="false" customHeight="false" outlineLevel="0" collapsed="false">
      <c r="A227" s="5" t="n">
        <v>2013</v>
      </c>
      <c r="B227" s="5" t="s">
        <v>18</v>
      </c>
      <c r="C227" s="5" t="n">
        <v>7634.27</v>
      </c>
      <c r="D227" s="12" t="n">
        <v>123.67204298176</v>
      </c>
      <c r="E227" s="13" t="n">
        <v>16306231.50496</v>
      </c>
      <c r="H227" s="5" t="n">
        <v>66.9952413324269</v>
      </c>
      <c r="I227" s="10" t="n">
        <v>61.1008464724798</v>
      </c>
      <c r="J227" s="10" t="n">
        <f aca="false">I227*100/$I$306</f>
        <v>12.5143515469714</v>
      </c>
    </row>
    <row r="228" customFormat="false" ht="15.75" hidden="false" customHeight="false" outlineLevel="0" collapsed="false">
      <c r="A228" s="6" t="n">
        <v>2013</v>
      </c>
      <c r="B228" s="6" t="s">
        <v>19</v>
      </c>
      <c r="C228" s="6" t="n">
        <v>7896.3</v>
      </c>
      <c r="D228" s="12" t="n">
        <v>128.240428797944</v>
      </c>
      <c r="E228" s="14" t="n">
        <v>16112428.20073</v>
      </c>
      <c r="H228" s="6" t="n">
        <v>66.9952413324269</v>
      </c>
      <c r="I228" s="11" t="n">
        <v>62.1409092040126</v>
      </c>
      <c r="J228" s="11" t="n">
        <f aca="false">I228*100/$I$306</f>
        <v>12.72737168343</v>
      </c>
    </row>
    <row r="229" customFormat="false" ht="15.75" hidden="false" customHeight="false" outlineLevel="0" collapsed="false">
      <c r="A229" s="7" t="n">
        <v>2013</v>
      </c>
      <c r="B229" s="7" t="s">
        <v>20</v>
      </c>
      <c r="C229" s="7" t="n">
        <v>7985.95</v>
      </c>
      <c r="D229" s="12" t="n">
        <v>130.911696334677</v>
      </c>
      <c r="E229" s="15" t="n">
        <v>15528247.29591</v>
      </c>
      <c r="H229" s="7" t="n">
        <v>66.9952413324269</v>
      </c>
      <c r="I229" s="9" t="n">
        <v>63.4554916911022</v>
      </c>
      <c r="J229" s="9" t="n">
        <f aca="false">I229*100/$I$306</f>
        <v>12.9966175012984</v>
      </c>
    </row>
    <row r="230" customFormat="false" ht="15.75" hidden="false" customHeight="false" outlineLevel="0" collapsed="false">
      <c r="A230" s="5" t="n">
        <v>2013</v>
      </c>
      <c r="B230" s="5" t="s">
        <v>9</v>
      </c>
      <c r="C230" s="5" t="n">
        <v>8176.79</v>
      </c>
      <c r="D230" s="12" t="n">
        <v>133.929789</v>
      </c>
      <c r="E230" s="13" t="n">
        <v>22369925.40031</v>
      </c>
      <c r="H230" s="5" t="n">
        <v>66.9952413324269</v>
      </c>
      <c r="I230" s="10" t="n">
        <v>64.9523080345563</v>
      </c>
      <c r="J230" s="10" t="n">
        <f aca="false">I230*100/$I$306</f>
        <v>13.3031874918086</v>
      </c>
    </row>
    <row r="231" customFormat="false" ht="15.75" hidden="false" customHeight="false" outlineLevel="0" collapsed="false">
      <c r="A231" s="6" t="n">
        <v>2013</v>
      </c>
      <c r="B231" s="6" t="s">
        <v>10</v>
      </c>
      <c r="C231" s="6" t="n">
        <v>8255.89</v>
      </c>
      <c r="D231" s="12" t="n">
        <v>136.471430251514</v>
      </c>
      <c r="E231" s="14" t="n">
        <v>16157263.01407</v>
      </c>
      <c r="H231" s="6" t="n">
        <v>66.9952413324269</v>
      </c>
      <c r="I231" s="11" t="n">
        <v>66.2441549956244</v>
      </c>
      <c r="J231" s="11" t="n">
        <f aca="false">I231*100/$I$306</f>
        <v>13.5677767397329</v>
      </c>
    </row>
    <row r="232" customFormat="false" ht="15.75" hidden="false" customHeight="false" outlineLevel="0" collapsed="false">
      <c r="A232" s="7" t="n">
        <v>2013</v>
      </c>
      <c r="B232" s="7" t="s">
        <v>11</v>
      </c>
      <c r="C232" s="7" t="n">
        <v>8439.6</v>
      </c>
      <c r="D232" s="12" t="n">
        <v>139.680332879674</v>
      </c>
      <c r="E232" s="15" t="n">
        <v>16279126.7424</v>
      </c>
      <c r="H232" s="7" t="n">
        <v>76.6478708924752</v>
      </c>
      <c r="I232" s="9" t="n">
        <v>67.5758850724387</v>
      </c>
      <c r="J232" s="9" t="n">
        <f aca="false">I232*100/$I$306</f>
        <v>13.8405346360484</v>
      </c>
    </row>
    <row r="233" customFormat="false" ht="15.75" hidden="false" customHeight="false" outlineLevel="0" collapsed="false">
      <c r="A233" s="5" t="n">
        <v>2013</v>
      </c>
      <c r="B233" s="5" t="s">
        <v>12</v>
      </c>
      <c r="C233" s="5" t="n">
        <v>8626.56</v>
      </c>
      <c r="D233" s="12" t="n">
        <v>141.521803183513</v>
      </c>
      <c r="E233" s="13" t="n">
        <v>16969213.24279</v>
      </c>
      <c r="H233" s="5" t="n">
        <v>76.6478708924752</v>
      </c>
      <c r="I233" s="10" t="n">
        <v>69.4557975810789</v>
      </c>
      <c r="J233" s="10" t="n">
        <f aca="false">I233*100/$I$306</f>
        <v>14.2255683527461</v>
      </c>
    </row>
    <row r="234" customFormat="false" ht="15.75" hidden="false" customHeight="false" outlineLevel="0" collapsed="false">
      <c r="A234" s="6" t="n">
        <v>2013</v>
      </c>
      <c r="B234" s="6" t="s">
        <v>13</v>
      </c>
      <c r="C234" s="6" t="n">
        <v>8666.72</v>
      </c>
      <c r="D234" s="12" t="n">
        <v>144.911222851255</v>
      </c>
      <c r="E234" s="14" t="n">
        <v>16695536.52626</v>
      </c>
      <c r="H234" s="6" t="n">
        <v>76.6478708924752</v>
      </c>
      <c r="I234" s="11" t="n">
        <v>71.2730705626351</v>
      </c>
      <c r="J234" s="11" t="n">
        <f aca="false">I234*100/$I$306</f>
        <v>14.5977725734888</v>
      </c>
    </row>
    <row r="235" customFormat="false" ht="15.75" hidden="false" customHeight="false" outlineLevel="0" collapsed="false">
      <c r="A235" s="7" t="n">
        <v>2013</v>
      </c>
      <c r="B235" s="7" t="s">
        <v>14</v>
      </c>
      <c r="C235" s="7" t="n">
        <v>8743.73</v>
      </c>
      <c r="D235" s="12" t="n">
        <v>146.628509095032</v>
      </c>
      <c r="E235" s="15" t="n">
        <v>17170527.03592</v>
      </c>
      <c r="H235" s="7" t="n">
        <v>76.6478708924752</v>
      </c>
      <c r="I235" s="9" t="n">
        <v>73.2390961898377</v>
      </c>
      <c r="J235" s="9" t="n">
        <f aca="false">I235*100/$I$306</f>
        <v>15.0004435227407</v>
      </c>
    </row>
    <row r="236" customFormat="false" ht="15.75" hidden="false" customHeight="false" outlineLevel="0" collapsed="false">
      <c r="A236" s="5" t="n">
        <v>2014</v>
      </c>
      <c r="B236" s="5" t="s">
        <v>15</v>
      </c>
      <c r="C236" s="16" t="n">
        <v>8785.03</v>
      </c>
      <c r="D236" s="12" t="n">
        <v>149.172156027541</v>
      </c>
      <c r="E236" s="13" t="n">
        <v>24395216.74483</v>
      </c>
      <c r="G236" s="17" t="n">
        <v>424017152.66087</v>
      </c>
      <c r="H236" s="16" t="n">
        <v>76.6478708924752</v>
      </c>
      <c r="I236" s="10" t="n">
        <v>76.5285139141765</v>
      </c>
      <c r="J236" s="10" t="n">
        <f aca="false">I236*100/$I$306</f>
        <v>15.6741646275007</v>
      </c>
    </row>
    <row r="237" customFormat="false" ht="15.75" hidden="false" customHeight="false" outlineLevel="0" collapsed="false">
      <c r="A237" s="18" t="n">
        <v>2014</v>
      </c>
      <c r="B237" s="18" t="s">
        <v>16</v>
      </c>
      <c r="C237" s="19" t="n">
        <v>9249.21</v>
      </c>
      <c r="D237" s="12" t="n">
        <v>152.336844370755</v>
      </c>
      <c r="E237" s="20" t="n">
        <v>18212951.90896</v>
      </c>
      <c r="G237" s="17"/>
      <c r="H237" s="19" t="n">
        <v>76.6478708924752</v>
      </c>
      <c r="I237" s="21" t="n">
        <v>80.9489577360596</v>
      </c>
      <c r="J237" s="21" t="n">
        <f aca="false">I237*100/$I$306</f>
        <v>16.5795365032504</v>
      </c>
    </row>
    <row r="238" customFormat="false" ht="15.75" hidden="false" customHeight="false" outlineLevel="0" collapsed="false">
      <c r="A238" s="7" t="n">
        <v>2014</v>
      </c>
      <c r="B238" s="7" t="s">
        <v>17</v>
      </c>
      <c r="C238" s="22" t="n">
        <v>9634.75</v>
      </c>
      <c r="D238" s="12" t="n">
        <v>156.762977758238</v>
      </c>
      <c r="E238" s="15" t="n">
        <v>18019440.67332</v>
      </c>
      <c r="G238" s="17"/>
      <c r="H238" s="22" t="n">
        <v>85.3185195873314</v>
      </c>
      <c r="I238" s="9" t="n">
        <v>84.0415889199817</v>
      </c>
      <c r="J238" s="9" t="n">
        <f aca="false">I238*100/$I$306</f>
        <v>17.2129528317486</v>
      </c>
    </row>
    <row r="239" customFormat="false" ht="15.75" hidden="false" customHeight="false" outlineLevel="0" collapsed="false">
      <c r="A239" s="5" t="n">
        <v>2014</v>
      </c>
      <c r="B239" s="5" t="s">
        <v>18</v>
      </c>
      <c r="C239" s="16" t="n">
        <v>10156.89</v>
      </c>
      <c r="D239" s="12" t="n">
        <v>164.521219019651</v>
      </c>
      <c r="E239" s="13" t="n">
        <v>19476655.05035</v>
      </c>
      <c r="G239" s="17"/>
      <c r="H239" s="16" t="n">
        <v>85.3185195873314</v>
      </c>
      <c r="I239" s="10" t="n">
        <v>86.2208083140734</v>
      </c>
      <c r="J239" s="10" t="n">
        <f aca="false">I239*100/$I$306</f>
        <v>17.659288998432</v>
      </c>
    </row>
    <row r="240" customFormat="false" ht="15.75" hidden="false" customHeight="false" outlineLevel="0" collapsed="false">
      <c r="A240" s="18" t="n">
        <v>2014</v>
      </c>
      <c r="B240" s="18" t="s">
        <v>19</v>
      </c>
      <c r="C240" s="19" t="n">
        <v>10295</v>
      </c>
      <c r="D240" s="12" t="n">
        <v>169.681802459341</v>
      </c>
      <c r="E240" s="20" t="n">
        <v>20986907.33423</v>
      </c>
      <c r="G240" s="17"/>
      <c r="H240" s="19" t="n">
        <v>85.3185195873314</v>
      </c>
      <c r="I240" s="21" t="n">
        <v>88.3956715619293</v>
      </c>
      <c r="J240" s="21" t="n">
        <f aca="false">I240*100/$I$306</f>
        <v>18.1047329623305</v>
      </c>
    </row>
    <row r="241" customFormat="false" ht="15.75" hidden="false" customHeight="false" outlineLevel="0" collapsed="false">
      <c r="A241" s="7" t="n">
        <v>2014</v>
      </c>
      <c r="B241" s="7" t="s">
        <v>20</v>
      </c>
      <c r="C241" s="22" t="n">
        <v>10394.2</v>
      </c>
      <c r="D241" s="12" t="n">
        <v>174.773455243115</v>
      </c>
      <c r="E241" s="15" t="n">
        <v>20068435.65532</v>
      </c>
      <c r="G241" s="17"/>
      <c r="H241" s="22" t="n">
        <v>85.3185195873314</v>
      </c>
      <c r="I241" s="9" t="n">
        <v>90.2234974853848</v>
      </c>
      <c r="J241" s="9" t="n">
        <f aca="false">I241*100/$I$306</f>
        <v>18.4790985807037</v>
      </c>
    </row>
    <row r="242" customFormat="false" ht="15.75" hidden="false" customHeight="false" outlineLevel="0" collapsed="false">
      <c r="A242" s="5" t="n">
        <v>2014</v>
      </c>
      <c r="B242" s="5" t="s">
        <v>9</v>
      </c>
      <c r="C242" s="16" t="n">
        <v>10894.91</v>
      </c>
      <c r="D242" s="12" t="n">
        <v>180.763220763569</v>
      </c>
      <c r="E242" s="13" t="n">
        <v>28534375.16049</v>
      </c>
      <c r="G242" s="17"/>
      <c r="H242" s="16" t="n">
        <v>85.3185195873314</v>
      </c>
      <c r="I242" s="10" t="n">
        <v>92.1167710450865</v>
      </c>
      <c r="J242" s="10" t="n">
        <f aca="false">I242*100/$I$306</f>
        <v>18.8668688370677</v>
      </c>
    </row>
    <row r="243" customFormat="false" ht="15.75" hidden="false" customHeight="false" outlineLevel="0" collapsed="false">
      <c r="A243" s="18" t="n">
        <v>2014</v>
      </c>
      <c r="B243" s="18" t="s">
        <v>10</v>
      </c>
      <c r="C243" s="19" t="n">
        <v>10946.2</v>
      </c>
      <c r="D243" s="12" t="n">
        <v>184.88789362648</v>
      </c>
      <c r="E243" s="20" t="n">
        <v>21650148.46136</v>
      </c>
      <c r="G243" s="17"/>
      <c r="H243" s="19" t="n">
        <v>85.3185195873314</v>
      </c>
      <c r="I243" s="21" t="n">
        <v>94.3200341171947</v>
      </c>
      <c r="J243" s="21" t="n">
        <f aca="false">I243*100/$I$306</f>
        <v>19.3181295024538</v>
      </c>
    </row>
    <row r="244" customFormat="false" ht="15.75" hidden="false" customHeight="false" outlineLevel="0" collapsed="false">
      <c r="A244" s="7" t="n">
        <v>2014</v>
      </c>
      <c r="B244" s="7" t="s">
        <v>11</v>
      </c>
      <c r="C244" s="22" t="n">
        <v>11393.26</v>
      </c>
      <c r="D244" s="12" t="n">
        <v>187.984597062366</v>
      </c>
      <c r="E244" s="15" t="n">
        <v>22316561.12244</v>
      </c>
      <c r="G244" s="17"/>
      <c r="H244" s="22" t="n">
        <v>100</v>
      </c>
      <c r="I244" s="9" t="n">
        <v>96.8394283541482</v>
      </c>
      <c r="J244" s="9" t="n">
        <f aca="false">I244*100/$I$306</f>
        <v>19.8341384775643</v>
      </c>
    </row>
    <row r="245" customFormat="false" ht="15.75" hidden="false" customHeight="false" outlineLevel="0" collapsed="false">
      <c r="A245" s="5" t="n">
        <v>2014</v>
      </c>
      <c r="B245" s="5" t="s">
        <v>12</v>
      </c>
      <c r="C245" s="16" t="n">
        <v>11730.67</v>
      </c>
      <c r="D245" s="12" t="n">
        <v>190.915758375063</v>
      </c>
      <c r="E245" s="13" t="n">
        <v>24087995.57135</v>
      </c>
      <c r="G245" s="17"/>
      <c r="H245" s="16" t="n">
        <v>100</v>
      </c>
      <c r="I245" s="10" t="n">
        <v>98.3807691996169</v>
      </c>
      <c r="J245" s="10" t="n">
        <f aca="false">I245*100/$I$306</f>
        <v>20.1498277406024</v>
      </c>
    </row>
    <row r="246" customFormat="false" ht="15.75" hidden="false" customHeight="false" outlineLevel="0" collapsed="false">
      <c r="A246" s="18" t="n">
        <v>2014</v>
      </c>
      <c r="B246" s="18" t="s">
        <v>13</v>
      </c>
      <c r="C246" s="19" t="n">
        <v>11709.66</v>
      </c>
      <c r="D246" s="12" t="n">
        <v>194.037668205029</v>
      </c>
      <c r="E246" s="20" t="n">
        <v>23152505.70886</v>
      </c>
      <c r="G246" s="17"/>
      <c r="H246" s="23" t="n">
        <v>100</v>
      </c>
      <c r="I246" s="21" t="n">
        <v>100</v>
      </c>
      <c r="J246" s="21" t="n">
        <f aca="false">I246*100/$I$306</f>
        <v>20.4814700113981</v>
      </c>
    </row>
    <row r="247" customFormat="false" ht="15.75" hidden="false" customHeight="false" outlineLevel="0" collapsed="false">
      <c r="A247" s="7" t="n">
        <v>2014</v>
      </c>
      <c r="B247" s="7" t="s">
        <v>14</v>
      </c>
      <c r="C247" s="22" t="n">
        <v>11953.5</v>
      </c>
      <c r="D247" s="12" t="n">
        <v>195.993605807042</v>
      </c>
      <c r="E247" s="15" t="n">
        <v>22970196.6326</v>
      </c>
      <c r="G247" s="17"/>
      <c r="H247" s="22" t="n">
        <v>100</v>
      </c>
      <c r="I247" s="9" t="n">
        <v>101.464949326391</v>
      </c>
      <c r="J247" s="9" t="n">
        <f aca="false">I247*100/$I$306</f>
        <v>20.7815131683652</v>
      </c>
    </row>
    <row r="248" customFormat="false" ht="15.75" hidden="false" customHeight="false" outlineLevel="0" collapsed="false">
      <c r="A248" s="5" t="n">
        <v>2015</v>
      </c>
      <c r="B248" s="5" t="s">
        <v>15</v>
      </c>
      <c r="C248" s="16" t="n">
        <v>11997.96</v>
      </c>
      <c r="D248" s="12" t="n">
        <v>199.825799299526</v>
      </c>
      <c r="E248" s="13" t="n">
        <v>33755766.04957</v>
      </c>
      <c r="G248" s="24" t="n">
        <v>571767385.59186</v>
      </c>
      <c r="H248" s="16" t="n">
        <v>100</v>
      </c>
      <c r="I248" s="10" t="n">
        <v>103.221347536156</v>
      </c>
      <c r="J248" s="10" t="n">
        <f aca="false">I248*100/$I$306</f>
        <v>21.1412493409788</v>
      </c>
    </row>
    <row r="249" customFormat="false" ht="15.75" hidden="false" customHeight="false" outlineLevel="0" collapsed="false">
      <c r="A249" s="18" t="n">
        <v>2015</v>
      </c>
      <c r="B249" s="18" t="s">
        <v>16</v>
      </c>
      <c r="C249" s="19" t="n">
        <v>12410.76</v>
      </c>
      <c r="D249" s="12" t="n">
        <v>201.665692071347</v>
      </c>
      <c r="E249" s="20" t="n">
        <v>25517754.07074</v>
      </c>
      <c r="F249" s="25" t="n">
        <v>28038.6</v>
      </c>
      <c r="G249" s="24"/>
      <c r="H249" s="19" t="n">
        <v>100</v>
      </c>
      <c r="I249" s="21" t="n">
        <v>105.004245118202</v>
      </c>
      <c r="J249" s="21" t="n">
        <f aca="false">I249*100/$I$306</f>
        <v>21.5064129745795</v>
      </c>
    </row>
    <row r="250" customFormat="false" ht="15.75" hidden="false" customHeight="false" outlineLevel="0" collapsed="false">
      <c r="A250" s="7" t="n">
        <v>2015</v>
      </c>
      <c r="B250" s="7" t="s">
        <v>17</v>
      </c>
      <c r="C250" s="22" t="n">
        <v>12869.99</v>
      </c>
      <c r="D250" s="12" t="n">
        <v>208.040180653073</v>
      </c>
      <c r="E250" s="15" t="n">
        <v>25703039.09357</v>
      </c>
      <c r="G250" s="24"/>
      <c r="H250" s="22" t="n">
        <v>118.26</v>
      </c>
      <c r="I250" s="9" t="n">
        <v>106.956676006238</v>
      </c>
      <c r="J250" s="9" t="n">
        <f aca="false">I250*100/$I$306</f>
        <v>21.9062995214059</v>
      </c>
    </row>
    <row r="251" customFormat="false" ht="15.75" hidden="false" customHeight="false" outlineLevel="0" collapsed="false">
      <c r="A251" s="5" t="n">
        <v>2015</v>
      </c>
      <c r="B251" s="5" t="s">
        <v>18</v>
      </c>
      <c r="C251" s="16" t="n">
        <v>13077.29</v>
      </c>
      <c r="D251" s="12" t="n">
        <v>210.924703647967</v>
      </c>
      <c r="E251" s="13" t="n">
        <v>26643298.7902</v>
      </c>
      <c r="G251" s="24"/>
      <c r="H251" s="16" t="n">
        <v>118.26</v>
      </c>
      <c r="I251" s="10" t="n">
        <v>109.198358949068</v>
      </c>
      <c r="J251" s="10" t="n">
        <f aca="false">I251*100/$I$306</f>
        <v>22.3654291410922</v>
      </c>
    </row>
    <row r="252" customFormat="false" ht="15.75" hidden="false" customHeight="false" outlineLevel="0" collapsed="false">
      <c r="A252" s="18" t="n">
        <v>2015</v>
      </c>
      <c r="B252" s="18" t="s">
        <v>19</v>
      </c>
      <c r="C252" s="19" t="n">
        <v>13556.91</v>
      </c>
      <c r="D252" s="12" t="n">
        <v>217.050136058916</v>
      </c>
      <c r="E252" s="20" t="n">
        <f aca="false">(E253+E251)/2</f>
        <v>26967738.015145</v>
      </c>
      <c r="F252" s="25" t="n">
        <v>37824.1</v>
      </c>
      <c r="G252" s="24"/>
      <c r="H252" s="19" t="n">
        <v>118.26</v>
      </c>
      <c r="I252" s="21" t="n">
        <v>111.478995831161</v>
      </c>
      <c r="J252" s="21" t="n">
        <f aca="false">I252*100/$I$306</f>
        <v>22.832537100167</v>
      </c>
    </row>
    <row r="253" customFormat="false" ht="15.75" hidden="false" customHeight="false" outlineLevel="0" collapsed="false">
      <c r="A253" s="7" t="n">
        <v>2015</v>
      </c>
      <c r="B253" s="7" t="s">
        <v>20</v>
      </c>
      <c r="C253" s="22" t="n">
        <v>14104.4</v>
      </c>
      <c r="D253" s="12" t="n">
        <v>225.550540761412</v>
      </c>
      <c r="E253" s="15" t="n">
        <v>27292177.24009</v>
      </c>
      <c r="G253" s="24"/>
      <c r="H253" s="22" t="n">
        <v>118.26</v>
      </c>
      <c r="I253" s="9" t="n">
        <v>112.839249476444</v>
      </c>
      <c r="J253" s="9" t="n">
        <f aca="false">I253*100/$I$306</f>
        <v>23.1111370426046</v>
      </c>
    </row>
    <row r="254" customFormat="false" ht="15.75" hidden="false" customHeight="false" outlineLevel="0" collapsed="false">
      <c r="A254" s="5" t="n">
        <v>2015</v>
      </c>
      <c r="B254" s="5" t="s">
        <v>9</v>
      </c>
      <c r="C254" s="16" t="n">
        <v>14535.78</v>
      </c>
      <c r="D254" s="12" t="n">
        <v>233.485569054006</v>
      </c>
      <c r="E254" s="13" t="n">
        <v>39922621.04951</v>
      </c>
      <c r="G254" s="24"/>
      <c r="H254" s="16" t="n">
        <v>118.26</v>
      </c>
      <c r="I254" s="10" t="n">
        <v>115.298390219464</v>
      </c>
      <c r="J254" s="10" t="n">
        <f aca="false">I254*100/$I$306</f>
        <v>23.6148052164244</v>
      </c>
    </row>
    <row r="255" customFormat="false" ht="15.75" hidden="false" customHeight="false" outlineLevel="0" collapsed="false">
      <c r="A255" s="18" t="n">
        <v>2015</v>
      </c>
      <c r="B255" s="18" t="s">
        <v>10</v>
      </c>
      <c r="C255" s="19" t="n">
        <v>14598.39</v>
      </c>
      <c r="D255" s="12" t="n">
        <v>239.652157894195</v>
      </c>
      <c r="E255" s="20" t="n">
        <v>29550988.00882</v>
      </c>
      <c r="F255" s="25" t="n">
        <v>35941.1</v>
      </c>
      <c r="G255" s="24"/>
      <c r="H255" s="19" t="n">
        <v>118.26</v>
      </c>
      <c r="I255" s="21" t="n">
        <v>117.457967682805</v>
      </c>
      <c r="J255" s="21" t="n">
        <f aca="false">I255*100/$I$306</f>
        <v>24.0571184269515</v>
      </c>
      <c r="K255" s="26" t="n">
        <f aca="false">C255*100/J255</f>
        <v>60682.2053286533</v>
      </c>
      <c r="L255" s="26" t="n">
        <f aca="false">K255*100/$K$305</f>
        <v>121.682125141264</v>
      </c>
    </row>
    <row r="256" customFormat="false" ht="15.75" hidden="false" customHeight="false" outlineLevel="0" collapsed="false">
      <c r="A256" s="7" t="n">
        <v>2015</v>
      </c>
      <c r="B256" s="7" t="s">
        <v>11</v>
      </c>
      <c r="C256" s="22" t="n">
        <v>14983.39</v>
      </c>
      <c r="D256" s="12" t="n">
        <v>244.02420589118</v>
      </c>
      <c r="E256" s="15" t="n">
        <v>30074625.46865</v>
      </c>
      <c r="G256" s="24"/>
      <c r="H256" s="22" t="n">
        <v>133.030674</v>
      </c>
      <c r="I256" s="9" t="n">
        <v>119.866274544181</v>
      </c>
      <c r="J256" s="9" t="n">
        <f aca="false">I256*100/$I$306</f>
        <v>24.5503750745466</v>
      </c>
      <c r="K256" s="26" t="n">
        <f aca="false">C256*100/J256</f>
        <v>61031.2060589841</v>
      </c>
      <c r="L256" s="26" t="n">
        <f aca="false">K256*100/$K$305</f>
        <v>122.381953868854</v>
      </c>
    </row>
    <row r="257" customFormat="false" ht="15.75" hidden="false" customHeight="false" outlineLevel="0" collapsed="false">
      <c r="A257" s="5" t="n">
        <v>2015</v>
      </c>
      <c r="B257" s="5" t="s">
        <v>12</v>
      </c>
      <c r="C257" s="16" t="n">
        <v>15202.43</v>
      </c>
      <c r="D257" s="12" t="n">
        <v>246.999208724456</v>
      </c>
      <c r="E257" s="13" t="n">
        <v>30138891.83491</v>
      </c>
      <c r="G257" s="24"/>
      <c r="H257" s="16" t="n">
        <v>133.030674</v>
      </c>
      <c r="I257" s="10" t="n">
        <v>121.713864234869</v>
      </c>
      <c r="J257" s="10" t="n">
        <f aca="false">I257*100/$I$306</f>
        <v>24.9287886029786</v>
      </c>
      <c r="K257" s="26" t="n">
        <f aca="false">C257*100/J257</f>
        <v>60983.428605847</v>
      </c>
      <c r="L257" s="26" t="n">
        <f aca="false">K257*100/$K$305</f>
        <v>122.286148813648</v>
      </c>
    </row>
    <row r="258" customFormat="false" ht="15.75" hidden="false" customHeight="false" outlineLevel="0" collapsed="false">
      <c r="A258" s="27" t="n">
        <v>2015</v>
      </c>
      <c r="B258" s="27" t="s">
        <v>13</v>
      </c>
      <c r="C258" s="28" t="n">
        <v>15526.15</v>
      </c>
      <c r="D258" s="29" t="n">
        <v>76.07</v>
      </c>
      <c r="E258" s="30" t="n">
        <v>30046074.85256</v>
      </c>
      <c r="F258" s="25" t="n">
        <v>38351.8</v>
      </c>
      <c r="G258" s="24"/>
      <c r="H258" s="31" t="n">
        <v>133.030674</v>
      </c>
      <c r="I258" s="32" t="n">
        <v>124.650050587801</v>
      </c>
      <c r="J258" s="32" t="n">
        <f aca="false">I258*100/$I$306</f>
        <v>25.5301627303331</v>
      </c>
      <c r="K258" s="26" t="n">
        <f aca="false">C258*100/J258</f>
        <v>60814.9276759327</v>
      </c>
      <c r="L258" s="26" t="n">
        <f aca="false">K258*100/$K$305</f>
        <v>121.948264731664</v>
      </c>
    </row>
    <row r="259" customFormat="false" ht="15.75" hidden="false" customHeight="false" outlineLevel="0" collapsed="false">
      <c r="A259" s="7" t="n">
        <v>2015</v>
      </c>
      <c r="B259" s="7" t="s">
        <v>14</v>
      </c>
      <c r="C259" s="22" t="n">
        <v>15800.97</v>
      </c>
      <c r="D259" s="29" t="n">
        <v>77.29</v>
      </c>
      <c r="E259" s="15" t="n">
        <v>30184598.65337</v>
      </c>
      <c r="G259" s="24"/>
      <c r="H259" s="22" t="n">
        <v>133.030674</v>
      </c>
      <c r="I259" s="9" t="n">
        <v>131.133200310471</v>
      </c>
      <c r="J259" s="9" t="n">
        <f aca="false">I259*100/$I$306</f>
        <v>26.8580070965758</v>
      </c>
      <c r="K259" s="26" t="n">
        <f aca="false">C259*100/J259</f>
        <v>58831.5057896255</v>
      </c>
      <c r="L259" s="26" t="n">
        <f aca="false">K259*100/$K$305</f>
        <v>117.971036335457</v>
      </c>
    </row>
    <row r="260" customFormat="false" ht="15.75" hidden="false" customHeight="false" outlineLevel="0" collapsed="false">
      <c r="A260" s="5" t="n">
        <v>2016</v>
      </c>
      <c r="B260" s="5" t="s">
        <v>15</v>
      </c>
      <c r="C260" s="16" t="n">
        <v>15822.89</v>
      </c>
      <c r="D260" s="29" t="n">
        <v>78.38</v>
      </c>
      <c r="E260" s="13" t="n">
        <v>44359727.06891</v>
      </c>
      <c r="F260" s="13"/>
      <c r="G260" s="33" t="n">
        <f aca="false">853412845.7027-103530790</f>
        <v>749882055.7027</v>
      </c>
      <c r="H260" s="16" t="n">
        <v>133.030674</v>
      </c>
      <c r="I260" s="10" t="n">
        <v>136.594839135663</v>
      </c>
      <c r="J260" s="10" t="n">
        <f aca="false">I260*100/$I$306</f>
        <v>27.9766310146884</v>
      </c>
      <c r="K260" s="26" t="n">
        <f aca="false">C260*100/J260</f>
        <v>56557.5247130101</v>
      </c>
      <c r="L260" s="26" t="n">
        <f aca="false">K260*100/$K$305</f>
        <v>113.411168274714</v>
      </c>
    </row>
    <row r="261" customFormat="false" ht="15.75" hidden="false" customHeight="false" outlineLevel="0" collapsed="false">
      <c r="A261" s="27" t="n">
        <v>2016</v>
      </c>
      <c r="B261" s="27" t="s">
        <v>16</v>
      </c>
      <c r="C261" s="28" t="n">
        <v>16520.52</v>
      </c>
      <c r="D261" s="29" t="n">
        <v>79.42</v>
      </c>
      <c r="E261" s="30" t="n">
        <v>32319309.8189</v>
      </c>
      <c r="F261" s="30" t="n">
        <v>38071.8</v>
      </c>
      <c r="G261" s="33"/>
      <c r="H261" s="31" t="n">
        <v>133.030674</v>
      </c>
      <c r="I261" s="32" t="n">
        <v>141.193495182541</v>
      </c>
      <c r="J261" s="32" t="n">
        <f aca="false">I261*100/$I$306</f>
        <v>28.9185033738571</v>
      </c>
      <c r="K261" s="26" t="n">
        <f aca="false">C261*100/J261</f>
        <v>57127.8526638239</v>
      </c>
      <c r="L261" s="26" t="n">
        <f aca="false">K261*100/$K$305</f>
        <v>114.554810248611</v>
      </c>
    </row>
    <row r="262" customFormat="false" ht="15.75" hidden="false" customHeight="false" outlineLevel="0" collapsed="false">
      <c r="A262" s="7" t="n">
        <v>2016</v>
      </c>
      <c r="B262" s="7" t="s">
        <v>17</v>
      </c>
      <c r="C262" s="22" t="n">
        <v>16977.26</v>
      </c>
      <c r="D262" s="29" t="n">
        <v>81.92</v>
      </c>
      <c r="E262" s="15" t="n">
        <v>32732732.26292</v>
      </c>
      <c r="F262" s="15"/>
      <c r="G262" s="33"/>
      <c r="H262" s="22" t="n">
        <v>153.450882459</v>
      </c>
      <c r="I262" s="9" t="n">
        <v>145.600881180963</v>
      </c>
      <c r="J262" s="9" t="n">
        <f aca="false">I262*100/$I$306</f>
        <v>29.8212008154105</v>
      </c>
      <c r="K262" s="26" t="n">
        <f aca="false">C262*100/J262</f>
        <v>56930.1689260842</v>
      </c>
      <c r="L262" s="26" t="n">
        <f aca="false">K262*100/$K$305</f>
        <v>114.158407758231</v>
      </c>
    </row>
    <row r="263" customFormat="false" ht="15.75" hidden="false" customHeight="false" outlineLevel="0" collapsed="false">
      <c r="A263" s="5" t="n">
        <v>2016</v>
      </c>
      <c r="B263" s="5" t="s">
        <v>18</v>
      </c>
      <c r="C263" s="16" t="n">
        <v>17691.29</v>
      </c>
      <c r="D263" s="29" t="n">
        <v>85.3</v>
      </c>
      <c r="E263" s="13" t="n">
        <v>36973120.15859</v>
      </c>
      <c r="F263" s="13"/>
      <c r="G263" s="33"/>
      <c r="H263" s="16" t="n">
        <v>153.450882459</v>
      </c>
      <c r="I263" s="10" t="n">
        <v>152.836885555399</v>
      </c>
      <c r="J263" s="10" t="n">
        <f aca="false">I263*100/$I$306</f>
        <v>31.3032408813839</v>
      </c>
      <c r="K263" s="26" t="n">
        <f aca="false">C263*100/J263</f>
        <v>56515.8414971693</v>
      </c>
      <c r="L263" s="26" t="n">
        <f aca="false">K263*100/$K$305</f>
        <v>113.327583601765</v>
      </c>
    </row>
    <row r="264" customFormat="false" ht="15.75" hidden="false" customHeight="false" outlineLevel="0" collapsed="false">
      <c r="A264" s="27" t="n">
        <v>2016</v>
      </c>
      <c r="B264" s="27" t="s">
        <v>19</v>
      </c>
      <c r="C264" s="28" t="n">
        <v>18042.71</v>
      </c>
      <c r="D264" s="29" t="n">
        <v>88.13</v>
      </c>
      <c r="E264" s="30" t="n">
        <v>37910046.91905</v>
      </c>
      <c r="F264" s="30" t="n">
        <v>43892.7</v>
      </c>
      <c r="G264" s="33"/>
      <c r="H264" s="31" t="n">
        <v>153.450882459</v>
      </c>
      <c r="I264" s="32" t="n">
        <v>159.245907978631</v>
      </c>
      <c r="J264" s="32" t="n">
        <f aca="false">I264*100/$I$306</f>
        <v>32.6159028870219</v>
      </c>
      <c r="K264" s="26" t="n">
        <f aca="false">C264*100/J264</f>
        <v>55318.7506796855</v>
      </c>
      <c r="L264" s="26" t="n">
        <f aca="false">K264*100/$K$305</f>
        <v>110.927134345354</v>
      </c>
    </row>
    <row r="265" customFormat="false" ht="15.75" hidden="false" customHeight="false" outlineLevel="0" collapsed="false">
      <c r="A265" s="7" t="n">
        <v>2016</v>
      </c>
      <c r="B265" s="7" t="s">
        <v>20</v>
      </c>
      <c r="C265" s="22" t="n">
        <v>18277.57</v>
      </c>
      <c r="D265" s="29" t="n">
        <v>89.83</v>
      </c>
      <c r="E265" s="15" t="n">
        <v>37556268.74835</v>
      </c>
      <c r="F265" s="15"/>
      <c r="G265" s="33"/>
      <c r="H265" s="22" t="n">
        <v>153.450882459</v>
      </c>
      <c r="I265" s="9" t="n">
        <v>164.144170989471</v>
      </c>
      <c r="J265" s="9" t="n">
        <f aca="false">I265*100/$I$306</f>
        <v>33.6191391566666</v>
      </c>
      <c r="K265" s="26" t="n">
        <f aca="false">C265*100/J265</f>
        <v>54366.5616029778</v>
      </c>
      <c r="L265" s="26" t="n">
        <f aca="false">K265*100/$K$305</f>
        <v>109.01777080521</v>
      </c>
    </row>
    <row r="266" customFormat="false" ht="15.75" hidden="false" customHeight="false" outlineLevel="0" collapsed="false">
      <c r="A266" s="5" t="n">
        <v>2016</v>
      </c>
      <c r="B266" s="5" t="s">
        <v>9</v>
      </c>
      <c r="C266" s="16" t="n">
        <v>18988.44</v>
      </c>
      <c r="D266" s="29" t="n">
        <v>93.84</v>
      </c>
      <c r="E266" s="13" t="n">
        <v>50172435.54069</v>
      </c>
      <c r="F266" s="13"/>
      <c r="G266" s="33"/>
      <c r="H266" s="16" t="n">
        <v>153.450882459</v>
      </c>
      <c r="I266" s="10" t="n">
        <v>167.503796841489</v>
      </c>
      <c r="J266" s="10" t="n">
        <f aca="false">I266*100/$I$306</f>
        <v>34.3072399180428</v>
      </c>
      <c r="K266" s="26" t="n">
        <f aca="false">C266*100/J266</f>
        <v>55348.200686974</v>
      </c>
      <c r="L266" s="26" t="n">
        <f aca="false">K266*100/$K$305</f>
        <v>110.986188551655</v>
      </c>
    </row>
    <row r="267" customFormat="false" ht="15.75" hidden="false" customHeight="false" outlineLevel="0" collapsed="false">
      <c r="A267" s="27" t="n">
        <v>2016</v>
      </c>
      <c r="B267" s="27" t="s">
        <v>10</v>
      </c>
      <c r="C267" s="28" t="n">
        <v>19216.78</v>
      </c>
      <c r="D267" s="29" t="n">
        <v>96.42</v>
      </c>
      <c r="E267" s="30" t="n">
        <v>39163270.30744</v>
      </c>
      <c r="F267" s="30" t="n">
        <v>44724.9</v>
      </c>
      <c r="G267" s="33"/>
      <c r="H267" s="31" t="n">
        <v>153.450882459</v>
      </c>
      <c r="I267" s="32" t="n">
        <v>167.842082572226</v>
      </c>
      <c r="J267" s="32" t="n">
        <f aca="false">I267*100/$I$306</f>
        <v>34.3765258085367</v>
      </c>
      <c r="K267" s="26" t="n">
        <f aca="false">C267*100/J267</f>
        <v>55900.8787188958</v>
      </c>
      <c r="L267" s="26" t="n">
        <f aca="false">K267*100/$K$305</f>
        <v>112.094438277896</v>
      </c>
    </row>
    <row r="268" customFormat="false" ht="15.75" hidden="false" customHeight="false" outlineLevel="0" collapsed="false">
      <c r="A268" s="7" t="n">
        <v>2016</v>
      </c>
      <c r="B268" s="7" t="s">
        <v>11</v>
      </c>
      <c r="C268" s="22" t="n">
        <v>19666.45</v>
      </c>
      <c r="D268" s="29" t="n">
        <v>97.69</v>
      </c>
      <c r="E268" s="15" t="n">
        <v>40221571.91548</v>
      </c>
      <c r="F268" s="15"/>
      <c r="G268" s="33"/>
      <c r="H268" s="22" t="n">
        <v>175.179527415194</v>
      </c>
      <c r="I268" s="9" t="n">
        <v>169.77082947759</v>
      </c>
      <c r="J268" s="9" t="n">
        <f aca="false">I268*100/$I$306</f>
        <v>34.7715615275544</v>
      </c>
      <c r="K268" s="26" t="n">
        <f aca="false">C268*100/J268</f>
        <v>56559.0072347355</v>
      </c>
      <c r="L268" s="26" t="n">
        <f aca="false">K268*100/$K$305</f>
        <v>113.41414108022</v>
      </c>
    </row>
    <row r="269" customFormat="false" ht="15.75" hidden="false" customHeight="false" outlineLevel="0" collapsed="false">
      <c r="A269" s="5" t="n">
        <v>2016</v>
      </c>
      <c r="B269" s="5" t="s">
        <v>12</v>
      </c>
      <c r="C269" s="16" t="n">
        <v>20069.28</v>
      </c>
      <c r="D269" s="34" t="n">
        <v>100</v>
      </c>
      <c r="E269" s="13" t="n">
        <v>40690941.01723</v>
      </c>
      <c r="F269" s="13"/>
      <c r="G269" s="33"/>
      <c r="H269" s="16" t="n">
        <v>175.179527415194</v>
      </c>
      <c r="I269" s="10" t="n">
        <v>173.776289788607</v>
      </c>
      <c r="J269" s="10" t="n">
        <f aca="false">I269*100/$I$306</f>
        <v>35.5919386799739</v>
      </c>
      <c r="K269" s="26" t="n">
        <f aca="false">C269*100/J269</f>
        <v>56387.1504175528</v>
      </c>
      <c r="L269" s="26" t="n">
        <f aca="false">K269*100/$K$305</f>
        <v>113.069527653243</v>
      </c>
    </row>
    <row r="270" customFormat="false" ht="15.75" hidden="false" customHeight="false" outlineLevel="0" collapsed="false">
      <c r="A270" s="27" t="n">
        <v>2016</v>
      </c>
      <c r="B270" s="27" t="s">
        <v>13</v>
      </c>
      <c r="C270" s="28" t="n">
        <v>20422.65</v>
      </c>
      <c r="D270" s="29" t="n">
        <v>101.41</v>
      </c>
      <c r="E270" s="30" t="n">
        <v>41459176.29631</v>
      </c>
      <c r="F270" s="30" t="n">
        <f aca="false">150985.9-103530.79</f>
        <v>47455.11</v>
      </c>
      <c r="G270" s="33"/>
      <c r="H270" s="31" t="n">
        <v>175.179527415194</v>
      </c>
      <c r="I270" s="32" t="n">
        <v>176.588725515152</v>
      </c>
      <c r="J270" s="32" t="n">
        <f aca="false">I270*100/$I$306</f>
        <v>36.1679668598961</v>
      </c>
      <c r="K270" s="26" t="n">
        <f aca="false">C270*100/J270</f>
        <v>56466.1267223321</v>
      </c>
      <c r="L270" s="26" t="n">
        <f aca="false">K270*100/$K$305</f>
        <v>113.227893759902</v>
      </c>
    </row>
    <row r="271" customFormat="false" ht="15.75" hidden="false" customHeight="false" outlineLevel="0" collapsed="false">
      <c r="A271" s="7" t="n">
        <v>2016</v>
      </c>
      <c r="B271" s="7" t="s">
        <v>14</v>
      </c>
      <c r="C271" s="22" t="n">
        <v>20690.14</v>
      </c>
      <c r="D271" s="29" t="n">
        <v>102.79</v>
      </c>
      <c r="E271" s="15" t="n">
        <v>41440619.87001</v>
      </c>
      <c r="F271" s="15"/>
      <c r="G271" s="33"/>
      <c r="H271" s="22" t="n">
        <v>175.179527415194</v>
      </c>
      <c r="I271" s="9" t="n">
        <v>178.703502766896</v>
      </c>
      <c r="J271" s="9" t="n">
        <f aca="false">I271*100/$I$306</f>
        <v>36.6011043285198</v>
      </c>
      <c r="K271" s="26" t="n">
        <f aca="false">C271*100/J271</f>
        <v>56528.73152212</v>
      </c>
      <c r="L271" s="26" t="n">
        <f aca="false">K271*100/$K$305</f>
        <v>113.35343114011</v>
      </c>
    </row>
    <row r="272" customFormat="false" ht="15.75" hidden="false" customHeight="false" outlineLevel="0" collapsed="false">
      <c r="A272" s="5" t="n">
        <v>2017</v>
      </c>
      <c r="B272" s="5" t="s">
        <v>15</v>
      </c>
      <c r="C272" s="16" t="n">
        <v>21048.21</v>
      </c>
      <c r="D272" s="29" t="n">
        <v>104.38</v>
      </c>
      <c r="E272" s="13" t="n">
        <v>56920400.91783</v>
      </c>
      <c r="F272" s="13"/>
      <c r="G272" s="35" t="n">
        <f aca="false">1029353782.55128-44185476973.96/1000</f>
        <v>985168305.57732</v>
      </c>
      <c r="H272" s="16" t="n">
        <v>175.179527415194</v>
      </c>
      <c r="I272" s="10" t="n">
        <v>181.537561617276</v>
      </c>
      <c r="J272" s="10" t="n">
        <f aca="false">I272*100/$I$306</f>
        <v>37.1815612420658</v>
      </c>
      <c r="K272" s="26" t="n">
        <f aca="false">C272*100/J272</f>
        <v>56609.268941044</v>
      </c>
      <c r="L272" s="26" t="n">
        <f aca="false">K272*100/$K$305</f>
        <v>113.514927648601</v>
      </c>
    </row>
    <row r="273" customFormat="false" ht="15.75" hidden="false" customHeight="false" outlineLevel="0" collapsed="false">
      <c r="A273" s="27" t="n">
        <v>2017</v>
      </c>
      <c r="B273" s="27" t="s">
        <v>16</v>
      </c>
      <c r="C273" s="28" t="n">
        <v>21483.03</v>
      </c>
      <c r="D273" s="29" t="n">
        <v>105.76</v>
      </c>
      <c r="E273" s="30" t="n">
        <v>44014937.82765</v>
      </c>
      <c r="F273" s="30" t="n">
        <f aca="false">78400-44185476973.96/1000000</f>
        <v>34214.52302604</v>
      </c>
      <c r="G273" s="35"/>
      <c r="H273" s="31" t="n">
        <v>175.179527415194</v>
      </c>
      <c r="I273" s="32" t="n">
        <v>185.290335175381</v>
      </c>
      <c r="J273" s="32" t="n">
        <f aca="false">I273*100/$I$306</f>
        <v>37.9501844329647</v>
      </c>
      <c r="K273" s="26" t="n">
        <f aca="false">C273*100/J273</f>
        <v>56608.4995922686</v>
      </c>
      <c r="L273" s="26" t="n">
        <f aca="false">K273*100/$K$305</f>
        <v>113.513384922962</v>
      </c>
    </row>
    <row r="274" customFormat="false" ht="15.75" hidden="false" customHeight="false" outlineLevel="0" collapsed="false">
      <c r="A274" s="7" t="n">
        <v>2017</v>
      </c>
      <c r="B274" s="7" t="s">
        <v>17</v>
      </c>
      <c r="C274" s="22" t="n">
        <v>22285.48</v>
      </c>
      <c r="D274" s="36" t="n">
        <v>108.82</v>
      </c>
      <c r="E274" s="15" t="n">
        <v>45577741.32701</v>
      </c>
      <c r="F274" s="15"/>
      <c r="G274" s="35"/>
      <c r="H274" s="22" t="n">
        <v>197.882794168204</v>
      </c>
      <c r="I274" s="9" t="n">
        <v>189.689479302993</v>
      </c>
      <c r="J274" s="9" t="n">
        <f aca="false">I274*100/$I$306</f>
        <v>38.8511938182199</v>
      </c>
      <c r="K274" s="26" t="n">
        <f aca="false">C274*100/J274</f>
        <v>57361.1202380836</v>
      </c>
      <c r="L274" s="26" t="n">
        <f aca="false">K274*100/$K$305</f>
        <v>115.022566718712</v>
      </c>
    </row>
    <row r="275" customFormat="false" ht="15.75" hidden="false" customHeight="false" outlineLevel="0" collapsed="false">
      <c r="A275" s="5" t="n">
        <v>2017</v>
      </c>
      <c r="B275" s="5" t="s">
        <v>18</v>
      </c>
      <c r="C275" s="16" t="n">
        <v>22650.53</v>
      </c>
      <c r="D275" s="29" t="n">
        <v>112.63</v>
      </c>
      <c r="E275" s="13" t="n">
        <v>48300425.5018</v>
      </c>
      <c r="F275" s="13"/>
      <c r="G275" s="35"/>
      <c r="H275" s="16" t="n">
        <v>197.882794168203</v>
      </c>
      <c r="I275" s="10" t="n">
        <v>194.727309749495</v>
      </c>
      <c r="J275" s="10" t="n">
        <f aca="false">I275*100/$I$306</f>
        <v>39.8830155503452</v>
      </c>
      <c r="K275" s="26" t="n">
        <f aca="false">C275*100/J275</f>
        <v>56792.4207521564</v>
      </c>
      <c r="L275" s="26" t="n">
        <f aca="false">K275*100/$K$305</f>
        <v>113.882190200759</v>
      </c>
    </row>
    <row r="276" customFormat="false" ht="15.75" hidden="false" customHeight="false" outlineLevel="0" collapsed="false">
      <c r="A276" s="27" t="n">
        <v>2017</v>
      </c>
      <c r="B276" s="27" t="s">
        <v>19</v>
      </c>
      <c r="C276" s="28" t="n">
        <v>23029.98</v>
      </c>
      <c r="D276" s="29" t="n">
        <v>114.43</v>
      </c>
      <c r="E276" s="30" t="n">
        <v>47232675.6652</v>
      </c>
      <c r="F276" s="30" t="n">
        <v>70020.2</v>
      </c>
      <c r="G276" s="35"/>
      <c r="H276" s="31" t="n">
        <v>197.882794168203</v>
      </c>
      <c r="I276" s="32" t="n">
        <v>197.521160311753</v>
      </c>
      <c r="J276" s="32" t="n">
        <f aca="false">I276*100/$I$306</f>
        <v>40.4552372154173</v>
      </c>
      <c r="K276" s="26" t="n">
        <f aca="false">C276*100/J276</f>
        <v>56927.0670132751</v>
      </c>
      <c r="L276" s="26" t="n">
        <f aca="false">K276*100/$K$305</f>
        <v>114.152187691894</v>
      </c>
    </row>
    <row r="277" customFormat="false" ht="15.75" hidden="false" customHeight="false" outlineLevel="0" collapsed="false">
      <c r="A277" s="7" t="n">
        <v>2017</v>
      </c>
      <c r="B277" s="7" t="s">
        <v>20</v>
      </c>
      <c r="C277" s="22" t="n">
        <v>23469.98</v>
      </c>
      <c r="D277" s="29" t="n">
        <v>116.45</v>
      </c>
      <c r="E277" s="15" t="n">
        <v>46726008.1874</v>
      </c>
      <c r="F277" s="15"/>
      <c r="G277" s="35"/>
      <c r="H277" s="22" t="n">
        <v>197.882794168203</v>
      </c>
      <c r="I277" s="9" t="n">
        <v>199.875757664209</v>
      </c>
      <c r="J277" s="9" t="n">
        <f aca="false">I277*100/$I$306</f>
        <v>40.9374933660498</v>
      </c>
      <c r="K277" s="26" t="n">
        <f aca="false">C277*100/J277</f>
        <v>57331.2581455318</v>
      </c>
      <c r="L277" s="26" t="n">
        <f aca="false">K277*100/$K$305</f>
        <v>114.962686184325</v>
      </c>
    </row>
    <row r="278" customFormat="false" ht="15.75" hidden="false" customHeight="false" outlineLevel="0" collapsed="false">
      <c r="A278" s="5" t="n">
        <v>2017</v>
      </c>
      <c r="B278" s="5" t="s">
        <v>9</v>
      </c>
      <c r="C278" s="16" t="n">
        <v>24489.17</v>
      </c>
      <c r="D278" s="29" t="n">
        <v>121.1</v>
      </c>
      <c r="E278" s="13" t="n">
        <v>63540291.15828</v>
      </c>
      <c r="F278" s="13"/>
      <c r="G278" s="35"/>
      <c r="H278" s="16" t="n">
        <v>197.882794168203</v>
      </c>
      <c r="I278" s="10" t="n">
        <v>203.338138030318</v>
      </c>
      <c r="J278" s="10" t="n">
        <f aca="false">I278*100/$I$306</f>
        <v>41.6466397624149</v>
      </c>
      <c r="K278" s="26" t="n">
        <f aca="false">C278*100/J278</f>
        <v>58802.2710588548</v>
      </c>
      <c r="L278" s="26" t="n">
        <f aca="false">K278*100/$K$305</f>
        <v>117.912413809317</v>
      </c>
    </row>
    <row r="279" customFormat="false" ht="15.75" hidden="false" customHeight="false" outlineLevel="0" collapsed="false">
      <c r="A279" s="27" t="n">
        <v>2017</v>
      </c>
      <c r="B279" s="27" t="s">
        <v>10</v>
      </c>
      <c r="C279" s="28" t="n">
        <v>24700.42</v>
      </c>
      <c r="D279" s="29" t="n">
        <v>123.95</v>
      </c>
      <c r="E279" s="30" t="n">
        <v>49785179.72085</v>
      </c>
      <c r="F279" s="30" t="n">
        <v>59919.5</v>
      </c>
      <c r="G279" s="35"/>
      <c r="H279" s="31" t="n">
        <v>197.882794168203</v>
      </c>
      <c r="I279" s="32" t="n">
        <v>206.191496858997</v>
      </c>
      <c r="J279" s="32" t="n">
        <f aca="false">I279*100/$I$306</f>
        <v>42.2310495952284</v>
      </c>
      <c r="K279" s="26" t="n">
        <f aca="false">C279*100/J279</f>
        <v>58488.7665278176</v>
      </c>
      <c r="L279" s="26" t="n">
        <f aca="false">K279*100/$K$305</f>
        <v>117.283763328152</v>
      </c>
    </row>
    <row r="280" customFormat="false" ht="15.75" hidden="false" customHeight="false" outlineLevel="0" collapsed="false">
      <c r="A280" s="7" t="n">
        <v>2017</v>
      </c>
      <c r="B280" s="7" t="s">
        <v>11</v>
      </c>
      <c r="C280" s="22" t="n">
        <v>25136.35</v>
      </c>
      <c r="D280" s="29" t="n">
        <v>125.71</v>
      </c>
      <c r="E280" s="15" t="n">
        <v>49839097.58568</v>
      </c>
      <c r="F280" s="15"/>
      <c r="G280" s="35"/>
      <c r="H280" s="22" t="n">
        <v>224.240782351408</v>
      </c>
      <c r="I280" s="9" t="n">
        <v>210.105103569592</v>
      </c>
      <c r="J280" s="9" t="n">
        <f aca="false">I280*100/$I$306</f>
        <v>43.032613780023</v>
      </c>
      <c r="K280" s="26" t="n">
        <f aca="false">C280*100/J280</f>
        <v>58412.3244953088</v>
      </c>
      <c r="L280" s="26" t="n">
        <f aca="false">K280*100/$K$305</f>
        <v>117.130479034751</v>
      </c>
    </row>
    <row r="281" customFormat="false" ht="15.75" hidden="false" customHeight="false" outlineLevel="0" collapsed="false">
      <c r="A281" s="5" t="n">
        <v>2017</v>
      </c>
      <c r="B281" s="5" t="s">
        <v>12</v>
      </c>
      <c r="C281" s="16" t="n">
        <v>25843.46</v>
      </c>
      <c r="D281" s="29" t="n">
        <v>127.62</v>
      </c>
      <c r="E281" s="13" t="n">
        <v>51803130.34471</v>
      </c>
      <c r="F281" s="13"/>
      <c r="G281" s="35"/>
      <c r="H281" s="16" t="n">
        <v>224.240782351408</v>
      </c>
      <c r="I281" s="10" t="n">
        <v>213.287634250367</v>
      </c>
      <c r="J281" s="10" t="n">
        <f aca="false">I281*100/$I$306</f>
        <v>43.6844428470096</v>
      </c>
      <c r="K281" s="26" t="n">
        <f aca="false">C281*100/J281</f>
        <v>59159.4130901663</v>
      </c>
      <c r="L281" s="26" t="n">
        <f aca="false">K281*100/$K$305</f>
        <v>118.628567764367</v>
      </c>
    </row>
    <row r="282" customFormat="false" ht="15.75" hidden="false" customHeight="false" outlineLevel="0" collapsed="false">
      <c r="A282" s="27" t="n">
        <v>2017</v>
      </c>
      <c r="B282" s="27" t="s">
        <v>13</v>
      </c>
      <c r="C282" s="28" t="n">
        <v>26177.33</v>
      </c>
      <c r="D282" s="29" t="n">
        <v>129.61</v>
      </c>
      <c r="E282" s="30" t="n">
        <v>52591821.12165</v>
      </c>
      <c r="F282" s="30" t="n">
        <v>61737.7</v>
      </c>
      <c r="G282" s="35"/>
      <c r="H282" s="31" t="n">
        <v>224.240782351408</v>
      </c>
      <c r="I282" s="32" t="n">
        <v>216.220516137778</v>
      </c>
      <c r="J282" s="32" t="n">
        <f aca="false">I282*100/$I$306</f>
        <v>44.2851401712492</v>
      </c>
      <c r="K282" s="26" t="n">
        <f aca="false">C282*100/J282</f>
        <v>59110.8663058829</v>
      </c>
      <c r="L282" s="26" t="n">
        <f aca="false">K282*100/$K$305</f>
        <v>118.531220018872</v>
      </c>
    </row>
    <row r="283" customFormat="false" ht="15.75" hidden="false" customHeight="false" outlineLevel="0" collapsed="false">
      <c r="A283" s="7" t="n">
        <v>2017</v>
      </c>
      <c r="B283" s="7" t="s">
        <v>14</v>
      </c>
      <c r="C283" s="22" t="n">
        <v>26301.42</v>
      </c>
      <c r="D283" s="29" t="n">
        <v>131.03</v>
      </c>
      <c r="E283" s="15" t="n">
        <v>52849400.30779</v>
      </c>
      <c r="F283" s="15"/>
      <c r="G283" s="35"/>
      <c r="H283" s="22" t="n">
        <v>224.240782351408</v>
      </c>
      <c r="I283" s="9" t="n">
        <v>223.014108498964</v>
      </c>
      <c r="J283" s="9" t="n">
        <f aca="false">I283*100/$I$306</f>
        <v>45.6765677534022</v>
      </c>
      <c r="K283" s="26" t="n">
        <f aca="false">C283*100/J283</f>
        <v>57581.8659186382</v>
      </c>
      <c r="L283" s="26" t="n">
        <f aca="false">K283*100/$K$305</f>
        <v>115.465213840387</v>
      </c>
    </row>
    <row r="284" customFormat="false" ht="15.75" hidden="false" customHeight="false" outlineLevel="0" collapsed="false">
      <c r="A284" s="5" t="n">
        <v>2018</v>
      </c>
      <c r="B284" s="5" t="s">
        <v>15</v>
      </c>
      <c r="C284" s="16" t="n">
        <v>26929.81</v>
      </c>
      <c r="D284" s="29" t="n">
        <v>132.48</v>
      </c>
      <c r="E284" s="13" t="n">
        <v>73456435.65807</v>
      </c>
      <c r="F284" s="13"/>
      <c r="G284" s="33" t="n">
        <v>1386805087.64345</v>
      </c>
      <c r="H284" s="16" t="n">
        <v>224.240782351408</v>
      </c>
      <c r="I284" s="10" t="n">
        <v>226.933255018145</v>
      </c>
      <c r="J284" s="10" t="n">
        <f aca="false">I284*100/$I$306</f>
        <v>46.479266572431</v>
      </c>
      <c r="K284" s="26" t="n">
        <f aca="false">C284*100/J284</f>
        <v>57939.4039233255</v>
      </c>
      <c r="L284" s="26" t="n">
        <f aca="false">K284*100/$K$305</f>
        <v>116.182161815391</v>
      </c>
    </row>
    <row r="285" customFormat="false" ht="15.75" hidden="false" customHeight="false" outlineLevel="0" collapsed="false">
      <c r="A285" s="27" t="n">
        <v>2018</v>
      </c>
      <c r="B285" s="27" t="s">
        <v>16</v>
      </c>
      <c r="C285" s="28" t="n">
        <v>27440.22</v>
      </c>
      <c r="D285" s="29" t="n">
        <v>133.59</v>
      </c>
      <c r="E285" s="30" t="n">
        <v>56911098.63194</v>
      </c>
      <c r="F285" s="30" t="n">
        <v>82617.8</v>
      </c>
      <c r="G285" s="33"/>
      <c r="H285" s="31" t="n">
        <v>224.240782351408</v>
      </c>
      <c r="I285" s="32" t="n">
        <v>232.422847919641</v>
      </c>
      <c r="J285" s="32" t="n">
        <f aca="false">I285*100/$I$306</f>
        <v>47.6036158962988</v>
      </c>
      <c r="K285" s="26" t="n">
        <f aca="false">C285*100/J285</f>
        <v>57643.1421927625</v>
      </c>
      <c r="L285" s="26" t="n">
        <f aca="false">K285*100/$K$305</f>
        <v>115.588087213492</v>
      </c>
    </row>
    <row r="286" customFormat="false" ht="15.75" hidden="false" customHeight="false" outlineLevel="0" collapsed="false">
      <c r="A286" s="7" t="n">
        <v>2018</v>
      </c>
      <c r="B286" s="7" t="s">
        <v>17</v>
      </c>
      <c r="C286" s="22" t="n">
        <v>28072.31</v>
      </c>
      <c r="D286" s="29" t="n">
        <v>136.14</v>
      </c>
      <c r="E286" s="15" t="n">
        <v>58461592.87547</v>
      </c>
      <c r="F286" s="15"/>
      <c r="G286" s="33"/>
      <c r="H286" s="22" t="n">
        <v>237.044931023673</v>
      </c>
      <c r="I286" s="9" t="n">
        <v>237.864012171887</v>
      </c>
      <c r="J286" s="9" t="n">
        <f aca="false">I286*100/$I$306</f>
        <v>48.7180463208936</v>
      </c>
      <c r="K286" s="26" t="n">
        <f aca="false">C286*100/J286</f>
        <v>57621.9945584327</v>
      </c>
      <c r="L286" s="26" t="n">
        <f aca="false">K286*100/$K$305</f>
        <v>115.545681221933</v>
      </c>
    </row>
    <row r="287" customFormat="false" ht="15.75" hidden="false" customHeight="false" outlineLevel="0" collapsed="false">
      <c r="A287" s="5" t="n">
        <v>2018</v>
      </c>
      <c r="B287" s="5" t="s">
        <v>18</v>
      </c>
      <c r="C287" s="16" t="n">
        <v>28858.05</v>
      </c>
      <c r="D287" s="29" t="n">
        <v>139.81</v>
      </c>
      <c r="E287" s="13" t="n">
        <v>58977185.9978</v>
      </c>
      <c r="F287" s="13"/>
      <c r="G287" s="33"/>
      <c r="H287" s="16" t="n">
        <v>237.044931023673</v>
      </c>
      <c r="I287" s="10" t="n">
        <v>244.379184475763</v>
      </c>
      <c r="J287" s="10" t="n">
        <f aca="false">I287*100/$I$306</f>
        <v>50.0524493825028</v>
      </c>
      <c r="K287" s="26" t="n">
        <f aca="false">C287*100/J287</f>
        <v>57655.6199666987</v>
      </c>
      <c r="L287" s="26" t="n">
        <f aca="false">K287*100/$K$305</f>
        <v>115.613108091382</v>
      </c>
    </row>
    <row r="288" customFormat="false" ht="15.75" hidden="false" customHeight="false" outlineLevel="0" collapsed="false">
      <c r="A288" s="27" t="n">
        <v>2018</v>
      </c>
      <c r="B288" s="27" t="s">
        <v>19</v>
      </c>
      <c r="C288" s="28" t="n">
        <v>29338.79</v>
      </c>
      <c r="D288" s="29" t="n">
        <v>141.93</v>
      </c>
      <c r="E288" s="30" t="n">
        <v>59288844.47345</v>
      </c>
      <c r="F288" s="30" t="n">
        <v>94091.1</v>
      </c>
      <c r="G288" s="33"/>
      <c r="H288" s="31" t="n">
        <v>237.044931023673</v>
      </c>
      <c r="I288" s="32" t="n">
        <v>249.45096858779</v>
      </c>
      <c r="J288" s="32" t="n">
        <f aca="false">I288*100/$I$306</f>
        <v>51.0912253244505</v>
      </c>
      <c r="K288" s="26" t="n">
        <f aca="false">C288*100/J288</f>
        <v>57424.322500951</v>
      </c>
      <c r="L288" s="26" t="n">
        <f aca="false">K288*100/$K$305</f>
        <v>115.149302153223</v>
      </c>
    </row>
    <row r="289" customFormat="false" ht="15.75" hidden="false" customHeight="false" outlineLevel="0" collapsed="false">
      <c r="A289" s="7" t="n">
        <v>2018</v>
      </c>
      <c r="B289" s="7" t="s">
        <v>20</v>
      </c>
      <c r="C289" s="22" t="n">
        <v>29598.12</v>
      </c>
      <c r="D289" s="29" t="n">
        <v>143.14</v>
      </c>
      <c r="E289" s="15" t="n">
        <v>60375003.38147</v>
      </c>
      <c r="F289" s="15"/>
      <c r="G289" s="33"/>
      <c r="H289" s="22" t="n">
        <v>250.53278759892</v>
      </c>
      <c r="I289" s="9" t="n">
        <v>258.772143292111</v>
      </c>
      <c r="J289" s="9" t="n">
        <f aca="false">I289*100/$I$306</f>
        <v>53.0003389262261</v>
      </c>
      <c r="K289" s="26" t="n">
        <f aca="false">C289*100/J289</f>
        <v>55845.1523134582</v>
      </c>
      <c r="L289" s="26" t="n">
        <f aca="false">K289*100/$K$305</f>
        <v>111.982693699672</v>
      </c>
    </row>
    <row r="290" customFormat="false" ht="15.75" hidden="false" customHeight="false" outlineLevel="0" collapsed="false">
      <c r="A290" s="5" t="n">
        <v>2018</v>
      </c>
      <c r="B290" s="5" t="s">
        <v>9</v>
      </c>
      <c r="C290" s="16" t="n">
        <v>30283.84</v>
      </c>
      <c r="D290" s="29" t="n">
        <v>146.9</v>
      </c>
      <c r="E290" s="13" t="n">
        <v>77064057.87497</v>
      </c>
      <c r="F290" s="13"/>
      <c r="G290" s="33"/>
      <c r="H290" s="16" t="n">
        <v>250.53278759892</v>
      </c>
      <c r="I290" s="10" t="n">
        <v>266.798253711881</v>
      </c>
      <c r="J290" s="10" t="n">
        <f aca="false">I290*100/$I$306</f>
        <v>54.6442043249329</v>
      </c>
      <c r="K290" s="26" t="n">
        <f aca="false">C290*100/J290</f>
        <v>55420.0401929582</v>
      </c>
      <c r="L290" s="26" t="n">
        <f aca="false">K290*100/$K$305</f>
        <v>111.130243694508</v>
      </c>
    </row>
    <row r="291" customFormat="false" ht="15.75" hidden="false" customHeight="false" outlineLevel="0" collapsed="false">
      <c r="A291" s="27" t="n">
        <v>2018</v>
      </c>
      <c r="B291" s="27" t="s">
        <v>10</v>
      </c>
      <c r="C291" s="28" t="n">
        <v>30978.75</v>
      </c>
      <c r="D291" s="29" t="n">
        <v>151.05</v>
      </c>
      <c r="E291" s="30" t="n">
        <v>60375575.2327</v>
      </c>
      <c r="F291" s="30" t="n">
        <v>102096.6</v>
      </c>
      <c r="G291" s="33"/>
      <c r="H291" s="31" t="n">
        <v>250.53278759892</v>
      </c>
      <c r="I291" s="32" t="n">
        <v>277.175208710549</v>
      </c>
      <c r="J291" s="32" t="n">
        <f aca="false">I291*100/$I$306</f>
        <v>56.7695572510814</v>
      </c>
      <c r="K291" s="26" t="n">
        <f aca="false">C291*100/J291</f>
        <v>54569.2999911672</v>
      </c>
      <c r="L291" s="26" t="n">
        <f aca="false">K291*100/$K$305</f>
        <v>109.424309061178</v>
      </c>
    </row>
    <row r="292" customFormat="false" ht="15.75" hidden="false" customHeight="false" outlineLevel="0" collapsed="false">
      <c r="A292" s="7" t="n">
        <v>2018</v>
      </c>
      <c r="B292" s="7" t="s">
        <v>11</v>
      </c>
      <c r="C292" s="22" t="n">
        <v>31523.56</v>
      </c>
      <c r="D292" s="29" t="n">
        <v>155.44</v>
      </c>
      <c r="E292" s="15" t="n">
        <v>61132119.4472</v>
      </c>
      <c r="F292" s="15"/>
      <c r="G292" s="33"/>
      <c r="H292" s="22" t="n">
        <v>267.268377810528</v>
      </c>
      <c r="I292" s="9" t="n">
        <v>295.286630012471</v>
      </c>
      <c r="J292" s="9" t="n">
        <f aca="false">I292*100/$I$306</f>
        <v>60.4790425736726</v>
      </c>
      <c r="K292" s="26" t="n">
        <f aca="false">C292*100/J292</f>
        <v>52123.1134927435</v>
      </c>
      <c r="L292" s="26" t="n">
        <f aca="false">K292*100/$K$305</f>
        <v>104.519128539014</v>
      </c>
    </row>
    <row r="293" customFormat="false" ht="15.75" hidden="false" customHeight="false" outlineLevel="0" collapsed="false">
      <c r="A293" s="5" t="n">
        <v>2018</v>
      </c>
      <c r="B293" s="5" t="s">
        <v>12</v>
      </c>
      <c r="C293" s="16" t="n">
        <v>33154.28</v>
      </c>
      <c r="D293" s="29" t="n">
        <v>161.12</v>
      </c>
      <c r="E293" s="13" t="n">
        <v>64544818.70052</v>
      </c>
      <c r="F293" s="13"/>
      <c r="G293" s="33"/>
      <c r="H293" s="16" t="n">
        <v>267.268377810528</v>
      </c>
      <c r="I293" s="10" t="n">
        <v>311.207325073974</v>
      </c>
      <c r="J293" s="10" t="n">
        <f aca="false">I293*100/$I$306</f>
        <v>63.7398349583004</v>
      </c>
      <c r="K293" s="26" t="n">
        <f aca="false">C293*100/J293</f>
        <v>52015.0076034713</v>
      </c>
      <c r="L293" s="26" t="n">
        <f aca="false">K293*100/$K$305</f>
        <v>104.302350749286</v>
      </c>
    </row>
    <row r="294" customFormat="false" ht="15.75" hidden="false" customHeight="false" outlineLevel="0" collapsed="false">
      <c r="A294" s="27" t="n">
        <v>2018</v>
      </c>
      <c r="B294" s="27" t="s">
        <v>13</v>
      </c>
      <c r="C294" s="28" t="n">
        <v>33733.8</v>
      </c>
      <c r="D294" s="29" t="n">
        <v>165.83</v>
      </c>
      <c r="E294" s="30" t="n">
        <v>65775206.0437</v>
      </c>
      <c r="F294" s="30" t="n">
        <v>108908.1</v>
      </c>
      <c r="G294" s="33"/>
      <c r="H294" s="31" t="n">
        <v>267.268377810528</v>
      </c>
      <c r="I294" s="32" t="n">
        <v>321.020827928418</v>
      </c>
      <c r="J294" s="32" t="n">
        <f aca="false">I294*100/$I$306</f>
        <v>65.749784602501</v>
      </c>
      <c r="K294" s="26" t="n">
        <f aca="false">C294*100/J294</f>
        <v>51306.3277757367</v>
      </c>
      <c r="L294" s="26" t="n">
        <f aca="false">K294*100/$K$305</f>
        <v>102.881280651117</v>
      </c>
    </row>
    <row r="295" customFormat="false" ht="15.75" hidden="false" customHeight="false" outlineLevel="0" collapsed="false">
      <c r="A295" s="7" t="n">
        <v>2018</v>
      </c>
      <c r="B295" s="7" t="s">
        <v>14</v>
      </c>
      <c r="C295" s="22" t="n">
        <v>34339.61</v>
      </c>
      <c r="D295" s="29" t="n">
        <v>169.94</v>
      </c>
      <c r="E295" s="15" t="n">
        <v>64680787.44898</v>
      </c>
      <c r="F295" s="15"/>
      <c r="G295" s="33"/>
      <c r="H295" s="22" t="n">
        <v>288.061857604187</v>
      </c>
      <c r="I295" s="9" t="n">
        <v>329.270496430149</v>
      </c>
      <c r="J295" s="9" t="n">
        <f aca="false">I295*100/$I$306</f>
        <v>67.4394379827228</v>
      </c>
      <c r="K295" s="26" t="n">
        <f aca="false">C295*100/J295</f>
        <v>50919.181753557</v>
      </c>
      <c r="L295" s="26" t="n">
        <f aca="false">K295*100/$K$305</f>
        <v>102.104961622109</v>
      </c>
    </row>
    <row r="296" customFormat="false" ht="15.75" hidden="false" customHeight="false" outlineLevel="0" collapsed="false">
      <c r="A296" s="5" t="n">
        <v>2019</v>
      </c>
      <c r="B296" s="5" t="s">
        <v>15</v>
      </c>
      <c r="C296" s="16" t="n">
        <v>35362.23</v>
      </c>
      <c r="D296" s="29" t="n">
        <v>175.19</v>
      </c>
      <c r="E296" s="13" t="n">
        <v>94884259.62202</v>
      </c>
      <c r="F296" s="13"/>
      <c r="G296" s="37"/>
      <c r="H296" s="16" t="n">
        <v>288.061857604187</v>
      </c>
      <c r="I296" s="10" t="n">
        <v>338.839890299814</v>
      </c>
      <c r="J296" s="10" t="n">
        <f aca="false">I296*100/$I$306</f>
        <v>69.3993905184107</v>
      </c>
      <c r="K296" s="26" t="n">
        <f aca="false">C296*100/J296</f>
        <v>50954.6693938456</v>
      </c>
      <c r="L296" s="26" t="n">
        <f aca="false">K296*100/$K$305</f>
        <v>102.176122705712</v>
      </c>
    </row>
    <row r="297" customFormat="false" ht="15.75" hidden="false" customHeight="false" outlineLevel="0" collapsed="false">
      <c r="A297" s="27" t="n">
        <v>2019</v>
      </c>
      <c r="B297" s="27" t="s">
        <v>16</v>
      </c>
      <c r="C297" s="28" t="n">
        <v>36733.68</v>
      </c>
      <c r="D297" s="29" t="n">
        <v>179.84</v>
      </c>
      <c r="E297" s="30" t="n">
        <v>74294517.64475</v>
      </c>
      <c r="F297" s="30" t="n">
        <v>118064.8</v>
      </c>
      <c r="G297" s="37"/>
      <c r="H297" s="31" t="n">
        <v>288.061857604187</v>
      </c>
      <c r="I297" s="32" t="n">
        <v>351.59932039737</v>
      </c>
      <c r="J297" s="32" t="n">
        <f aca="false">I297*100/$I$306</f>
        <v>72.012709367467</v>
      </c>
      <c r="K297" s="26" t="n">
        <f aca="false">C297*100/J297</f>
        <v>51009.9957669348</v>
      </c>
      <c r="L297" s="26" t="n">
        <f aca="false">K297*100/$K$305</f>
        <v>102.287065124785</v>
      </c>
    </row>
    <row r="298" customFormat="false" ht="15.75" hidden="false" customHeight="false" outlineLevel="0" collapsed="false">
      <c r="A298" s="7" t="n">
        <v>2019</v>
      </c>
      <c r="B298" s="7" t="s">
        <v>17</v>
      </c>
      <c r="C298" s="22" t="n">
        <v>38884.43</v>
      </c>
      <c r="D298" s="29" t="n">
        <v>186.94</v>
      </c>
      <c r="E298" s="15" t="n">
        <v>74343418.97919</v>
      </c>
      <c r="F298" s="15"/>
      <c r="G298" s="37"/>
      <c r="H298" s="22" t="n">
        <v>322.139575358762</v>
      </c>
      <c r="I298" s="9" t="n">
        <v>368.052551897118</v>
      </c>
      <c r="J298" s="9" t="n">
        <f aca="false">I298*100/$I$306</f>
        <v>75.3825730429939</v>
      </c>
      <c r="K298" s="26" t="n">
        <f aca="false">C298*100/J298</f>
        <v>51582.784230279</v>
      </c>
      <c r="L298" s="26" t="n">
        <f aca="false">K298*100/$K$305</f>
        <v>103.435641006275</v>
      </c>
    </row>
    <row r="299" customFormat="false" ht="15.75" hidden="false" customHeight="false" outlineLevel="0" collapsed="false">
      <c r="A299" s="5" t="n">
        <v>2019</v>
      </c>
      <c r="B299" s="5" t="s">
        <v>18</v>
      </c>
      <c r="C299" s="16" t="n">
        <v>39658.15</v>
      </c>
      <c r="D299" s="29" t="n">
        <v>191.11</v>
      </c>
      <c r="E299" s="13" t="n">
        <v>79823545.77489</v>
      </c>
      <c r="F299" s="13"/>
      <c r="G299" s="37"/>
      <c r="H299" s="16" t="n">
        <v>322.139575358762</v>
      </c>
      <c r="I299" s="10" t="n">
        <v>380.730850604418</v>
      </c>
      <c r="J299" s="10" t="n">
        <f aca="false">I299*100/$I$306</f>
        <v>77.979274990685</v>
      </c>
      <c r="K299" s="26" t="n">
        <f aca="false">C299*100/J299</f>
        <v>50857.2951014707</v>
      </c>
      <c r="L299" s="26" t="n">
        <f aca="false">K299*100/$K$305</f>
        <v>101.980864297318</v>
      </c>
    </row>
    <row r="300" customFormat="false" ht="15.75" hidden="false" customHeight="false" outlineLevel="0" collapsed="false">
      <c r="A300" s="27" t="n">
        <v>2019</v>
      </c>
      <c r="B300" s="27" t="s">
        <v>19</v>
      </c>
      <c r="C300" s="28" t="n">
        <v>40911.09</v>
      </c>
      <c r="D300" s="29" t="n">
        <v>196.51</v>
      </c>
      <c r="E300" s="30" t="n">
        <v>78374545.05485</v>
      </c>
      <c r="F300" s="30" t="n">
        <f aca="false">247374.2-F297</f>
        <v>129309.4</v>
      </c>
      <c r="G300" s="37"/>
      <c r="H300" s="31" t="n">
        <v>322.139575358762</v>
      </c>
      <c r="I300" s="32" t="n">
        <v>392.377672693748</v>
      </c>
      <c r="J300" s="32" t="n">
        <f aca="false">I300*100/$I$306</f>
        <v>80.364715364192</v>
      </c>
      <c r="K300" s="26" t="n">
        <f aca="false">C300*100/J300</f>
        <v>50906.7814333711</v>
      </c>
      <c r="L300" s="26" t="n">
        <f aca="false">K300*100/$K$305</f>
        <v>102.080096057246</v>
      </c>
    </row>
    <row r="301" customFormat="false" ht="15.75" hidden="false" customHeight="false" outlineLevel="0" collapsed="false">
      <c r="A301" s="7" t="n">
        <v>2019</v>
      </c>
      <c r="B301" s="7" t="s">
        <v>20</v>
      </c>
      <c r="C301" s="22" t="n">
        <v>41584.2</v>
      </c>
      <c r="D301" s="29" t="n">
        <v>200.44</v>
      </c>
      <c r="E301" s="15" t="n">
        <v>80021470.7714</v>
      </c>
      <c r="F301" s="15"/>
      <c r="G301" s="37"/>
      <c r="H301" s="22" t="n">
        <v>356.737365752293</v>
      </c>
      <c r="I301" s="9" t="n">
        <v>403.042519035374</v>
      </c>
      <c r="J301" s="9" t="n">
        <f aca="false">I301*100/$I$306</f>
        <v>82.5490326694137</v>
      </c>
      <c r="K301" s="26" t="n">
        <f aca="false">C301*100/J301</f>
        <v>50375.1511741311</v>
      </c>
      <c r="L301" s="26" t="n">
        <f aca="false">K301*100/$K$305</f>
        <v>101.014052076422</v>
      </c>
    </row>
    <row r="302" customFormat="false" ht="15.75" hidden="false" customHeight="false" outlineLevel="0" collapsed="false">
      <c r="A302" s="5" t="n">
        <f aca="false">'[1]RIPTE e IPC'!A908+1</f>
        <v>2019</v>
      </c>
      <c r="B302" s="5" t="str">
        <f aca="false">B290</f>
        <v>Julio</v>
      </c>
      <c r="C302" s="16" t="n">
        <v>43290.96</v>
      </c>
      <c r="D302" s="38" t="n">
        <v>209.9</v>
      </c>
      <c r="E302" s="13" t="n">
        <v>107775401.67844</v>
      </c>
      <c r="F302" s="13"/>
      <c r="G302" s="37"/>
      <c r="H302" s="16" t="n">
        <v>356.737365752293</v>
      </c>
      <c r="I302" s="10" t="n">
        <v>411.900851667529</v>
      </c>
      <c r="J302" s="10" t="n">
        <f aca="false">I302*100/$I$306</f>
        <v>84.3633494109784</v>
      </c>
      <c r="K302" s="26" t="n">
        <f aca="false">C302*100/J302</f>
        <v>51314.8900586046</v>
      </c>
      <c r="L302" s="26" t="n">
        <f aca="false">K302*100/$K$305</f>
        <v>102.898450046491</v>
      </c>
    </row>
    <row r="303" customFormat="false" ht="15.75" hidden="false" customHeight="false" outlineLevel="0" collapsed="false">
      <c r="A303" s="27" t="n">
        <f aca="false">'[1]RIPTE e IPC'!A909+1</f>
        <v>2019</v>
      </c>
      <c r="B303" s="27" t="str">
        <f aca="false">B291</f>
        <v>Agosto</v>
      </c>
      <c r="C303" s="28" t="n">
        <v>44092.81</v>
      </c>
      <c r="D303" s="38" t="n">
        <v>215.02</v>
      </c>
      <c r="E303" s="0" t="n">
        <v>84067720.54792</v>
      </c>
      <c r="F303" s="30" t="n">
        <f aca="false">395446.8-F300-F297</f>
        <v>148072.6</v>
      </c>
      <c r="G303" s="37"/>
      <c r="H303" s="31" t="n">
        <v>356.737365752293</v>
      </c>
      <c r="I303" s="32" t="n">
        <v>428.187352799195</v>
      </c>
      <c r="J303" s="32" t="n">
        <f aca="false">I303*100/$I$306</f>
        <v>87.6990642561668</v>
      </c>
      <c r="K303" s="26" t="n">
        <f aca="false">C303*100/J303</f>
        <v>50277.4007613194</v>
      </c>
      <c r="L303" s="26" t="n">
        <f aca="false">K303*100/$K$305</f>
        <v>100.818039457897</v>
      </c>
    </row>
    <row r="304" customFormat="false" ht="15.75" hidden="false" customHeight="false" outlineLevel="0" collapsed="false">
      <c r="A304" s="7" t="n">
        <f aca="false">'[1]RIPTE e IPC'!A910+1</f>
        <v>2019</v>
      </c>
      <c r="B304" s="7" t="str">
        <f aca="false">B292</f>
        <v>Septiembre</v>
      </c>
      <c r="C304" s="22" t="n">
        <v>45485.23</v>
      </c>
      <c r="D304" s="39" t="n">
        <v>220.77</v>
      </c>
      <c r="F304" s="15"/>
      <c r="G304" s="37"/>
      <c r="H304" s="22" t="n">
        <v>400.313543509453</v>
      </c>
      <c r="I304" s="9" t="n">
        <v>453.389014276897</v>
      </c>
      <c r="J304" s="40" t="n">
        <f aca="false">I304*100/$I$306</f>
        <v>92.8607349940963</v>
      </c>
      <c r="K304" s="26" t="n">
        <f aca="false">C304*100/J304</f>
        <v>48982.1989917394</v>
      </c>
      <c r="L304" s="26" t="n">
        <f aca="false">K304*100/$K$305</f>
        <v>98.2208546167123</v>
      </c>
    </row>
    <row r="305" customFormat="false" ht="15.75" hidden="false" customHeight="false" outlineLevel="0" collapsed="false">
      <c r="A305" s="5" t="n">
        <v>2019</v>
      </c>
      <c r="B305" s="5" t="str">
        <f aca="false">B293</f>
        <v>Octubre</v>
      </c>
      <c r="C305" s="16" t="n">
        <v>47834.32</v>
      </c>
      <c r="D305" s="41" t="n">
        <f aca="false">D304*(C305/C304)</f>
        <v>232.171692358157</v>
      </c>
      <c r="E305" s="26"/>
      <c r="G305" s="37"/>
      <c r="H305" s="16" t="n">
        <v>400.313543509453</v>
      </c>
      <c r="I305" s="10" t="n">
        <v>468.321300264596</v>
      </c>
      <c r="J305" s="10" t="n">
        <f aca="false">I305*100/$I$306</f>
        <v>95.9190866706831</v>
      </c>
      <c r="K305" s="0" t="n">
        <f aca="false">C305*100/J305</f>
        <v>49869.4489911362</v>
      </c>
      <c r="L305" s="0" t="n">
        <f aca="false">K305*100/$K$305</f>
        <v>100</v>
      </c>
    </row>
    <row r="306" customFormat="false" ht="15.75" hidden="false" customHeight="false" outlineLevel="0" collapsed="false">
      <c r="A306" s="27" t="n">
        <v>2019</v>
      </c>
      <c r="B306" s="27" t="str">
        <f aca="false">B294</f>
        <v>Noviembre</v>
      </c>
      <c r="D306" s="41" t="n">
        <f aca="false">D305*I306/I305</f>
        <v>242.049523631586</v>
      </c>
      <c r="E306" s="26"/>
      <c r="G306" s="37"/>
      <c r="H306" s="31" t="n">
        <v>400.313543509453</v>
      </c>
      <c r="I306" s="32" t="n">
        <v>488.246204712596</v>
      </c>
      <c r="J306" s="32" t="n">
        <f aca="false">I306*100/$I$306</f>
        <v>100</v>
      </c>
    </row>
    <row r="307" customFormat="false" ht="15.75" hidden="false" customHeight="false" outlineLevel="0" collapsed="false">
      <c r="A307" s="7" t="n">
        <v>2019</v>
      </c>
      <c r="B307" s="7" t="str">
        <f aca="false">B295</f>
        <v>Diciembre</v>
      </c>
      <c r="C307" s="26"/>
      <c r="D307" s="41" t="n">
        <f aca="false">D306*I307/I306</f>
        <v>252.457653147745</v>
      </c>
      <c r="G307" s="37"/>
      <c r="H307" s="22" t="n">
        <v>435.291613826943</v>
      </c>
      <c r="I307" s="9" t="n">
        <v>509.240791515238</v>
      </c>
      <c r="J307" s="40" t="n">
        <f aca="false">I307*100/$I$306</f>
        <v>104.3</v>
      </c>
      <c r="K307" s="0" t="n">
        <f aca="false">J307/J297-1</f>
        <v>0.448355448866354</v>
      </c>
    </row>
    <row r="308" customFormat="false" ht="15.75" hidden="false" customHeight="false" outlineLevel="0" collapsed="false">
      <c r="H308" s="42" t="n">
        <v>435.291613826943</v>
      </c>
      <c r="J308" s="10" t="n">
        <f aca="false">J307*1.04</f>
        <v>108.472</v>
      </c>
    </row>
    <row r="309" customFormat="false" ht="15.75" hidden="false" customHeight="false" outlineLevel="0" collapsed="false">
      <c r="H309" s="42" t="n">
        <v>435.291613826943</v>
      </c>
      <c r="J309" s="32" t="n">
        <f aca="false">J308*1.035</f>
        <v>112.26852</v>
      </c>
    </row>
    <row r="310" customFormat="false" ht="15.75" hidden="false" customHeight="false" outlineLevel="0" collapsed="false">
      <c r="J310" s="40" t="n">
        <f aca="false">J309*1.034</f>
        <v>116.08564968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3:Q1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K9" activeCellId="0" sqref="K9"/>
    </sheetView>
  </sheetViews>
  <sheetFormatPr defaultColWidth="10.35546875" defaultRowHeight="15" zeroHeight="false" outlineLevelRow="0" outlineLevelCol="0"/>
  <cols>
    <col collapsed="false" customWidth="true" hidden="false" outlineLevel="0" max="4" min="4" style="26" width="12.29"/>
    <col collapsed="false" customWidth="true" hidden="false" outlineLevel="0" max="5" min="5" style="26" width="11.42"/>
    <col collapsed="false" customWidth="true" hidden="false" outlineLevel="0" max="6" min="6" style="0" width="25"/>
    <col collapsed="false" customWidth="true" hidden="false" outlineLevel="0" max="7" min="7" style="0" width="17.58"/>
    <col collapsed="false" customWidth="true" hidden="false" outlineLevel="0" max="9" min="9" style="0" width="19.42"/>
    <col collapsed="false" customWidth="true" hidden="false" outlineLevel="0" max="12" min="12" style="26" width="11.42"/>
    <col collapsed="false" customWidth="true" hidden="false" outlineLevel="0" max="16" min="16" style="0" width="11.86"/>
  </cols>
  <sheetData>
    <row r="3" customFormat="false" ht="15" hidden="false" customHeight="false" outlineLevel="0" collapsed="false">
      <c r="D3" s="26" t="s">
        <v>21</v>
      </c>
      <c r="E3" s="26" t="s">
        <v>22</v>
      </c>
      <c r="F3" s="0" t="s">
        <v>23</v>
      </c>
      <c r="G3" s="0" t="s">
        <v>24</v>
      </c>
      <c r="H3" s="0" t="s">
        <v>25</v>
      </c>
      <c r="I3" s="0" t="s">
        <v>26</v>
      </c>
      <c r="J3" s="0" t="s">
        <v>27</v>
      </c>
      <c r="K3" s="43" t="s">
        <v>28</v>
      </c>
      <c r="L3" s="43" t="s">
        <v>29</v>
      </c>
      <c r="N3" s="43" t="s">
        <v>30</v>
      </c>
    </row>
    <row r="4" s="26" customFormat="true" ht="15" hidden="false" customHeight="false" outlineLevel="0" collapsed="false">
      <c r="I4" s="44" t="n">
        <v>0.1535</v>
      </c>
      <c r="K4" s="45" t="n">
        <f aca="false">I4</f>
        <v>0.1535</v>
      </c>
      <c r="L4" s="45"/>
      <c r="N4" s="45" t="n">
        <f aca="false">Movilidad!K4</f>
        <v>0.1535</v>
      </c>
    </row>
    <row r="5" customFormat="false" ht="15" hidden="false" customHeight="false" outlineLevel="0" collapsed="false">
      <c r="B5" s="46" t="s">
        <v>11</v>
      </c>
      <c r="C5" s="46" t="n">
        <v>2016</v>
      </c>
      <c r="D5" s="46" t="n">
        <f aca="false">'Fuentes salarios y recaudación'!C265/'Fuentes salarios y recaudación'!C259-1</f>
        <v>0.156737212968571</v>
      </c>
      <c r="E5" s="46" t="n">
        <f aca="false">'Fuentes salarios y recaudación'!D265/'Fuentes salarios y recaudación'!D259-1</f>
        <v>0.162246086168974</v>
      </c>
      <c r="F5" s="47" t="n">
        <f aca="false">MAX(D5,E5)</f>
        <v>0.162246086168974</v>
      </c>
      <c r="G5" s="47" t="n">
        <f aca="false">(('Fuentes salarios y recaudación'!F264+'Fuentes salarios y recaudación'!F261)/('Fuentes salarios y recaudación'!F249+'Fuentes salarios y recaudación'!F252)-1)/2</f>
        <v>0.122237624634277</v>
      </c>
      <c r="H5" s="44" t="n">
        <f aca="false">1.03*('Fuentes salarios y recaudación'!G248/'Fuentes salarios y recaudación'!G236-1)</f>
        <v>0.35890703704771</v>
      </c>
      <c r="I5" s="44" t="n">
        <f aca="false">F5*0.5+G5*0.5</f>
        <v>0.142241855401625</v>
      </c>
      <c r="J5" s="44" t="n">
        <f aca="false">100*(1+I4)*(1+I5)/100-1</f>
        <v>0.317575980205775</v>
      </c>
      <c r="K5" s="48" t="n">
        <f aca="false">I5</f>
        <v>0.142241855401625</v>
      </c>
      <c r="L5" s="48"/>
      <c r="N5" s="48" t="n">
        <v>0.1416</v>
      </c>
    </row>
    <row r="6" customFormat="false" ht="15" hidden="false" customHeight="false" outlineLevel="0" collapsed="false">
      <c r="B6" s="49" t="s">
        <v>17</v>
      </c>
      <c r="C6" s="49" t="n">
        <v>2017</v>
      </c>
      <c r="D6" s="49" t="n">
        <f aca="false">1/'Fuentes salarios y recaudación'!C265*'Fuentes salarios y recaudación'!C271-1</f>
        <v>0.131996211750249</v>
      </c>
      <c r="E6" s="49" t="n">
        <f aca="false">1/'Fuentes salarios y recaudación'!D265*'Fuentes salarios y recaudación'!D271-1</f>
        <v>0.144272514750084</v>
      </c>
      <c r="F6" s="50" t="n">
        <f aca="false">MAX(D6,E6)</f>
        <v>0.144272514750084</v>
      </c>
      <c r="G6" s="50" t="n">
        <f aca="false">(('Fuentes salarios y recaudación'!F270+'Fuentes salarios y recaudación'!F267)/('Fuentes salarios y recaudación'!F258+'Fuentes salarios y recaudación'!F255)-1)/2</f>
        <v>0.120382364936622</v>
      </c>
      <c r="I6" s="44" t="n">
        <f aca="false">F6*0.5+G6*0.5</f>
        <v>0.132327439843353</v>
      </c>
      <c r="K6" s="45" t="n">
        <f aca="false">I6</f>
        <v>0.132327439843353</v>
      </c>
      <c r="L6" s="45"/>
      <c r="N6" s="45" t="n">
        <v>0.1296</v>
      </c>
    </row>
    <row r="7" customFormat="false" ht="15" hidden="false" customHeight="false" outlineLevel="0" collapsed="false">
      <c r="B7" s="46" t="s">
        <v>11</v>
      </c>
      <c r="C7" s="46" t="n">
        <v>2017</v>
      </c>
      <c r="D7" s="46" t="n">
        <f aca="false">'Fuentes salarios y recaudación'!C277/'Fuentes salarios y recaudación'!C271-1</f>
        <v>0.13435578492944</v>
      </c>
      <c r="E7" s="46" t="n">
        <f aca="false">'Fuentes salarios y recaudación'!D277/'Fuentes salarios y recaudación'!D271-1</f>
        <v>0.132892304698901</v>
      </c>
      <c r="F7" s="47" t="n">
        <f aca="false">MAX(D7,E7)</f>
        <v>0.13435578492944</v>
      </c>
      <c r="G7" s="47" t="n">
        <f aca="false">(('Fuentes salarios y recaudación'!F276+'Fuentes salarios y recaudación'!F273)/('Fuentes salarios y recaudación'!F264+'Fuentes salarios y recaudación'!F261)-1)/2</f>
        <v>0.135852857188417</v>
      </c>
      <c r="H7" s="44" t="n">
        <f aca="false">1.03*('Fuentes salarios y recaudación'!G260/ 'Fuentes salarios y recaudación'!G248-1)</f>
        <v>0.320861446170561</v>
      </c>
      <c r="I7" s="44" t="n">
        <f aca="false">F7*0.5+G7*0.5</f>
        <v>0.135104321058928</v>
      </c>
      <c r="J7" s="44" t="n">
        <f aca="false">100*(1+I6)*(1+I7)/100-1</f>
        <v>0.285309769819784</v>
      </c>
      <c r="K7" s="48" t="n">
        <f aca="false">I7</f>
        <v>0.135104321058928</v>
      </c>
      <c r="L7" s="48"/>
      <c r="N7" s="48" t="n">
        <v>0.1332</v>
      </c>
      <c r="P7" s="0" t="n">
        <v>100</v>
      </c>
    </row>
    <row r="8" customFormat="false" ht="15" hidden="false" customHeight="false" outlineLevel="0" collapsed="false">
      <c r="B8" s="49" t="str">
        <f aca="false">B6</f>
        <v>Marzo</v>
      </c>
      <c r="C8" s="49" t="n">
        <v>2018</v>
      </c>
      <c r="D8" s="49" t="n">
        <f aca="false">'Fuentes salarios y recaudación'!C283/'Fuentes salarios y recaudación'!C277-1</f>
        <v>0.120640920869979</v>
      </c>
      <c r="E8" s="49" t="n">
        <f aca="false">'Fuentes salarios y recaudación'!D283/'Fuentes salarios y recaudación'!D277-1</f>
        <v>0.125203950193216</v>
      </c>
      <c r="F8" s="50" t="n">
        <f aca="false">MAX(D8,E8)</f>
        <v>0.125203950193216</v>
      </c>
      <c r="G8" s="50" t="n">
        <f aca="false">(('Fuentes salarios y recaudación'!F282+'Fuentes salarios y recaudación'!F279)/('Fuentes salarios y recaudación'!F270+'Fuentes salarios y recaudación'!F267)-1)/2</f>
        <v>0.159889275342886</v>
      </c>
      <c r="I8" s="44" t="n">
        <f aca="false">F8*0.5+G8*0.5</f>
        <v>0.142546612768051</v>
      </c>
      <c r="K8" s="45" t="n">
        <f aca="false">I8</f>
        <v>0.142546612768051</v>
      </c>
      <c r="L8" s="45"/>
      <c r="N8" s="45" t="n">
        <f aca="false">'Fuentes salarios y recaudación'!H286/'Fuentes salarios y recaudación'!H285-1</f>
        <v>0.0570999999999999</v>
      </c>
    </row>
    <row r="9" customFormat="false" ht="15" hidden="false" customHeight="false" outlineLevel="0" collapsed="false">
      <c r="B9" s="46" t="str">
        <f aca="false">B7</f>
        <v>Septiembre</v>
      </c>
      <c r="C9" s="46" t="n">
        <f aca="false">C7+1</f>
        <v>2018</v>
      </c>
      <c r="D9" s="46" t="n">
        <f aca="false">'Fuentes salarios y recaudación'!C289/'Fuentes salarios y recaudación'!C283-1</f>
        <v>0.125343042314826</v>
      </c>
      <c r="E9" s="46" t="n">
        <f aca="false">'Fuentes salarios y recaudación'!D289/'Fuentes salarios y recaudación'!D283-1</f>
        <v>0.0924215828436235</v>
      </c>
      <c r="F9" s="47" t="n">
        <f aca="false">MAX(D9,E9)</f>
        <v>0.125343042314826</v>
      </c>
      <c r="G9" s="47" t="n">
        <f aca="false">(('Fuentes salarios y recaudación'!F288+'Fuentes salarios y recaudación'!F285)/('Fuentes salarios y recaudación'!F276+'Fuentes salarios y recaudación'!F273)-1)/2</f>
        <v>0.347648916167094</v>
      </c>
      <c r="H9" s="51" t="n">
        <f aca="false">1.03*('Fuentes salarios y recaudación'!G272/ 'Fuentes salarios y recaudación'!G260-1)</f>
        <v>0.323177272382871</v>
      </c>
      <c r="I9" s="44" t="n">
        <f aca="false">F9*0.5+G9*0.5</f>
        <v>0.23649597924096</v>
      </c>
      <c r="J9" s="51" t="n">
        <f aca="false">100*(1+I8)*(1+I9)/100-1</f>
        <v>0.412754292783073</v>
      </c>
      <c r="K9" s="48" t="n">
        <f aca="false">(H9+1)/(1+I8)-1</f>
        <v>0.158094783701827</v>
      </c>
      <c r="L9" s="48"/>
      <c r="M9" s="0" t="n">
        <f aca="false">100*(1+K8)*(1+K9)</f>
        <v>132.317727238287</v>
      </c>
      <c r="N9" s="48" t="n">
        <f aca="false">'Fuentes salarios y recaudación'!H292/'Fuentes salarios y recaudación'!H286-1</f>
        <v>0.127500919999998</v>
      </c>
    </row>
    <row r="10" customFormat="false" ht="15" hidden="false" customHeight="false" outlineLevel="0" collapsed="false">
      <c r="B10" s="49" t="str">
        <f aca="false">B8</f>
        <v>Marzo</v>
      </c>
      <c r="C10" s="49" t="n">
        <f aca="false">C8+1</f>
        <v>2019</v>
      </c>
      <c r="D10" s="49" t="n">
        <f aca="false">'Fuentes salarios y recaudación'!C295/'Fuentes salarios y recaudación'!C289-1</f>
        <v>0.160195647561399</v>
      </c>
      <c r="E10" s="49" t="n">
        <f aca="false">'Fuentes salarios y recaudación'!D295/'Fuentes salarios y recaudación'!D289-1</f>
        <v>0.187229286013693</v>
      </c>
      <c r="F10" s="50" t="n">
        <f aca="false">MAX(D10,E10)</f>
        <v>0.187229286013693</v>
      </c>
      <c r="G10" s="50" t="n">
        <f aca="false">(('Fuentes salarios y recaudación'!F294+'Fuentes salarios y recaudación'!F291)/('Fuentes salarios y recaudación'!F282+'Fuentes salarios y recaudación'!F279)-1)/2</f>
        <v>0.367210078811612</v>
      </c>
      <c r="I10" s="44" t="n">
        <f aca="false">F10*0.5+G10*0.5</f>
        <v>0.277219682412652</v>
      </c>
      <c r="K10" s="45" t="n">
        <f aca="false">I10</f>
        <v>0.277219682412652</v>
      </c>
      <c r="L10" s="45"/>
      <c r="N10" s="45" t="n">
        <f aca="false">'Fuentes salarios y recaudación'!H298/'Fuentes salarios y recaudación'!H292-1</f>
        <v>0.20530374</v>
      </c>
    </row>
    <row r="11" customFormat="false" ht="15" hidden="false" customHeight="false" outlineLevel="0" collapsed="false">
      <c r="B11" s="46" t="str">
        <f aca="false">B9</f>
        <v>Septiembre</v>
      </c>
      <c r="C11" s="46" t="n">
        <f aca="false">C9+1</f>
        <v>2019</v>
      </c>
      <c r="D11" s="46" t="n">
        <f aca="false">'Fuentes salarios y recaudación'!C301/'Fuentes salarios y recaudación'!C295-1</f>
        <v>0.210968907334708</v>
      </c>
      <c r="E11" s="46" t="n">
        <f aca="false">'Fuentes salarios y recaudación'!D301/'Fuentes salarios y recaudación'!D295-1</f>
        <v>0.179475108861951</v>
      </c>
      <c r="F11" s="47" t="n">
        <f aca="false">MAX(D11,E11)</f>
        <v>0.210968907334708</v>
      </c>
      <c r="G11" s="47" t="n">
        <f aca="false">(('Fuentes salarios y recaudación'!F300+'Fuentes salarios y recaudación'!F297)/('Fuentes salarios y recaudación'!F288+'Fuentes salarios y recaudación'!F285)-1)/2</f>
        <v>0.199948333106029</v>
      </c>
      <c r="H11" s="51" t="n">
        <f aca="false">1.03*('Fuentes salarios y recaudación'!G284/ 'Fuentes salarios y recaudación'!G272-1)</f>
        <v>0.41991392048051</v>
      </c>
      <c r="I11" s="44" t="n">
        <f aca="false">F11*0.5+G11*0.5</f>
        <v>0.205458620220368</v>
      </c>
      <c r="J11" s="51" t="n">
        <f aca="false">100*(1+I10)*(1+I11)/100-1</f>
        <v>0.539635476079453</v>
      </c>
      <c r="K11" s="48" t="n">
        <f aca="false">(H11+1)/(1+I10)-1</f>
        <v>0.111722548620853</v>
      </c>
      <c r="L11" s="48" t="n">
        <f aca="false">I11</f>
        <v>0.205458620220368</v>
      </c>
      <c r="M11" s="26" t="n">
        <f aca="false">100*(1+K10)*(1+K11)</f>
        <v>141.991392048051</v>
      </c>
      <c r="N11" s="48" t="n">
        <f aca="false">'Fuentes salarios y recaudación'!H304/'Fuentes salarios y recaudación'!H298-1</f>
        <v>0.24267110945195</v>
      </c>
      <c r="P11" s="0" t="n">
        <f aca="false">P7*(1+N8)*(1+N9)*(1+N10)*(1+N11)</f>
        <v>178.519508945577</v>
      </c>
      <c r="Q11" s="0" t="n">
        <f aca="false">100*(1+K8)*(1+K9)*(1+K10)*(1+K11)</f>
        <v>187.879782831987</v>
      </c>
    </row>
    <row r="12" s="52" customFormat="true" ht="15" hidden="false" customHeight="false" outlineLevel="0" collapsed="false">
      <c r="B12" s="53" t="str">
        <f aca="false">B10</f>
        <v>Marzo</v>
      </c>
      <c r="C12" s="53" t="n">
        <f aca="false">C10+1</f>
        <v>2020</v>
      </c>
      <c r="D12" s="53" t="n">
        <f aca="false">'Fuentes salarios y recaudación'!C307/'Fuentes salarios y recaudación'!C301-1</f>
        <v>-1</v>
      </c>
      <c r="E12" s="53" t="n">
        <f aca="false">'Fuentes salarios y recaudación'!D307/'Fuentes salarios y recaudación'!D301-1</f>
        <v>0.259517327617963</v>
      </c>
      <c r="F12" s="54" t="n">
        <f aca="false">MAX(D12,E12)</f>
        <v>0.259517327617963</v>
      </c>
      <c r="G12" s="54" t="n">
        <f aca="false">(('Fuentes salarios y recaudación'!F306+'Fuentes salarios y recaudación'!F303)/('Fuentes salarios y recaudación'!F304+'Fuentes salarios y recaudación'!F291)-1)/2</f>
        <v>0.225159309908459</v>
      </c>
      <c r="Q12" s="52" t="n">
        <f aca="false">Q11/P11-1</f>
        <v>0.0524327785892786</v>
      </c>
    </row>
    <row r="13" customFormat="false" ht="15" hidden="false" customHeight="false" outlineLevel="0" collapsed="false">
      <c r="B13" s="0" t="s">
        <v>31</v>
      </c>
    </row>
    <row r="17" customFormat="false" ht="15" hidden="false" customHeight="false" outlineLevel="0" collapsed="false">
      <c r="H17"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Q58"/>
  <sheetViews>
    <sheetView showFormulas="false" showGridLines="true" showRowColHeaders="true" showZeros="true" rightToLeft="false" tabSelected="false" showOutlineSymbols="true" defaultGridColor="true" view="normal" topLeftCell="D37" colorId="64" zoomScale="100" zoomScaleNormal="100" zoomScalePageLayoutView="100" workbookViewId="0">
      <selection pane="topLeft" activeCell="G50" activeCellId="0" sqref="G50"/>
    </sheetView>
  </sheetViews>
  <sheetFormatPr defaultColWidth="10.35546875" defaultRowHeight="15" zeroHeight="false" outlineLevelRow="0" outlineLevelCol="0"/>
  <cols>
    <col collapsed="false" customWidth="true" hidden="false" outlineLevel="0" max="7" min="7" style="0" width="10.85"/>
    <col collapsed="false" customWidth="true" hidden="false" outlineLevel="0" max="10" min="8" style="26" width="10.85"/>
  </cols>
  <sheetData>
    <row r="1" customFormat="false" ht="15" hidden="false" customHeight="false" outlineLevel="0" collapsed="false">
      <c r="D1" s="0" t="s">
        <v>32</v>
      </c>
      <c r="G1" s="0" t="s">
        <v>33</v>
      </c>
      <c r="I1" s="26" t="s">
        <v>34</v>
      </c>
      <c r="O1" s="0" t="s">
        <v>35</v>
      </c>
      <c r="P1" s="26" t="s">
        <v>36</v>
      </c>
      <c r="Q1" s="0" t="s">
        <v>37</v>
      </c>
    </row>
    <row r="2" customFormat="false" ht="15.75" hidden="false" customHeight="false" outlineLevel="0" collapsed="false">
      <c r="B2" s="5" t="n">
        <v>2015</v>
      </c>
      <c r="C2" s="5" t="s">
        <v>11</v>
      </c>
      <c r="D2" s="0" t="n">
        <v>837</v>
      </c>
      <c r="G2" s="0" t="n">
        <f aca="false">D2</f>
        <v>837</v>
      </c>
      <c r="I2" s="26" t="n">
        <f aca="false">D2-G2</f>
        <v>0</v>
      </c>
      <c r="P2" s="0" t="n">
        <f aca="false">G2*100/'Fuentes salarios y recaudación'!J256</f>
        <v>3409.31654794874</v>
      </c>
    </row>
    <row r="3" customFormat="false" ht="15.75" hidden="false" customHeight="false" outlineLevel="0" collapsed="false">
      <c r="B3" s="5" t="n">
        <v>2015</v>
      </c>
      <c r="C3" s="5" t="s">
        <v>12</v>
      </c>
      <c r="D3" s="0" t="n">
        <f aca="false">D2</f>
        <v>837</v>
      </c>
      <c r="G3" s="26" t="n">
        <f aca="false">D3</f>
        <v>837</v>
      </c>
      <c r="I3" s="26" t="n">
        <f aca="false">D3-G3</f>
        <v>0</v>
      </c>
      <c r="O3" s="26"/>
      <c r="P3" s="26" t="n">
        <f aca="false">G3*100/'Fuentes salarios y recaudación'!J257</f>
        <v>3357.56387255813</v>
      </c>
    </row>
    <row r="4" customFormat="false" ht="15.75" hidden="false" customHeight="false" outlineLevel="0" collapsed="false">
      <c r="B4" s="27" t="n">
        <v>2015</v>
      </c>
      <c r="C4" s="27" t="s">
        <v>13</v>
      </c>
      <c r="D4" s="26" t="n">
        <f aca="false">D3</f>
        <v>837</v>
      </c>
      <c r="G4" s="26" t="n">
        <f aca="false">D4</f>
        <v>837</v>
      </c>
      <c r="I4" s="26" t="n">
        <f aca="false">D4-G4</f>
        <v>0</v>
      </c>
      <c r="O4" s="26"/>
      <c r="P4" s="26" t="n">
        <f aca="false">G4*100/'Fuentes salarios y recaudación'!J258</f>
        <v>3278.4749899206</v>
      </c>
    </row>
    <row r="5" customFormat="false" ht="15.75" hidden="false" customHeight="false" outlineLevel="0" collapsed="false">
      <c r="B5" s="7" t="n">
        <v>2015</v>
      </c>
      <c r="C5" s="7" t="s">
        <v>14</v>
      </c>
      <c r="D5" s="26" t="n">
        <f aca="false">D4</f>
        <v>837</v>
      </c>
      <c r="G5" s="26" t="n">
        <f aca="false">D5</f>
        <v>837</v>
      </c>
      <c r="I5" s="26" t="n">
        <f aca="false">D5-G5</f>
        <v>0</v>
      </c>
      <c r="O5" s="26"/>
      <c r="P5" s="26" t="n">
        <f aca="false">G5*100/'Fuentes salarios y recaudación'!J259</f>
        <v>3116.38907901962</v>
      </c>
    </row>
    <row r="6" customFormat="false" ht="15.75" hidden="false" customHeight="false" outlineLevel="0" collapsed="false">
      <c r="B6" s="5" t="n">
        <v>2016</v>
      </c>
      <c r="C6" s="5" t="s">
        <v>15</v>
      </c>
      <c r="D6" s="26" t="n">
        <f aca="false">D5</f>
        <v>837</v>
      </c>
      <c r="G6" s="26" t="n">
        <f aca="false">D6</f>
        <v>837</v>
      </c>
      <c r="I6" s="26" t="n">
        <f aca="false">D6-G6</f>
        <v>0</v>
      </c>
      <c r="O6" s="26"/>
      <c r="P6" s="26" t="n">
        <f aca="false">G6*100/'Fuentes salarios y recaudación'!J260</f>
        <v>2991.78267590746</v>
      </c>
    </row>
    <row r="7" customFormat="false" ht="15.75" hidden="false" customHeight="false" outlineLevel="0" collapsed="false">
      <c r="B7" s="27" t="n">
        <v>2016</v>
      </c>
      <c r="C7" s="27" t="s">
        <v>16</v>
      </c>
      <c r="D7" s="26" t="n">
        <f aca="false">D6</f>
        <v>837</v>
      </c>
      <c r="G7" s="26" t="n">
        <f aca="false">D7</f>
        <v>837</v>
      </c>
      <c r="I7" s="26" t="n">
        <f aca="false">D7-G7</f>
        <v>0</v>
      </c>
      <c r="O7" s="26"/>
      <c r="P7" s="26" t="n">
        <f aca="false">G7*100/'Fuentes salarios y recaudación'!J261</f>
        <v>2894.3406551138</v>
      </c>
    </row>
    <row r="8" customFormat="false" ht="15.75" hidden="false" customHeight="false" outlineLevel="0" collapsed="false">
      <c r="B8" s="7" t="n">
        <v>2016</v>
      </c>
      <c r="C8" s="7" t="s">
        <v>17</v>
      </c>
      <c r="D8" s="0" t="n">
        <v>966</v>
      </c>
      <c r="E8" s="44" t="n">
        <f aca="false">D8/D2-1</f>
        <v>0.154121863799283</v>
      </c>
      <c r="G8" s="26" t="n">
        <f aca="false">D8</f>
        <v>966</v>
      </c>
      <c r="H8" s="44" t="n">
        <f aca="false">G8/G2-1</f>
        <v>0.154121863799283</v>
      </c>
      <c r="I8" s="26" t="n">
        <f aca="false">D8-G8</f>
        <v>0</v>
      </c>
      <c r="J8" s="44"/>
      <c r="O8" s="26"/>
      <c r="P8" s="26" t="n">
        <f aca="false">G8*100/'Fuentes salarios y recaudación'!J262</f>
        <v>3239.30617676806</v>
      </c>
    </row>
    <row r="9" customFormat="false" ht="15.75" hidden="false" customHeight="false" outlineLevel="0" collapsed="false">
      <c r="B9" s="5" t="n">
        <v>2016</v>
      </c>
      <c r="C9" s="5" t="s">
        <v>18</v>
      </c>
      <c r="D9" s="0" t="n">
        <f aca="false">D8</f>
        <v>966</v>
      </c>
      <c r="G9" s="26" t="n">
        <f aca="false">D9</f>
        <v>966</v>
      </c>
      <c r="I9" s="26" t="n">
        <f aca="false">D9-G9</f>
        <v>0</v>
      </c>
      <c r="O9" s="26"/>
      <c r="P9" s="26" t="n">
        <f aca="false">G9*100/'Fuentes salarios y recaudación'!J263</f>
        <v>3085.94245452228</v>
      </c>
    </row>
    <row r="10" customFormat="false" ht="15.75" hidden="false" customHeight="false" outlineLevel="0" collapsed="false">
      <c r="B10" s="27" t="n">
        <v>2016</v>
      </c>
      <c r="C10" s="27" t="s">
        <v>19</v>
      </c>
      <c r="D10" s="26" t="n">
        <f aca="false">D9</f>
        <v>966</v>
      </c>
      <c r="G10" s="26" t="n">
        <f aca="false">D10</f>
        <v>966</v>
      </c>
      <c r="I10" s="26" t="n">
        <f aca="false">D10-G10</f>
        <v>0</v>
      </c>
      <c r="O10" s="26"/>
      <c r="P10" s="26" t="n">
        <f aca="false">G10*100/'Fuentes salarios y recaudación'!J264</f>
        <v>2961.74538949948</v>
      </c>
    </row>
    <row r="11" customFormat="false" ht="15.75" hidden="false" customHeight="false" outlineLevel="0" collapsed="false">
      <c r="B11" s="7" t="n">
        <v>2016</v>
      </c>
      <c r="C11" s="7" t="s">
        <v>20</v>
      </c>
      <c r="D11" s="26" t="n">
        <f aca="false">D10</f>
        <v>966</v>
      </c>
      <c r="G11" s="26" t="n">
        <f aca="false">D11</f>
        <v>966</v>
      </c>
      <c r="I11" s="26" t="n">
        <f aca="false">D11-G11</f>
        <v>0</v>
      </c>
      <c r="O11" s="26"/>
      <c r="P11" s="26" t="n">
        <f aca="false">G11*100/'Fuentes salarios y recaudación'!J265</f>
        <v>2873.36328125</v>
      </c>
    </row>
    <row r="12" customFormat="false" ht="15.75" hidden="false" customHeight="false" outlineLevel="0" collapsed="false">
      <c r="B12" s="5" t="n">
        <v>2016</v>
      </c>
      <c r="C12" s="5" t="s">
        <v>9</v>
      </c>
      <c r="D12" s="26" t="n">
        <f aca="false">D11</f>
        <v>966</v>
      </c>
      <c r="G12" s="26" t="n">
        <f aca="false">D12</f>
        <v>966</v>
      </c>
      <c r="I12" s="26" t="n">
        <f aca="false">D12-G12</f>
        <v>0</v>
      </c>
      <c r="O12" s="26"/>
      <c r="P12" s="26" t="n">
        <f aca="false">G12*100/'Fuentes salarios y recaudación'!J266</f>
        <v>2815.73219620026</v>
      </c>
    </row>
    <row r="13" customFormat="false" ht="15.75" hidden="false" customHeight="false" outlineLevel="0" collapsed="false">
      <c r="B13" s="27" t="n">
        <v>2016</v>
      </c>
      <c r="C13" s="27" t="s">
        <v>10</v>
      </c>
      <c r="D13" s="26" t="n">
        <f aca="false">D12</f>
        <v>966</v>
      </c>
      <c r="G13" s="26" t="n">
        <f aca="false">D13</f>
        <v>966</v>
      </c>
      <c r="I13" s="26" t="n">
        <f aca="false">D13-G13</f>
        <v>0</v>
      </c>
      <c r="O13" s="26"/>
      <c r="P13" s="26" t="n">
        <f aca="false">G13*100/'Fuentes salarios y recaudación'!J267</f>
        <v>2810.05708773547</v>
      </c>
    </row>
    <row r="14" customFormat="false" ht="15.75" hidden="false" customHeight="false" outlineLevel="0" collapsed="false">
      <c r="B14" s="7" t="n">
        <v>2016</v>
      </c>
      <c r="C14" s="7" t="s">
        <v>11</v>
      </c>
      <c r="D14" s="0" t="n">
        <v>1103</v>
      </c>
      <c r="E14" s="44" t="n">
        <f aca="false">D14/D8-1</f>
        <v>0.141821946169772</v>
      </c>
      <c r="G14" s="26" t="n">
        <f aca="false">D14</f>
        <v>1103</v>
      </c>
      <c r="H14" s="44" t="n">
        <f aca="false">G14/G8-1</f>
        <v>0.141821946169772</v>
      </c>
      <c r="I14" s="26" t="n">
        <f aca="false">D14-G14</f>
        <v>0</v>
      </c>
      <c r="J14" s="44"/>
      <c r="O14" s="26"/>
      <c r="P14" s="26" t="n">
        <f aca="false">G14*100/'Fuentes salarios y recaudación'!J268</f>
        <v>3172.13248857385</v>
      </c>
    </row>
    <row r="15" customFormat="false" ht="15.75" hidden="false" customHeight="false" outlineLevel="0" collapsed="false">
      <c r="B15" s="5" t="n">
        <v>2016</v>
      </c>
      <c r="C15" s="5" t="s">
        <v>12</v>
      </c>
      <c r="D15" s="26" t="n">
        <f aca="false">D14</f>
        <v>1103</v>
      </c>
      <c r="G15" s="26" t="n">
        <f aca="false">D15</f>
        <v>1103</v>
      </c>
      <c r="I15" s="26" t="n">
        <f aca="false">D15-G15</f>
        <v>0</v>
      </c>
      <c r="O15" s="26"/>
      <c r="P15" s="26" t="n">
        <f aca="false">G15*100/'Fuentes salarios y recaudación'!J269</f>
        <v>3099.01635288165</v>
      </c>
    </row>
    <row r="16" customFormat="false" ht="15.75" hidden="false" customHeight="false" outlineLevel="0" collapsed="false">
      <c r="B16" s="27" t="n">
        <v>2016</v>
      </c>
      <c r="C16" s="27" t="s">
        <v>13</v>
      </c>
      <c r="D16" s="26" t="n">
        <f aca="false">D15</f>
        <v>1103</v>
      </c>
      <c r="G16" s="26" t="n">
        <f aca="false">D16</f>
        <v>1103</v>
      </c>
      <c r="I16" s="26" t="n">
        <f aca="false">D16-G16</f>
        <v>0</v>
      </c>
      <c r="O16" s="26"/>
      <c r="P16" s="26" t="n">
        <f aca="false">G16*100/'Fuentes salarios y recaudación'!J270</f>
        <v>3049.65994984648</v>
      </c>
    </row>
    <row r="17" customFormat="false" ht="15.75" hidden="false" customHeight="false" outlineLevel="0" collapsed="false">
      <c r="B17" s="7" t="n">
        <v>2016</v>
      </c>
      <c r="C17" s="7" t="s">
        <v>14</v>
      </c>
      <c r="D17" s="26" t="n">
        <f aca="false">D16</f>
        <v>1103</v>
      </c>
      <c r="G17" s="26" t="n">
        <f aca="false">D17</f>
        <v>1103</v>
      </c>
      <c r="I17" s="26" t="n">
        <f aca="false">D17-G17</f>
        <v>0</v>
      </c>
      <c r="O17" s="26"/>
      <c r="P17" s="26" t="n">
        <f aca="false">G17*100/'Fuentes salarios y recaudación'!J271</f>
        <v>3013.570274</v>
      </c>
    </row>
    <row r="18" customFormat="false" ht="15.75" hidden="false" customHeight="false" outlineLevel="0" collapsed="false">
      <c r="B18" s="5" t="n">
        <v>2017</v>
      </c>
      <c r="C18" s="5" t="s">
        <v>15</v>
      </c>
      <c r="D18" s="26" t="n">
        <f aca="false">D17</f>
        <v>1103</v>
      </c>
      <c r="G18" s="26" t="n">
        <f aca="false">D18</f>
        <v>1103</v>
      </c>
      <c r="I18" s="26" t="n">
        <f aca="false">D18-G18</f>
        <v>0</v>
      </c>
      <c r="O18" s="26"/>
      <c r="P18" s="26" t="n">
        <f aca="false">G18*100/'Fuentes salarios y recaudación'!J272</f>
        <v>2966.52416723187</v>
      </c>
    </row>
    <row r="19" customFormat="false" ht="15.75" hidden="false" customHeight="false" outlineLevel="0" collapsed="false">
      <c r="B19" s="27" t="n">
        <v>2017</v>
      </c>
      <c r="C19" s="27" t="s">
        <v>16</v>
      </c>
      <c r="D19" s="26" t="n">
        <f aca="false">D18</f>
        <v>1103</v>
      </c>
      <c r="G19" s="26" t="n">
        <f aca="false">D19</f>
        <v>1103</v>
      </c>
      <c r="I19" s="26" t="n">
        <f aca="false">D19-G19</f>
        <v>0</v>
      </c>
      <c r="O19" s="26"/>
      <c r="P19" s="26" t="n">
        <f aca="false">G19*100/'Fuentes salarios y recaudación'!J273</f>
        <v>2906.4417379798</v>
      </c>
    </row>
    <row r="20" customFormat="false" ht="15.75" hidden="false" customHeight="false" outlineLevel="0" collapsed="false">
      <c r="B20" s="7" t="n">
        <v>2017</v>
      </c>
      <c r="C20" s="7" t="s">
        <v>17</v>
      </c>
      <c r="D20" s="55" t="n">
        <v>1246</v>
      </c>
      <c r="E20" s="44" t="n">
        <f aca="false">D20/D14-1</f>
        <v>0.129646418857661</v>
      </c>
      <c r="G20" s="26" t="n">
        <f aca="false">D20</f>
        <v>1246</v>
      </c>
      <c r="H20" s="44" t="n">
        <f aca="false">G20/G14-1</f>
        <v>0.129646418857661</v>
      </c>
      <c r="I20" s="26" t="n">
        <f aca="false">D20-G20</f>
        <v>0</v>
      </c>
      <c r="J20" s="44"/>
      <c r="O20" s="26"/>
      <c r="P20" s="26" t="n">
        <f aca="false">G20*100/'Fuentes salarios y recaudación'!J274</f>
        <v>3207.10865624847</v>
      </c>
    </row>
    <row r="21" customFormat="false" ht="15.75" hidden="false" customHeight="false" outlineLevel="0" collapsed="false">
      <c r="B21" s="5" t="n">
        <v>2017</v>
      </c>
      <c r="C21" s="5" t="s">
        <v>18</v>
      </c>
      <c r="D21" s="26" t="n">
        <f aca="false">D20</f>
        <v>1246</v>
      </c>
      <c r="G21" s="26" t="n">
        <f aca="false">D21</f>
        <v>1246</v>
      </c>
      <c r="I21" s="26" t="n">
        <f aca="false">D21-G21</f>
        <v>0</v>
      </c>
      <c r="O21" s="26"/>
      <c r="P21" s="26" t="n">
        <f aca="false">G21*100/'Fuentes salarios y recaudación'!J275</f>
        <v>3124.13688585596</v>
      </c>
    </row>
    <row r="22" customFormat="false" ht="15.75" hidden="false" customHeight="false" outlineLevel="0" collapsed="false">
      <c r="B22" s="27" t="n">
        <v>2017</v>
      </c>
      <c r="C22" s="27" t="s">
        <v>19</v>
      </c>
      <c r="D22" s="26" t="n">
        <f aca="false">D21</f>
        <v>1246</v>
      </c>
      <c r="G22" s="26" t="n">
        <f aca="false">D22</f>
        <v>1246</v>
      </c>
      <c r="I22" s="26" t="n">
        <f aca="false">D22-G22</f>
        <v>0</v>
      </c>
      <c r="O22" s="26"/>
      <c r="P22" s="26" t="n">
        <f aca="false">G22*100/'Fuentes salarios y recaudación'!J276</f>
        <v>3079.94733380319</v>
      </c>
    </row>
    <row r="23" customFormat="false" ht="15.75" hidden="false" customHeight="false" outlineLevel="0" collapsed="false">
      <c r="B23" s="7" t="n">
        <v>2017</v>
      </c>
      <c r="C23" s="7" t="s">
        <v>20</v>
      </c>
      <c r="D23" s="26" t="n">
        <f aca="false">D22</f>
        <v>1246</v>
      </c>
      <c r="G23" s="26" t="n">
        <f aca="false">D23</f>
        <v>1246</v>
      </c>
      <c r="I23" s="26" t="n">
        <f aca="false">D23-G23</f>
        <v>0</v>
      </c>
      <c r="O23" s="26"/>
      <c r="P23" s="26" t="n">
        <f aca="false">G23*100/'Fuentes salarios y recaudación'!J277</f>
        <v>3043.66461536536</v>
      </c>
    </row>
    <row r="24" customFormat="false" ht="15.75" hidden="false" customHeight="false" outlineLevel="0" collapsed="false">
      <c r="B24" s="5" t="n">
        <v>2017</v>
      </c>
      <c r="C24" s="5" t="s">
        <v>9</v>
      </c>
      <c r="D24" s="26" t="n">
        <f aca="false">D23</f>
        <v>1246</v>
      </c>
      <c r="G24" s="26" t="n">
        <f aca="false">D24</f>
        <v>1246</v>
      </c>
      <c r="I24" s="26" t="n">
        <f aca="false">D24-G24</f>
        <v>0</v>
      </c>
      <c r="O24" s="26"/>
      <c r="P24" s="26" t="n">
        <f aca="false">G24*100/'Fuentes salarios y recaudación'!J278</f>
        <v>2991.83801408268</v>
      </c>
    </row>
    <row r="25" customFormat="false" ht="15.75" hidden="false" customHeight="false" outlineLevel="0" collapsed="false">
      <c r="B25" s="27" t="n">
        <v>2017</v>
      </c>
      <c r="C25" s="27" t="s">
        <v>10</v>
      </c>
      <c r="D25" s="26" t="n">
        <f aca="false">D24</f>
        <v>1246</v>
      </c>
      <c r="G25" s="26" t="n">
        <f aca="false">D25</f>
        <v>1246</v>
      </c>
      <c r="I25" s="26" t="n">
        <f aca="false">D25-G25</f>
        <v>0</v>
      </c>
      <c r="O25" s="26"/>
      <c r="P25" s="26" t="n">
        <f aca="false">G25*100/'Fuentes salarios y recaudación'!J279</f>
        <v>2950.43578585549</v>
      </c>
    </row>
    <row r="26" customFormat="false" ht="15.75" hidden="false" customHeight="false" outlineLevel="0" collapsed="false">
      <c r="B26" s="7" t="n">
        <v>2017</v>
      </c>
      <c r="C26" s="7" t="s">
        <v>11</v>
      </c>
      <c r="D26" s="55" t="n">
        <v>1412</v>
      </c>
      <c r="E26" s="44" t="n">
        <f aca="false">D26/D20-1</f>
        <v>0.13322632423756</v>
      </c>
      <c r="G26" s="26" t="n">
        <f aca="false">D26</f>
        <v>1412</v>
      </c>
      <c r="H26" s="44" t="n">
        <f aca="false">G26/G20-1</f>
        <v>0.13322632423756</v>
      </c>
      <c r="I26" s="26" t="n">
        <f aca="false">D26-G26</f>
        <v>0</v>
      </c>
      <c r="J26" s="44"/>
      <c r="O26" s="26"/>
      <c r="P26" s="26" t="n">
        <f aca="false">G26*100/'Fuentes salarios y recaudación'!J280</f>
        <v>3281.23224682088</v>
      </c>
    </row>
    <row r="27" customFormat="false" ht="15.75" hidden="false" customHeight="false" outlineLevel="0" collapsed="false">
      <c r="B27" s="5" t="n">
        <v>2017</v>
      </c>
      <c r="C27" s="5" t="s">
        <v>12</v>
      </c>
      <c r="D27" s="26" t="n">
        <f aca="false">D26</f>
        <v>1412</v>
      </c>
      <c r="G27" s="26" t="n">
        <f aca="false">D27</f>
        <v>1412</v>
      </c>
      <c r="I27" s="26" t="n">
        <f aca="false">D27-G27</f>
        <v>0</v>
      </c>
      <c r="O27" s="26"/>
      <c r="P27" s="26" t="n">
        <f aca="false">G27*100/'Fuentes salarios y recaudación'!J281</f>
        <v>3232.27196680765</v>
      </c>
    </row>
    <row r="28" customFormat="false" ht="15.75" hidden="false" customHeight="false" outlineLevel="0" collapsed="false">
      <c r="B28" s="27" t="n">
        <v>2017</v>
      </c>
      <c r="C28" s="27" t="s">
        <v>13</v>
      </c>
      <c r="D28" s="26" t="n">
        <f aca="false">D27</f>
        <v>1412</v>
      </c>
      <c r="G28" s="26" t="n">
        <f aca="false">D28</f>
        <v>1412</v>
      </c>
      <c r="I28" s="26" t="n">
        <f aca="false">D28-G28</f>
        <v>0</v>
      </c>
      <c r="O28" s="26"/>
      <c r="P28" s="26" t="n">
        <f aca="false">G28*100/'Fuentes salarios y recaudación'!J282</f>
        <v>3188.42843116188</v>
      </c>
    </row>
    <row r="29" customFormat="false" ht="15.75" hidden="false" customHeight="false" outlineLevel="0" collapsed="false">
      <c r="B29" s="7" t="n">
        <v>2017</v>
      </c>
      <c r="C29" s="7" t="s">
        <v>14</v>
      </c>
      <c r="D29" s="26" t="n">
        <f aca="false">D28</f>
        <v>1412</v>
      </c>
      <c r="G29" s="26" t="n">
        <f aca="false">D29</f>
        <v>1412</v>
      </c>
      <c r="I29" s="26" t="n">
        <f aca="false">D29-G29</f>
        <v>0</v>
      </c>
      <c r="O29" s="26"/>
      <c r="P29" s="26" t="n">
        <f aca="false">G29*100/'Fuentes salarios y recaudación'!J283</f>
        <v>3091.30057149451</v>
      </c>
    </row>
    <row r="30" customFormat="false" ht="15.75" hidden="false" customHeight="false" outlineLevel="0" collapsed="false">
      <c r="B30" s="5" t="n">
        <v>2018</v>
      </c>
      <c r="C30" s="5" t="s">
        <v>15</v>
      </c>
      <c r="D30" s="26" t="n">
        <f aca="false">D29</f>
        <v>1412</v>
      </c>
      <c r="G30" s="26" t="n">
        <f aca="false">D30</f>
        <v>1412</v>
      </c>
      <c r="I30" s="26" t="n">
        <f aca="false">D30-G30</f>
        <v>0</v>
      </c>
      <c r="L30" s="0" t="n">
        <f aca="false">TRUNC(D31*(1+Movilidad!K8),0)+1</f>
        <v>1614</v>
      </c>
      <c r="O30" s="26"/>
      <c r="P30" s="26" t="n">
        <f aca="false">G30*100/'Fuentes salarios y recaudación'!J284</f>
        <v>3037.91368523341</v>
      </c>
    </row>
    <row r="31" customFormat="false" ht="15.75" hidden="false" customHeight="false" outlineLevel="0" collapsed="false">
      <c r="B31" s="27" t="n">
        <v>2018</v>
      </c>
      <c r="C31" s="27" t="s">
        <v>16</v>
      </c>
      <c r="D31" s="26" t="n">
        <f aca="false">D30</f>
        <v>1412</v>
      </c>
      <c r="G31" s="26" t="n">
        <f aca="false">D31</f>
        <v>1412</v>
      </c>
      <c r="I31" s="26" t="n">
        <f aca="false">D31-G31</f>
        <v>0</v>
      </c>
      <c r="O31" s="26"/>
      <c r="P31" s="26" t="n">
        <f aca="false">G31*100/'Fuentes salarios y recaudación'!J285</f>
        <v>2966.16123253314</v>
      </c>
    </row>
    <row r="32" customFormat="false" ht="15.75" hidden="false" customHeight="false" outlineLevel="0" collapsed="false">
      <c r="B32" s="7" t="n">
        <v>2018</v>
      </c>
      <c r="C32" s="7" t="s">
        <v>17</v>
      </c>
      <c r="D32" s="0" t="n">
        <v>1493</v>
      </c>
      <c r="E32" s="44" t="n">
        <f aca="false">D32/D26-1</f>
        <v>0.0573654390934844</v>
      </c>
      <c r="G32" s="56" t="n">
        <v>1610</v>
      </c>
      <c r="H32" s="44" t="n">
        <f aca="false">G32/G26-1</f>
        <v>0.140226628895184</v>
      </c>
      <c r="I32" s="26" t="n">
        <f aca="false">D32-G32</f>
        <v>-117</v>
      </c>
      <c r="J32" s="44"/>
      <c r="O32" s="26" t="n">
        <f aca="false">D32*100/'Fuentes salarios y recaudación'!J286</f>
        <v>3064.57280771479</v>
      </c>
      <c r="P32" s="26" t="n">
        <f aca="false">G32*100/'Fuentes salarios y recaudación'!J286</f>
        <v>3304.73022131334</v>
      </c>
      <c r="Q32" s="0" t="n">
        <f aca="false">O32-P32</f>
        <v>-240.157413598547</v>
      </c>
    </row>
    <row r="33" customFormat="false" ht="15.75" hidden="false" customHeight="false" outlineLevel="0" collapsed="false">
      <c r="B33" s="5" t="n">
        <v>2018</v>
      </c>
      <c r="C33" s="5" t="s">
        <v>18</v>
      </c>
      <c r="D33" s="0" t="n">
        <f aca="false">D32</f>
        <v>1493</v>
      </c>
      <c r="G33" s="56" t="n">
        <f aca="false">G32</f>
        <v>1610</v>
      </c>
      <c r="I33" s="26" t="n">
        <f aca="false">D33-G33</f>
        <v>-117</v>
      </c>
      <c r="O33" s="26" t="n">
        <f aca="false">D33*100/'Fuentes salarios y recaudación'!J287</f>
        <v>2982.87100515389</v>
      </c>
      <c r="P33" s="26" t="n">
        <f aca="false">G33*100/'Fuentes salarios y recaudación'!J287</f>
        <v>3216.62579926173</v>
      </c>
      <c r="Q33" s="26" t="n">
        <f aca="false">O33-P33</f>
        <v>-233.75479410784</v>
      </c>
    </row>
    <row r="34" customFormat="false" ht="15.75" hidden="false" customHeight="false" outlineLevel="0" collapsed="false">
      <c r="B34" s="27" t="n">
        <v>2018</v>
      </c>
      <c r="C34" s="27" t="s">
        <v>19</v>
      </c>
      <c r="D34" s="26" t="n">
        <f aca="false">D33</f>
        <v>1493</v>
      </c>
      <c r="G34" s="56" t="n">
        <f aca="false">G33</f>
        <v>1610</v>
      </c>
      <c r="I34" s="26" t="n">
        <f aca="false">D34-G34</f>
        <v>-117</v>
      </c>
      <c r="O34" s="26" t="n">
        <f aca="false">D34*100/'Fuentes salarios y recaudación'!J288</f>
        <v>2922.22390541395</v>
      </c>
      <c r="P34" s="26" t="n">
        <f aca="false">G34*100/'Fuentes salarios y recaudación'!J288</f>
        <v>3151.22604669556</v>
      </c>
      <c r="Q34" s="26" t="n">
        <f aca="false">O34-P34</f>
        <v>-229.002141281602</v>
      </c>
    </row>
    <row r="35" customFormat="false" ht="15.75" hidden="false" customHeight="false" outlineLevel="0" collapsed="false">
      <c r="B35" s="7" t="n">
        <v>2018</v>
      </c>
      <c r="C35" s="7" t="s">
        <v>20</v>
      </c>
      <c r="D35" s="0" t="n">
        <v>1578</v>
      </c>
      <c r="E35" s="44" t="n">
        <f aca="false">D35/D32-1</f>
        <v>0.056932350971199</v>
      </c>
      <c r="G35" s="56" t="n">
        <f aca="false">G34</f>
        <v>1610</v>
      </c>
      <c r="I35" s="26" t="n">
        <f aca="false">D35-G35</f>
        <v>-32</v>
      </c>
      <c r="O35" s="26" t="n">
        <f aca="false">D35*100/'Fuentes salarios y recaudación'!J289</f>
        <v>2977.33945097313</v>
      </c>
      <c r="P35" s="26" t="n">
        <f aca="false">G35*100/'Fuentes salarios y recaudación'!J289</f>
        <v>3037.71642336296</v>
      </c>
      <c r="Q35" s="26" t="n">
        <f aca="false">O35-P35</f>
        <v>-60.3769723898231</v>
      </c>
    </row>
    <row r="36" customFormat="false" ht="15.75" hidden="false" customHeight="false" outlineLevel="0" collapsed="false">
      <c r="B36" s="5" t="n">
        <v>2018</v>
      </c>
      <c r="C36" s="5" t="s">
        <v>9</v>
      </c>
      <c r="D36" s="26" t="n">
        <f aca="false">D35</f>
        <v>1578</v>
      </c>
      <c r="G36" s="56" t="n">
        <f aca="false">G35</f>
        <v>1610</v>
      </c>
      <c r="I36" s="26" t="n">
        <f aca="false">D36-G36</f>
        <v>-32</v>
      </c>
      <c r="O36" s="26" t="n">
        <f aca="false">D36*100/'Fuentes salarios y recaudación'!J290</f>
        <v>2887.77194122304</v>
      </c>
      <c r="P36" s="26" t="n">
        <f aca="false">G36*100/'Fuentes salarios y recaudación'!J290</f>
        <v>2946.3325889538</v>
      </c>
      <c r="Q36" s="26" t="n">
        <f aca="false">O36-P36</f>
        <v>-58.5606477307588</v>
      </c>
    </row>
    <row r="37" customFormat="false" ht="15.75" hidden="false" customHeight="false" outlineLevel="0" collapsed="false">
      <c r="B37" s="27" t="n">
        <v>2018</v>
      </c>
      <c r="C37" s="27" t="s">
        <v>10</v>
      </c>
      <c r="D37" s="26" t="n">
        <f aca="false">D36</f>
        <v>1578</v>
      </c>
      <c r="G37" s="56" t="n">
        <f aca="false">G36</f>
        <v>1610</v>
      </c>
      <c r="I37" s="26" t="n">
        <f aca="false">D37-G37</f>
        <v>-32</v>
      </c>
      <c r="O37" s="26" t="n">
        <f aca="false">D37*100/'Fuentes salarios y recaudación'!J291</f>
        <v>2779.658810832</v>
      </c>
      <c r="P37" s="26" t="n">
        <f aca="false">G37*100/'Fuentes salarios y recaudación'!J291</f>
        <v>2836.0270503419</v>
      </c>
      <c r="Q37" s="26" t="n">
        <f aca="false">O37-P37</f>
        <v>-56.3682395099013</v>
      </c>
    </row>
    <row r="38" customFormat="false" ht="15.75" hidden="false" customHeight="false" outlineLevel="0" collapsed="false">
      <c r="B38" s="7" t="n">
        <v>2018</v>
      </c>
      <c r="C38" s="7" t="s">
        <v>11</v>
      </c>
      <c r="D38" s="0" t="n">
        <v>1684</v>
      </c>
      <c r="E38" s="44" t="n">
        <f aca="false">D38/D35-1</f>
        <v>0.0671736375158429</v>
      </c>
      <c r="G38" s="0" t="n">
        <f aca="false">TRUNC(G37*(1+Movilidad!K9),0)+1</f>
        <v>1865</v>
      </c>
      <c r="H38" s="44" t="n">
        <f aca="false">G38/G32-1</f>
        <v>0.158385093167702</v>
      </c>
      <c r="I38" s="26" t="n">
        <f aca="false">D38-G38</f>
        <v>-181</v>
      </c>
      <c r="J38" s="44"/>
      <c r="O38" s="26" t="n">
        <f aca="false">D38*100/'Fuentes salarios y recaudación'!J292</f>
        <v>2784.43561329304</v>
      </c>
      <c r="P38" s="26" t="n">
        <f aca="false">G38*100/'Fuentes salarios y recaudación'!J292</f>
        <v>3083.71283776219</v>
      </c>
      <c r="Q38" s="26" t="n">
        <f aca="false">O38-P38</f>
        <v>-299.277224469145</v>
      </c>
    </row>
    <row r="39" customFormat="false" ht="15.75" hidden="false" customHeight="false" outlineLevel="0" collapsed="false">
      <c r="B39" s="5" t="n">
        <v>2018</v>
      </c>
      <c r="C39" s="5" t="s">
        <v>12</v>
      </c>
      <c r="D39" s="26" t="n">
        <f aca="false">D38</f>
        <v>1684</v>
      </c>
      <c r="G39" s="56" t="n">
        <f aca="false">G38</f>
        <v>1865</v>
      </c>
      <c r="I39" s="26" t="n">
        <f aca="false">D39-G39</f>
        <v>-181</v>
      </c>
      <c r="O39" s="26" t="n">
        <f aca="false">D39*100/'Fuentes salarios y recaudación'!J293</f>
        <v>2641.98989705841</v>
      </c>
      <c r="P39" s="26" t="n">
        <f aca="false">G39*100/'Fuentes salarios y recaudación'!J293</f>
        <v>2925.95674466386</v>
      </c>
      <c r="Q39" s="26" t="n">
        <f aca="false">O39-P39</f>
        <v>-283.966847605447</v>
      </c>
    </row>
    <row r="40" customFormat="false" ht="15.75" hidden="false" customHeight="false" outlineLevel="0" collapsed="false">
      <c r="B40" s="27" t="n">
        <v>2018</v>
      </c>
      <c r="C40" s="27" t="s">
        <v>13</v>
      </c>
      <c r="D40" s="26" t="n">
        <f aca="false">D39</f>
        <v>1684</v>
      </c>
      <c r="G40" s="56" t="n">
        <f aca="false">G39</f>
        <v>1865</v>
      </c>
      <c r="I40" s="26" t="n">
        <f aca="false">D40-G40</f>
        <v>-181</v>
      </c>
      <c r="O40" s="26" t="n">
        <f aca="false">D40*100/'Fuentes salarios y recaudación'!J294</f>
        <v>2561.22512063096</v>
      </c>
      <c r="P40" s="26" t="n">
        <f aca="false">G40*100/'Fuentes salarios y recaudación'!J294</f>
        <v>2836.51119357288</v>
      </c>
      <c r="Q40" s="26" t="n">
        <f aca="false">O40-P40</f>
        <v>-275.286072941926</v>
      </c>
    </row>
    <row r="41" customFormat="false" ht="15.75" hidden="false" customHeight="false" outlineLevel="0" collapsed="false">
      <c r="B41" s="7" t="n">
        <v>2018</v>
      </c>
      <c r="C41" s="7" t="s">
        <v>14</v>
      </c>
      <c r="D41" s="55" t="n">
        <v>1816</v>
      </c>
      <c r="E41" s="44" t="n">
        <f aca="false">D41/D38-1</f>
        <v>0.0783847980997625</v>
      </c>
      <c r="G41" s="56" t="n">
        <f aca="false">G40</f>
        <v>1865</v>
      </c>
      <c r="I41" s="26" t="n">
        <f aca="false">D41-G41</f>
        <v>-49</v>
      </c>
      <c r="O41" s="26" t="n">
        <f aca="false">D41*100/'Fuentes salarios y recaudación'!J295</f>
        <v>2692.78637889188</v>
      </c>
      <c r="P41" s="26" t="n">
        <f aca="false">G41*100/'Fuentes salarios y recaudación'!J295</f>
        <v>2765.44416114172</v>
      </c>
      <c r="Q41" s="26" t="n">
        <f aca="false">O41-P41</f>
        <v>-72.6577822498362</v>
      </c>
    </row>
    <row r="42" customFormat="false" ht="15.75" hidden="false" customHeight="false" outlineLevel="0" collapsed="false">
      <c r="B42" s="5" t="n">
        <v>2019</v>
      </c>
      <c r="C42" s="5" t="s">
        <v>15</v>
      </c>
      <c r="D42" s="26" t="n">
        <f aca="false">D41</f>
        <v>1816</v>
      </c>
      <c r="G42" s="56" t="n">
        <f aca="false">G41</f>
        <v>1865</v>
      </c>
      <c r="I42" s="26" t="n">
        <f aca="false">D42-G42</f>
        <v>-49</v>
      </c>
      <c r="O42" s="26" t="n">
        <f aca="false">D42*100/'Fuentes salarios y recaudación'!J296</f>
        <v>2616.73767800344</v>
      </c>
      <c r="P42" s="26" t="n">
        <f aca="false">G42*100/'Fuentes salarios y recaudación'!J296</f>
        <v>2687.3434853945</v>
      </c>
      <c r="Q42" s="26" t="n">
        <f aca="false">O42-P42</f>
        <v>-70.6058073910617</v>
      </c>
    </row>
    <row r="43" customFormat="false" ht="15.75" hidden="false" customHeight="false" outlineLevel="0" collapsed="false">
      <c r="B43" s="27" t="n">
        <v>2019</v>
      </c>
      <c r="C43" s="27" t="s">
        <v>16</v>
      </c>
      <c r="D43" s="26" t="n">
        <f aca="false">D42</f>
        <v>1816</v>
      </c>
      <c r="G43" s="56" t="n">
        <f aca="false">G42</f>
        <v>1865</v>
      </c>
      <c r="I43" s="26" t="n">
        <f aca="false">D43-G43</f>
        <v>-49</v>
      </c>
      <c r="O43" s="26" t="n">
        <f aca="false">D43*100/'Fuentes salarios y recaudación'!J297</f>
        <v>2521.77708067239</v>
      </c>
      <c r="P43" s="26" t="n">
        <f aca="false">G43*100/'Fuentes salarios y recaudación'!J297</f>
        <v>2589.82062525</v>
      </c>
      <c r="Q43" s="26" t="n">
        <f aca="false">O43-P43</f>
        <v>-68.0435445776143</v>
      </c>
    </row>
    <row r="44" customFormat="false" ht="15.75" hidden="false" customHeight="false" outlineLevel="0" collapsed="false">
      <c r="B44" s="7" t="n">
        <v>2019</v>
      </c>
      <c r="C44" s="7" t="s">
        <v>17</v>
      </c>
      <c r="D44" s="0" t="n">
        <v>2644</v>
      </c>
      <c r="E44" s="44" t="n">
        <f aca="false">D44/D41-1</f>
        <v>0.455947136563877</v>
      </c>
      <c r="G44" s="0" t="n">
        <f aca="false">TRUNC(G38*(1+Movilidad!K10),0)+1</f>
        <v>2383</v>
      </c>
      <c r="H44" s="44" t="n">
        <f aca="false">G44/G38-1</f>
        <v>0.277747989276139</v>
      </c>
      <c r="I44" s="26" t="n">
        <f aca="false">D44-G44</f>
        <v>261</v>
      </c>
      <c r="J44" s="44"/>
      <c r="O44" s="26" t="n">
        <f aca="false">D44*100/'Fuentes salarios y recaudación'!J298</f>
        <v>3507.44196339917</v>
      </c>
      <c r="P44" s="26" t="n">
        <f aca="false">G44*100/'Fuentes salarios y recaudación'!J298</f>
        <v>3161.20809333594</v>
      </c>
      <c r="Q44" s="26" t="n">
        <f aca="false">O44-P44</f>
        <v>346.233870063232</v>
      </c>
    </row>
    <row r="45" customFormat="false" ht="15.75" hidden="false" customHeight="false" outlineLevel="0" collapsed="false">
      <c r="B45" s="5" t="n">
        <v>2019</v>
      </c>
      <c r="C45" s="5" t="s">
        <v>18</v>
      </c>
      <c r="D45" s="0" t="n">
        <f aca="false">D44</f>
        <v>2644</v>
      </c>
      <c r="G45" s="56" t="n">
        <f aca="false">G44</f>
        <v>2383</v>
      </c>
      <c r="I45" s="26" t="n">
        <f aca="false">D45-G45</f>
        <v>261</v>
      </c>
      <c r="O45" s="26" t="n">
        <f aca="false">D45*100/'Fuentes salarios y recaudación'!J299</f>
        <v>3390.64450178055</v>
      </c>
      <c r="P45" s="26" t="n">
        <f aca="false">G45*100/'Fuentes salarios y recaudación'!J299</f>
        <v>3055.94018447166</v>
      </c>
      <c r="Q45" s="26" t="n">
        <f aca="false">O45-P45</f>
        <v>334.704317308897</v>
      </c>
    </row>
    <row r="46" customFormat="false" ht="15.75" hidden="false" customHeight="false" outlineLevel="0" collapsed="false">
      <c r="B46" s="27" t="n">
        <v>2019</v>
      </c>
      <c r="C46" s="27" t="s">
        <v>19</v>
      </c>
      <c r="D46" s="26" t="n">
        <f aca="false">D45</f>
        <v>2644</v>
      </c>
      <c r="G46" s="56" t="n">
        <f aca="false">G45</f>
        <v>2383</v>
      </c>
      <c r="I46" s="26" t="n">
        <f aca="false">D46-G46</f>
        <v>261</v>
      </c>
      <c r="O46" s="26" t="n">
        <f aca="false">D46*100/'Fuentes salarios y recaudación'!J300</f>
        <v>3290.00107574335</v>
      </c>
      <c r="P46" s="26" t="n">
        <f aca="false">G46*100/'Fuentes salarios y recaudación'!J300</f>
        <v>2965.23168059622</v>
      </c>
      <c r="Q46" s="26" t="n">
        <f aca="false">O46-P46</f>
        <v>324.769395147131</v>
      </c>
    </row>
    <row r="47" customFormat="false" ht="15.75" hidden="false" customHeight="false" outlineLevel="0" collapsed="false">
      <c r="B47" s="7" t="n">
        <v>2019</v>
      </c>
      <c r="C47" s="7" t="s">
        <v>20</v>
      </c>
      <c r="D47" s="26" t="n">
        <f aca="false">D46</f>
        <v>2644</v>
      </c>
      <c r="G47" s="56" t="n">
        <f aca="false">G46</f>
        <v>2383</v>
      </c>
      <c r="I47" s="26" t="n">
        <f aca="false">D47-G47</f>
        <v>261</v>
      </c>
      <c r="O47" s="26" t="n">
        <f aca="false">D47*100/'Fuentes salarios y recaudación'!J301</f>
        <v>3202.94486137529</v>
      </c>
      <c r="P47" s="26" t="n">
        <f aca="false">G47*100/'Fuentes salarios y recaudación'!J301</f>
        <v>2886.76913943167</v>
      </c>
      <c r="Q47" s="26" t="n">
        <f aca="false">O47-P47</f>
        <v>316.175721943628</v>
      </c>
    </row>
    <row r="48" customFormat="false" ht="15.75" hidden="false" customHeight="false" outlineLevel="0" collapsed="false">
      <c r="B48" s="5" t="n">
        <f aca="false">B36+1</f>
        <v>2019</v>
      </c>
      <c r="C48" s="5" t="str">
        <f aca="false">C36</f>
        <v>Julio</v>
      </c>
      <c r="D48" s="26" t="n">
        <f aca="false">D47</f>
        <v>2644</v>
      </c>
      <c r="G48" s="56" t="n">
        <f aca="false">G47</f>
        <v>2383</v>
      </c>
      <c r="I48" s="26" t="n">
        <f aca="false">D48-G48</f>
        <v>261</v>
      </c>
      <c r="O48" s="26" t="n">
        <f aca="false">D48*100/'Fuentes salarios y recaudación'!J302</f>
        <v>3134.06238427031</v>
      </c>
      <c r="P48" s="26" t="n">
        <f aca="false">G48*100/'Fuentes salarios y recaudación'!J302</f>
        <v>2824.68633196526</v>
      </c>
      <c r="Q48" s="26" t="n">
        <f aca="false">O48-P48</f>
        <v>309.376052305049</v>
      </c>
    </row>
    <row r="49" customFormat="false" ht="15.75" hidden="false" customHeight="false" outlineLevel="0" collapsed="false">
      <c r="B49" s="27" t="n">
        <f aca="false">B37+1</f>
        <v>2019</v>
      </c>
      <c r="C49" s="27" t="str">
        <f aca="false">C37</f>
        <v>Agosto</v>
      </c>
      <c r="D49" s="26" t="n">
        <f aca="false">D48</f>
        <v>2644</v>
      </c>
      <c r="G49" s="56" t="n">
        <f aca="false">G48</f>
        <v>2383</v>
      </c>
      <c r="I49" s="26" t="n">
        <f aca="false">D49-G49</f>
        <v>261</v>
      </c>
      <c r="O49" s="26" t="n">
        <f aca="false">D49*100/'Fuentes salarios y recaudación'!J303</f>
        <v>3014.85542910349</v>
      </c>
      <c r="P49" s="26" t="n">
        <f aca="false">G49*100/'Fuentes salarios y recaudación'!J303</f>
        <v>2717.24678046657</v>
      </c>
      <c r="Q49" s="26" t="n">
        <f aca="false">O49-P49</f>
        <v>297.608648636918</v>
      </c>
    </row>
    <row r="50" customFormat="false" ht="15.75" hidden="false" customHeight="false" outlineLevel="0" collapsed="false">
      <c r="B50" s="7" t="n">
        <f aca="false">B38+1</f>
        <v>2019</v>
      </c>
      <c r="C50" s="7" t="str">
        <f aca="false">C38</f>
        <v>Septiembre</v>
      </c>
      <c r="D50" s="26" t="n">
        <f aca="false">D49</f>
        <v>2644</v>
      </c>
      <c r="G50" s="43" t="n">
        <f aca="false">TRUNC(G49*(1+Movilidad!K11),0)+1</f>
        <v>2650</v>
      </c>
      <c r="H50" s="44" t="n">
        <f aca="false">G50/G44-1</f>
        <v>0.112043642467478</v>
      </c>
      <c r="I50" s="43" t="n">
        <f aca="false">D50-G50</f>
        <v>-6</v>
      </c>
      <c r="J50" s="57" t="n">
        <f aca="false">TRUNC(G49*(1+Movilidad!I11),0)+1</f>
        <v>2873</v>
      </c>
      <c r="K50" s="44" t="n">
        <f aca="false">J50/G44-1</f>
        <v>0.205623164078892</v>
      </c>
      <c r="L50" s="58" t="n">
        <f aca="false">D50-J50</f>
        <v>-229</v>
      </c>
      <c r="M50" s="0" t="s">
        <v>38</v>
      </c>
      <c r="O50" s="26" t="n">
        <f aca="false">D50*100/'Fuentes salarios y recaudación'!J304</f>
        <v>2847.27446984788</v>
      </c>
      <c r="P50" s="26" t="n">
        <f aca="false">G50*100/'Fuentes salarios y recaudación'!J304</f>
        <v>2853.73575835737</v>
      </c>
      <c r="Q50" s="26" t="n">
        <f aca="false">O50-P50</f>
        <v>-6.46128850948844</v>
      </c>
    </row>
    <row r="51" customFormat="false" ht="15.75" hidden="false" customHeight="false" outlineLevel="0" collapsed="false">
      <c r="B51" s="5" t="n">
        <f aca="false">B39+1</f>
        <v>2019</v>
      </c>
      <c r="C51" s="5" t="str">
        <f aca="false">C39</f>
        <v>Octubre</v>
      </c>
      <c r="D51" s="26" t="n">
        <f aca="false">D50</f>
        <v>2644</v>
      </c>
      <c r="G51" s="59" t="n">
        <f aca="false">G50</f>
        <v>2650</v>
      </c>
      <c r="H51" s="56"/>
      <c r="I51" s="26" t="n">
        <f aca="false">D51-G51</f>
        <v>-6</v>
      </c>
      <c r="J51" s="56" t="n">
        <f aca="false">J50</f>
        <v>2873</v>
      </c>
      <c r="L51" s="60" t="n">
        <f aca="false">D51-J51</f>
        <v>-229</v>
      </c>
      <c r="M51" s="0" t="s">
        <v>39</v>
      </c>
      <c r="O51" s="26" t="n">
        <f aca="false">D51*100/'Fuentes salarios y recaudación'!J305</f>
        <v>2756.48996646266</v>
      </c>
      <c r="P51" s="26" t="n">
        <f aca="false">G51*100/'Fuentes salarios y recaudación'!J305</f>
        <v>2762.74523870123</v>
      </c>
    </row>
    <row r="52" customFormat="false" ht="15.75" hidden="false" customHeight="false" outlineLevel="0" collapsed="false">
      <c r="B52" s="27" t="n">
        <f aca="false">B40+1</f>
        <v>2019</v>
      </c>
      <c r="C52" s="27" t="str">
        <f aca="false">C40</f>
        <v>Noviembre</v>
      </c>
      <c r="D52" s="26" t="n">
        <f aca="false">D51</f>
        <v>2644</v>
      </c>
      <c r="G52" s="59" t="n">
        <f aca="false">G51</f>
        <v>2650</v>
      </c>
      <c r="H52" s="56"/>
      <c r="I52" s="26" t="n">
        <f aca="false">D52-G52</f>
        <v>-6</v>
      </c>
      <c r="J52" s="56" t="n">
        <f aca="false">J51</f>
        <v>2873</v>
      </c>
      <c r="L52" s="60" t="n">
        <f aca="false">D52-J52</f>
        <v>-229</v>
      </c>
      <c r="M52" s="0" t="s">
        <v>40</v>
      </c>
      <c r="O52" s="26" t="n">
        <f aca="false">D52*100/'Fuentes salarios y recaudación'!J306</f>
        <v>2644</v>
      </c>
      <c r="P52" s="26" t="n">
        <f aca="false">G52*100/'Fuentes salarios y recaudación'!J306</f>
        <v>2650</v>
      </c>
    </row>
    <row r="53" customFormat="false" ht="15.75" hidden="false" customHeight="false" outlineLevel="0" collapsed="false">
      <c r="B53" s="7" t="n">
        <f aca="false">B41+1</f>
        <v>2019</v>
      </c>
      <c r="C53" s="7" t="str">
        <f aca="false">C41</f>
        <v>Diciembre</v>
      </c>
      <c r="D53" s="41" t="n">
        <v>2746</v>
      </c>
      <c r="E53" s="44" t="n">
        <f aca="false">D53/D52-1</f>
        <v>0.0385779122541603</v>
      </c>
      <c r="G53" s="59" t="n">
        <f aca="false">G52</f>
        <v>2650</v>
      </c>
      <c r="H53" s="56"/>
      <c r="I53" s="26" t="n">
        <f aca="false">D53-G53</f>
        <v>96</v>
      </c>
      <c r="J53" s="56" t="n">
        <f aca="false">J52</f>
        <v>2873</v>
      </c>
      <c r="L53" s="60" t="n">
        <f aca="false">D53-J53</f>
        <v>-127</v>
      </c>
      <c r="M53" s="0" t="s">
        <v>41</v>
      </c>
      <c r="O53" s="26" t="n">
        <f aca="false">D53*100/'Fuentes salarios y recaudación'!J307</f>
        <v>2632.79002876318</v>
      </c>
      <c r="P53" s="26" t="n">
        <f aca="false">G53*100/'Fuentes salarios y recaudación'!J307</f>
        <v>2540.74784276126</v>
      </c>
    </row>
    <row r="54" customFormat="false" ht="15" hidden="false" customHeight="false" outlineLevel="0" collapsed="false">
      <c r="D54" s="0" t="n">
        <f aca="false">TRUNC(D41*(1+'Fuentes salarios y recaudación'!H307/'Fuentes salarios y recaudación'!H297-1),0)+1</f>
        <v>2745</v>
      </c>
      <c r="M54" s="0" t="s">
        <v>42</v>
      </c>
    </row>
    <row r="55" customFormat="false" ht="15" hidden="false" customHeight="false" outlineLevel="0" collapsed="false">
      <c r="M55" s="0" t="s">
        <v>43</v>
      </c>
    </row>
    <row r="56" customFormat="false" ht="15" hidden="false" customHeight="false" outlineLevel="0" collapsed="false">
      <c r="M56" s="0" t="s">
        <v>44</v>
      </c>
    </row>
    <row r="57" customFormat="false" ht="15" hidden="false" customHeight="false" outlineLevel="0" collapsed="false">
      <c r="M57" s="0" t="s">
        <v>45</v>
      </c>
    </row>
    <row r="58" customFormat="false" ht="15" hidden="false" customHeight="false" outlineLevel="0" collapsed="false">
      <c r="Q58" s="0" t="n">
        <f aca="false">SUM(Q32:Q50)</f>
        <v>-25.6507709581342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O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7" activeCellId="0" sqref="G7"/>
    </sheetView>
  </sheetViews>
  <sheetFormatPr defaultColWidth="10.35546875" defaultRowHeight="15" zeroHeight="false" outlineLevelRow="0" outlineLevelCol="0"/>
  <sheetData>
    <row r="3" customFormat="false" ht="15" hidden="false" customHeight="false" outlineLevel="0" collapsed="false">
      <c r="D3" s="43" t="s">
        <v>28</v>
      </c>
      <c r="E3" s="43" t="s">
        <v>29</v>
      </c>
      <c r="G3" s="43" t="s">
        <v>30</v>
      </c>
    </row>
    <row r="4" customFormat="false" ht="15" hidden="false" customHeight="false" outlineLevel="0" collapsed="false">
      <c r="B4" s="49" t="s">
        <v>17</v>
      </c>
      <c r="C4" s="49" t="n">
        <v>2018</v>
      </c>
      <c r="E4" s="45" t="n">
        <f aca="false">Movilidad!K8</f>
        <v>0.142546612768051</v>
      </c>
      <c r="G4" s="45" t="n">
        <f aca="false">Movilidad!N8</f>
        <v>0.0570999999999999</v>
      </c>
    </row>
    <row r="5" customFormat="false" ht="15" hidden="false" customHeight="false" outlineLevel="0" collapsed="false">
      <c r="B5" s="46" t="s">
        <v>11</v>
      </c>
      <c r="C5" s="46" t="n">
        <v>2018</v>
      </c>
      <c r="E5" s="48" t="n">
        <f aca="false">Movilidad!K9</f>
        <v>0.158094783701827</v>
      </c>
      <c r="G5" s="48" t="n">
        <f aca="false">Movilidad!N9</f>
        <v>0.127500919999998</v>
      </c>
    </row>
    <row r="6" customFormat="false" ht="15" hidden="false" customHeight="false" outlineLevel="0" collapsed="false">
      <c r="B6" s="49" t="s">
        <v>17</v>
      </c>
      <c r="C6" s="49" t="n">
        <v>2019</v>
      </c>
      <c r="E6" s="45" t="n">
        <f aca="false">Movilidad!K10</f>
        <v>0.277219682412652</v>
      </c>
      <c r="G6" s="45" t="n">
        <f aca="false">Movilidad!N10</f>
        <v>0.20530374</v>
      </c>
    </row>
    <row r="7" customFormat="false" ht="15" hidden="false" customHeight="false" outlineLevel="0" collapsed="false">
      <c r="B7" s="46" t="s">
        <v>11</v>
      </c>
      <c r="C7" s="46" t="n">
        <v>2019</v>
      </c>
      <c r="D7" s="48" t="n">
        <f aca="false">Movilidad!K11</f>
        <v>0.111722548620853</v>
      </c>
      <c r="E7" s="48" t="n">
        <f aca="false">Movilidad!L11</f>
        <v>0.205458620220368</v>
      </c>
      <c r="G7" s="48" t="n">
        <f aca="false">Movilidad!N11</f>
        <v>0.24267110945195</v>
      </c>
    </row>
    <row r="10" customFormat="false" ht="15" hidden="false" customHeight="false" outlineLevel="0" collapsed="false">
      <c r="B10" s="61" t="s">
        <v>46</v>
      </c>
      <c r="C10" s="61"/>
      <c r="D10" s="61"/>
      <c r="E10" s="61"/>
      <c r="F10" s="61"/>
      <c r="G10" s="61"/>
      <c r="H10" s="61"/>
      <c r="I10" s="61"/>
      <c r="J10" s="61"/>
      <c r="K10" s="61"/>
      <c r="L10" s="62" t="n">
        <f aca="false">(100*(1+E4)*(1+E5)*(1+E6)*(1+E7))/100-1</f>
        <v>1.03721066970271</v>
      </c>
      <c r="M10" s="61"/>
      <c r="N10" s="61"/>
    </row>
    <row r="11" customFormat="false" ht="15" hidden="false" customHeight="false" outlineLevel="0" collapsed="false">
      <c r="B11" s="61" t="s">
        <v>47</v>
      </c>
      <c r="C11" s="61"/>
      <c r="D11" s="61"/>
      <c r="E11" s="61"/>
      <c r="F11" s="61"/>
      <c r="G11" s="61"/>
      <c r="H11" s="61"/>
      <c r="I11" s="61"/>
      <c r="J11" s="61"/>
      <c r="K11" s="61"/>
      <c r="L11" s="63" t="n">
        <f aca="false">(100*(1+G4)*(1+G5)*(1+G6)*(1+G7))/100-1</f>
        <v>0.785195089455769</v>
      </c>
      <c r="M11" s="61"/>
      <c r="N11" s="61"/>
    </row>
    <row r="12" customFormat="false" ht="15" hidden="false" customHeight="false" outlineLevel="0" collapsed="false">
      <c r="B12" s="61" t="s">
        <v>48</v>
      </c>
      <c r="C12" s="61"/>
      <c r="D12" s="61"/>
      <c r="E12" s="61"/>
      <c r="F12" s="61"/>
      <c r="G12" s="61"/>
      <c r="H12" s="61"/>
      <c r="I12" s="61"/>
      <c r="J12" s="61"/>
      <c r="K12" s="61"/>
      <c r="L12" s="62" t="n">
        <f aca="false">(1+L10)/(1+L11)-1</f>
        <v>0.141169770035483</v>
      </c>
      <c r="M12" s="61"/>
      <c r="N12" s="61" t="s">
        <v>49</v>
      </c>
    </row>
    <row r="13" customFormat="false" ht="15" hidden="false" customHeight="false" outlineLevel="0" collapsed="false">
      <c r="B13" s="61" t="s">
        <v>50</v>
      </c>
      <c r="C13" s="61"/>
      <c r="D13" s="61"/>
      <c r="E13" s="64" t="n">
        <f aca="false">'Monto AUH'!J50</f>
        <v>2873</v>
      </c>
      <c r="F13" s="61"/>
      <c r="G13" s="61" t="s">
        <v>51</v>
      </c>
      <c r="H13" s="61" t="s">
        <v>52</v>
      </c>
      <c r="I13" s="61"/>
      <c r="J13" s="64" t="n">
        <f aca="false">'Monto AUH'!D50</f>
        <v>2644</v>
      </c>
      <c r="K13" s="61" t="s">
        <v>53</v>
      </c>
      <c r="L13" s="61"/>
      <c r="M13" s="61"/>
      <c r="N13" s="61"/>
      <c r="O13" s="61"/>
    </row>
    <row r="14" customFormat="false" ht="15" hidden="false" customHeight="false" outlineLevel="0" collapsed="false">
      <c r="B14" s="61" t="s">
        <v>54</v>
      </c>
      <c r="C14" s="61"/>
      <c r="D14" s="61"/>
      <c r="E14" s="61"/>
      <c r="F14" s="61"/>
      <c r="G14" s="61"/>
      <c r="H14" s="61"/>
      <c r="I14" s="61"/>
      <c r="J14" s="61"/>
      <c r="K14" s="61"/>
      <c r="L14" s="61"/>
      <c r="M14" s="61"/>
      <c r="N14" s="61"/>
      <c r="O14" s="61"/>
    </row>
    <row r="15" customFormat="false" ht="15" hidden="false" customHeight="false" outlineLevel="0" collapsed="false">
      <c r="B15" s="61" t="s">
        <v>55</v>
      </c>
      <c r="C15" s="61"/>
      <c r="D15" s="61"/>
      <c r="E15" s="61"/>
      <c r="F15" s="61"/>
      <c r="G15" s="61"/>
      <c r="H15" s="61"/>
      <c r="I15" s="61"/>
      <c r="J15" s="61"/>
      <c r="K15" s="61"/>
      <c r="L15" s="61"/>
      <c r="M15" s="61"/>
      <c r="N15" s="61"/>
      <c r="O15" s="61"/>
    </row>
    <row r="16" customFormat="false" ht="15" hidden="false" customHeight="false" outlineLevel="0" collapsed="false">
      <c r="B16" s="61" t="s">
        <v>56</v>
      </c>
      <c r="C16" s="61"/>
      <c r="D16" s="61"/>
      <c r="E16" s="61"/>
      <c r="F16" s="61"/>
      <c r="G16" s="61"/>
      <c r="H16" s="61"/>
      <c r="I16" s="61"/>
      <c r="J16" s="61"/>
      <c r="K16" s="61"/>
      <c r="L16" s="62" t="n">
        <f aca="false">(100*(1+E4)*(1+E5)*(1+E6)*(1+D7))/100-1</f>
        <v>0.87879782831987</v>
      </c>
      <c r="M16" s="61"/>
      <c r="N16" s="61"/>
    </row>
    <row r="17" customFormat="false" ht="15" hidden="false" customHeight="false" outlineLevel="0" collapsed="false">
      <c r="B17" s="61" t="s">
        <v>57</v>
      </c>
      <c r="C17" s="61"/>
      <c r="D17" s="61"/>
      <c r="E17" s="61"/>
      <c r="F17" s="61"/>
      <c r="G17" s="61"/>
      <c r="H17" s="61"/>
      <c r="I17" s="61"/>
      <c r="J17" s="61"/>
      <c r="K17" s="61"/>
      <c r="L17" s="62" t="n">
        <f aca="false">(1+L16)/(1+L11)-1</f>
        <v>0.0524327785892786</v>
      </c>
      <c r="M17" s="61"/>
      <c r="N17" s="61"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J5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44" activeCellId="0" sqref="E44"/>
    </sheetView>
  </sheetViews>
  <sheetFormatPr defaultColWidth="10.35546875" defaultRowHeight="15" zeroHeight="false" outlineLevelRow="0" outlineLevelCol="0"/>
  <cols>
    <col collapsed="false" customWidth="true" hidden="false" outlineLevel="0" max="7" min="4" style="0" width="14.7"/>
    <col collapsed="false" customWidth="true" hidden="false" outlineLevel="0" max="10" min="10" style="0" width="11.99"/>
  </cols>
  <sheetData>
    <row r="2" customFormat="false" ht="15" hidden="false" customHeight="false" outlineLevel="0" collapsed="false">
      <c r="D2" s="0" t="s">
        <v>58</v>
      </c>
      <c r="E2" s="0" t="s">
        <v>59</v>
      </c>
      <c r="F2" s="0" t="s">
        <v>60</v>
      </c>
      <c r="G2" s="26" t="s">
        <v>61</v>
      </c>
    </row>
    <row r="3" customFormat="false" ht="15.75" hidden="false" customHeight="false" outlineLevel="0" collapsed="false">
      <c r="B3" s="5" t="n">
        <v>2015</v>
      </c>
      <c r="C3" s="5" t="s">
        <v>11</v>
      </c>
      <c r="D3" s="65" t="n">
        <v>4299.06</v>
      </c>
      <c r="E3" s="65" t="n">
        <f aca="false">D3*100/'Fuentes salarios y recaudación'!$J256</f>
        <v>17511.1784929803</v>
      </c>
      <c r="F3" s="65" t="n">
        <f aca="false">D3</f>
        <v>4299.06</v>
      </c>
      <c r="G3" s="65" t="n">
        <f aca="false">F3*100/'Fuentes salarios y recaudación'!$J256</f>
        <v>17511.1784929803</v>
      </c>
    </row>
    <row r="4" customFormat="false" ht="15.75" hidden="false" customHeight="false" outlineLevel="0" collapsed="false">
      <c r="B4" s="5" t="n">
        <v>2015</v>
      </c>
      <c r="C4" s="5" t="s">
        <v>12</v>
      </c>
      <c r="D4" s="65" t="n">
        <f aca="false">D3</f>
        <v>4299.06</v>
      </c>
      <c r="E4" s="65" t="n">
        <f aca="false">D4*100/'Fuentes salarios y recaudación'!J257</f>
        <v>17245.3626546712</v>
      </c>
      <c r="F4" s="65" t="n">
        <f aca="false">D4</f>
        <v>4299.06</v>
      </c>
      <c r="G4" s="65" t="n">
        <f aca="false">F4*100/'Fuentes salarios y recaudación'!$J257</f>
        <v>17245.3626546712</v>
      </c>
    </row>
    <row r="5" customFormat="false" ht="15.75" hidden="false" customHeight="false" outlineLevel="0" collapsed="false">
      <c r="B5" s="27" t="n">
        <v>2015</v>
      </c>
      <c r="C5" s="27" t="s">
        <v>13</v>
      </c>
      <c r="D5" s="66" t="n">
        <f aca="false">D4</f>
        <v>4299.06</v>
      </c>
      <c r="E5" s="66" t="n">
        <f aca="false">D5*100/'Fuentes salarios y recaudación'!J258</f>
        <v>16839.1406095198</v>
      </c>
      <c r="F5" s="66" t="n">
        <f aca="false">D5</f>
        <v>4299.06</v>
      </c>
      <c r="G5" s="66" t="n">
        <f aca="false">F5*100/'Fuentes salarios y recaudación'!$J258</f>
        <v>16839.1406095198</v>
      </c>
    </row>
    <row r="6" customFormat="false" ht="15.75" hidden="false" customHeight="false" outlineLevel="0" collapsed="false">
      <c r="B6" s="7" t="n">
        <v>2015</v>
      </c>
      <c r="C6" s="7" t="s">
        <v>14</v>
      </c>
      <c r="D6" s="67" t="n">
        <f aca="false">D5</f>
        <v>4299.06</v>
      </c>
      <c r="E6" s="67" t="n">
        <f aca="false">D6*100/'Fuentes salarios y recaudación'!J259</f>
        <v>16006.6232186978</v>
      </c>
      <c r="F6" s="67" t="n">
        <f aca="false">D6</f>
        <v>4299.06</v>
      </c>
      <c r="G6" s="67" t="n">
        <f aca="false">F6*100/'Fuentes salarios y recaudación'!$J259</f>
        <v>16006.6232186978</v>
      </c>
    </row>
    <row r="7" customFormat="false" ht="15.75" hidden="false" customHeight="false" outlineLevel="0" collapsed="false">
      <c r="B7" s="5" t="n">
        <v>2016</v>
      </c>
      <c r="C7" s="5" t="s">
        <v>15</v>
      </c>
      <c r="D7" s="65" t="n">
        <f aca="false">D6</f>
        <v>4299.06</v>
      </c>
      <c r="E7" s="65" t="n">
        <f aca="false">D7*100/'Fuentes salarios y recaudación'!J260</f>
        <v>15366.6107893509</v>
      </c>
      <c r="F7" s="65" t="n">
        <f aca="false">D7</f>
        <v>4299.06</v>
      </c>
      <c r="G7" s="65" t="n">
        <f aca="false">F7*100/'Fuentes salarios y recaudación'!$J260</f>
        <v>15366.6107893509</v>
      </c>
    </row>
    <row r="8" customFormat="false" ht="15.75" hidden="false" customHeight="false" outlineLevel="0" collapsed="false">
      <c r="B8" s="27" t="n">
        <v>2016</v>
      </c>
      <c r="C8" s="27" t="s">
        <v>16</v>
      </c>
      <c r="D8" s="66" t="n">
        <f aca="false">D7</f>
        <v>4299.06</v>
      </c>
      <c r="E8" s="66" t="n">
        <f aca="false">D8*100/'Fuentes salarios y recaudación'!J261</f>
        <v>14866.1220272085</v>
      </c>
      <c r="F8" s="66" t="n">
        <f aca="false">D8</f>
        <v>4299.06</v>
      </c>
      <c r="G8" s="66" t="n">
        <f aca="false">F8*100/'Fuentes salarios y recaudación'!$J261</f>
        <v>14866.1220272085</v>
      </c>
    </row>
    <row r="9" customFormat="false" ht="15.75" hidden="false" customHeight="false" outlineLevel="0" collapsed="false">
      <c r="B9" s="7" t="n">
        <v>2016</v>
      </c>
      <c r="C9" s="7" t="s">
        <v>17</v>
      </c>
      <c r="D9" s="67" t="n">
        <v>4958.97</v>
      </c>
      <c r="E9" s="67" t="n">
        <f aca="false">D9*100/'Fuentes salarios y recaudación'!J262</f>
        <v>16629.0084383101</v>
      </c>
      <c r="F9" s="67" t="n">
        <f aca="false">D9</f>
        <v>4958.97</v>
      </c>
      <c r="G9" s="67" t="n">
        <f aca="false">F9*100/'Fuentes salarios y recaudación'!$J262</f>
        <v>16629.0084383101</v>
      </c>
    </row>
    <row r="10" customFormat="false" ht="15.75" hidden="false" customHeight="false" outlineLevel="0" collapsed="false">
      <c r="B10" s="5" t="n">
        <v>2016</v>
      </c>
      <c r="C10" s="5" t="s">
        <v>18</v>
      </c>
      <c r="D10" s="65" t="n">
        <f aca="false">D9</f>
        <v>4958.97</v>
      </c>
      <c r="E10" s="65" t="n">
        <f aca="false">D10*100/'Fuentes salarios y recaudación'!J263</f>
        <v>15841.7143413068</v>
      </c>
      <c r="F10" s="65" t="n">
        <f aca="false">D10</f>
        <v>4958.97</v>
      </c>
      <c r="G10" s="65" t="n">
        <f aca="false">F10*100/'Fuentes salarios y recaudación'!$J263</f>
        <v>15841.7143413068</v>
      </c>
    </row>
    <row r="11" customFormat="false" ht="15.75" hidden="false" customHeight="false" outlineLevel="0" collapsed="false">
      <c r="B11" s="27" t="n">
        <v>2016</v>
      </c>
      <c r="C11" s="27" t="s">
        <v>19</v>
      </c>
      <c r="D11" s="66" t="n">
        <f aca="false">D10</f>
        <v>4958.97</v>
      </c>
      <c r="E11" s="66" t="n">
        <f aca="false">D11*100/'Fuentes salarios y recaudación'!J264</f>
        <v>15204.1475508967</v>
      </c>
      <c r="F11" s="66" t="n">
        <f aca="false">D11</f>
        <v>4958.97</v>
      </c>
      <c r="G11" s="66" t="n">
        <f aca="false">F11*100/'Fuentes salarios y recaudación'!$J264</f>
        <v>15204.1475508967</v>
      </c>
    </row>
    <row r="12" customFormat="false" ht="15.75" hidden="false" customHeight="false" outlineLevel="0" collapsed="false">
      <c r="B12" s="7" t="n">
        <v>2016</v>
      </c>
      <c r="C12" s="7" t="s">
        <v>20</v>
      </c>
      <c r="D12" s="67" t="n">
        <f aca="false">D11</f>
        <v>4958.97</v>
      </c>
      <c r="E12" s="67" t="n">
        <f aca="false">D12*100/'Fuentes salarios y recaudación'!J265</f>
        <v>14750.4371747622</v>
      </c>
      <c r="F12" s="67" t="n">
        <f aca="false">D12</f>
        <v>4958.97</v>
      </c>
      <c r="G12" s="67" t="n">
        <f aca="false">F12*100/'Fuentes salarios y recaudación'!$J265</f>
        <v>14750.4371747622</v>
      </c>
    </row>
    <row r="13" customFormat="false" ht="15.75" hidden="false" customHeight="false" outlineLevel="0" collapsed="false">
      <c r="B13" s="5" t="n">
        <v>2016</v>
      </c>
      <c r="C13" s="5" t="s">
        <v>9</v>
      </c>
      <c r="D13" s="65" t="n">
        <f aca="false">D12</f>
        <v>4958.97</v>
      </c>
      <c r="E13" s="65" t="n">
        <f aca="false">D13*100/'Fuentes salarios y recaudación'!J266</f>
        <v>14454.5874627238</v>
      </c>
      <c r="F13" s="65" t="n">
        <f aca="false">D13</f>
        <v>4958.97</v>
      </c>
      <c r="G13" s="65" t="n">
        <f aca="false">F13*100/'Fuentes salarios y recaudación'!$J266</f>
        <v>14454.5874627238</v>
      </c>
    </row>
    <row r="14" customFormat="false" ht="15.75" hidden="false" customHeight="false" outlineLevel="0" collapsed="false">
      <c r="B14" s="27" t="n">
        <v>2016</v>
      </c>
      <c r="C14" s="27" t="s">
        <v>10</v>
      </c>
      <c r="D14" s="66" t="n">
        <f aca="false">D13</f>
        <v>4958.97</v>
      </c>
      <c r="E14" s="66" t="n">
        <f aca="false">D14*100/'Fuentes salarios y recaudación'!J267</f>
        <v>14425.4542405462</v>
      </c>
      <c r="F14" s="66" t="n">
        <f aca="false">D14</f>
        <v>4958.97</v>
      </c>
      <c r="G14" s="66" t="n">
        <f aca="false">F14*100/'Fuentes salarios y recaudación'!$J267</f>
        <v>14425.4542405462</v>
      </c>
    </row>
    <row r="15" customFormat="false" ht="15.75" hidden="false" customHeight="false" outlineLevel="0" collapsed="false">
      <c r="B15" s="7" t="n">
        <v>2016</v>
      </c>
      <c r="C15" s="7" t="s">
        <v>11</v>
      </c>
      <c r="D15" s="67" t="n">
        <v>5661.16</v>
      </c>
      <c r="E15" s="67" t="n">
        <f aca="false">D15*100/'Fuentes salarios y recaudación'!J268</f>
        <v>16281.0059465229</v>
      </c>
      <c r="F15" s="67" t="n">
        <f aca="false">D15</f>
        <v>5661.16</v>
      </c>
      <c r="G15" s="67" t="n">
        <f aca="false">F15*100/'Fuentes salarios y recaudación'!$J268</f>
        <v>16281.0059465229</v>
      </c>
    </row>
    <row r="16" customFormat="false" ht="15.75" hidden="false" customHeight="false" outlineLevel="0" collapsed="false">
      <c r="B16" s="5" t="n">
        <v>2016</v>
      </c>
      <c r="C16" s="5" t="s">
        <v>12</v>
      </c>
      <c r="D16" s="65" t="n">
        <f aca="false">D15</f>
        <v>5661.16</v>
      </c>
      <c r="E16" s="65" t="n">
        <f aca="false">D16*100/'Fuentes salarios y recaudación'!J269</f>
        <v>15905.7365514773</v>
      </c>
      <c r="F16" s="65" t="n">
        <f aca="false">D16</f>
        <v>5661.16</v>
      </c>
      <c r="G16" s="65" t="n">
        <f aca="false">F16*100/'Fuentes salarios y recaudación'!$J269</f>
        <v>15905.7365514773</v>
      </c>
    </row>
    <row r="17" customFormat="false" ht="15.75" hidden="false" customHeight="false" outlineLevel="0" collapsed="false">
      <c r="B17" s="27" t="n">
        <v>2016</v>
      </c>
      <c r="C17" s="27" t="s">
        <v>13</v>
      </c>
      <c r="D17" s="66" t="n">
        <f aca="false">D16</f>
        <v>5661.16</v>
      </c>
      <c r="E17" s="66" t="n">
        <f aca="false">D17*100/'Fuentes salarios y recaudación'!J270</f>
        <v>15652.4142535566</v>
      </c>
      <c r="F17" s="66" t="n">
        <f aca="false">D17</f>
        <v>5661.16</v>
      </c>
      <c r="G17" s="66" t="n">
        <f aca="false">F17*100/'Fuentes salarios y recaudación'!$J270</f>
        <v>15652.4142535566</v>
      </c>
    </row>
    <row r="18" customFormat="false" ht="15.75" hidden="false" customHeight="false" outlineLevel="0" collapsed="false">
      <c r="B18" s="7" t="n">
        <v>2016</v>
      </c>
      <c r="C18" s="7" t="s">
        <v>14</v>
      </c>
      <c r="D18" s="67" t="n">
        <f aca="false">D17</f>
        <v>5661.16</v>
      </c>
      <c r="E18" s="67" t="n">
        <f aca="false">D18*100/'Fuentes salarios y recaudación'!J271</f>
        <v>15467.18358328</v>
      </c>
      <c r="F18" s="67" t="n">
        <f aca="false">D18</f>
        <v>5661.16</v>
      </c>
      <c r="G18" s="67" t="n">
        <f aca="false">F18*100/'Fuentes salarios y recaudación'!$J271</f>
        <v>15467.18358328</v>
      </c>
    </row>
    <row r="19" customFormat="false" ht="15.75" hidden="false" customHeight="false" outlineLevel="0" collapsed="false">
      <c r="B19" s="5" t="n">
        <v>2017</v>
      </c>
      <c r="C19" s="5" t="s">
        <v>15</v>
      </c>
      <c r="D19" s="65" t="n">
        <f aca="false">D18</f>
        <v>5661.16</v>
      </c>
      <c r="E19" s="65" t="n">
        <f aca="false">D19*100/'Fuentes salarios y recaudación'!J272</f>
        <v>15225.7189071318</v>
      </c>
      <c r="F19" s="65" t="n">
        <f aca="false">D19</f>
        <v>5661.16</v>
      </c>
      <c r="G19" s="65" t="n">
        <f aca="false">F19*100/'Fuentes salarios y recaudación'!$J272</f>
        <v>15225.7189071318</v>
      </c>
    </row>
    <row r="20" customFormat="false" ht="15.75" hidden="false" customHeight="false" outlineLevel="0" collapsed="false">
      <c r="B20" s="27" t="n">
        <v>2017</v>
      </c>
      <c r="C20" s="27" t="s">
        <v>16</v>
      </c>
      <c r="D20" s="66" t="n">
        <f aca="false">D19</f>
        <v>5661.16</v>
      </c>
      <c r="E20" s="66" t="n">
        <f aca="false">D20*100/'Fuentes salarios y recaudación'!J273</f>
        <v>14917.3451580977</v>
      </c>
      <c r="F20" s="66" t="n">
        <f aca="false">D20</f>
        <v>5661.16</v>
      </c>
      <c r="G20" s="66" t="n">
        <f aca="false">F20*100/'Fuentes salarios y recaudación'!$J273</f>
        <v>14917.3451580977</v>
      </c>
    </row>
    <row r="21" customFormat="false" ht="15.75" hidden="false" customHeight="false" outlineLevel="0" collapsed="false">
      <c r="B21" s="7" t="n">
        <v>2017</v>
      </c>
      <c r="C21" s="7" t="s">
        <v>17</v>
      </c>
      <c r="D21" s="67" t="n">
        <v>6394.85</v>
      </c>
      <c r="E21" s="67" t="n">
        <f aca="false">D21*100/'Fuentes salarios y recaudación'!J274</f>
        <v>16459.8545669426</v>
      </c>
      <c r="F21" s="67" t="n">
        <f aca="false">D21</f>
        <v>6394.85</v>
      </c>
      <c r="G21" s="67" t="n">
        <f aca="false">F21*100/'Fuentes salarios y recaudación'!$J274</f>
        <v>16459.8545669426</v>
      </c>
    </row>
    <row r="22" customFormat="false" ht="15.75" hidden="false" customHeight="false" outlineLevel="0" collapsed="false">
      <c r="B22" s="5" t="n">
        <v>2017</v>
      </c>
      <c r="C22" s="5" t="s">
        <v>18</v>
      </c>
      <c r="D22" s="65" t="n">
        <f aca="false">D21</f>
        <v>6394.85</v>
      </c>
      <c r="E22" s="65" t="n">
        <f aca="false">D22*100/'Fuentes salarios y recaudación'!J275</f>
        <v>16034.018270077</v>
      </c>
      <c r="F22" s="65" t="n">
        <f aca="false">D22</f>
        <v>6394.85</v>
      </c>
      <c r="G22" s="65" t="n">
        <f aca="false">F22*100/'Fuentes salarios y recaudación'!$J275</f>
        <v>16034.018270077</v>
      </c>
    </row>
    <row r="23" customFormat="false" ht="15.75" hidden="false" customHeight="false" outlineLevel="0" collapsed="false">
      <c r="B23" s="27" t="n">
        <v>2017</v>
      </c>
      <c r="C23" s="27" t="s">
        <v>19</v>
      </c>
      <c r="D23" s="66" t="n">
        <f aca="false">D22</f>
        <v>6394.85</v>
      </c>
      <c r="E23" s="66" t="n">
        <f aca="false">D23*100/'Fuentes salarios y recaudación'!J276</f>
        <v>15807.2240831231</v>
      </c>
      <c r="F23" s="66" t="n">
        <f aca="false">D23</f>
        <v>6394.85</v>
      </c>
      <c r="G23" s="66" t="n">
        <f aca="false">F23*100/'Fuentes salarios y recaudación'!$J276</f>
        <v>15807.2240831231</v>
      </c>
    </row>
    <row r="24" customFormat="false" ht="15.75" hidden="false" customHeight="false" outlineLevel="0" collapsed="false">
      <c r="B24" s="7" t="n">
        <v>2017</v>
      </c>
      <c r="C24" s="7" t="s">
        <v>20</v>
      </c>
      <c r="D24" s="67" t="n">
        <f aca="false">D23</f>
        <v>6394.85</v>
      </c>
      <c r="E24" s="67" t="n">
        <f aca="false">D24*100/'Fuentes salarios y recaudación'!J277</f>
        <v>15621.0101649833</v>
      </c>
      <c r="F24" s="67" t="n">
        <f aca="false">D24</f>
        <v>6394.85</v>
      </c>
      <c r="G24" s="67" t="n">
        <f aca="false">F24*100/'Fuentes salarios y recaudación'!$J277</f>
        <v>15621.0101649833</v>
      </c>
    </row>
    <row r="25" customFormat="false" ht="15.75" hidden="false" customHeight="false" outlineLevel="0" collapsed="false">
      <c r="B25" s="5" t="n">
        <v>2017</v>
      </c>
      <c r="C25" s="5" t="s">
        <v>9</v>
      </c>
      <c r="D25" s="65" t="n">
        <f aca="false">D24</f>
        <v>6394.85</v>
      </c>
      <c r="E25" s="65" t="n">
        <f aca="false">D25*100/'Fuentes salarios y recaudación'!J278</f>
        <v>15355.0203245238</v>
      </c>
      <c r="F25" s="65" t="n">
        <f aca="false">D25</f>
        <v>6394.85</v>
      </c>
      <c r="G25" s="65" t="n">
        <f aca="false">F25*100/'Fuentes salarios y recaudación'!$J278</f>
        <v>15355.0203245238</v>
      </c>
    </row>
    <row r="26" customFormat="false" ht="15.75" hidden="false" customHeight="false" outlineLevel="0" collapsed="false">
      <c r="B26" s="27" t="n">
        <v>2017</v>
      </c>
      <c r="C26" s="27" t="s">
        <v>10</v>
      </c>
      <c r="D26" s="66" t="n">
        <f aca="false">D25</f>
        <v>6394.85</v>
      </c>
      <c r="E26" s="66" t="n">
        <f aca="false">D26*100/'Fuentes salarios y recaudación'!J279</f>
        <v>15142.5315290353</v>
      </c>
      <c r="F26" s="66" t="n">
        <f aca="false">D26</f>
        <v>6394.85</v>
      </c>
      <c r="G26" s="66" t="n">
        <f aca="false">F26*100/'Fuentes salarios y recaudación'!$J279</f>
        <v>15142.5315290353</v>
      </c>
    </row>
    <row r="27" customFormat="false" ht="15.75" hidden="false" customHeight="false" outlineLevel="0" collapsed="false">
      <c r="B27" s="7" t="n">
        <v>2017</v>
      </c>
      <c r="C27" s="7" t="s">
        <v>11</v>
      </c>
      <c r="D27" s="67" t="n">
        <v>7246.42</v>
      </c>
      <c r="E27" s="67" t="n">
        <f aca="false">D27*100/'Fuentes salarios y recaudación'!J280</f>
        <v>16839.3675481641</v>
      </c>
      <c r="F27" s="67" t="n">
        <f aca="false">D27</f>
        <v>7246.42</v>
      </c>
      <c r="G27" s="67" t="n">
        <f aca="false">F27*100/'Fuentes salarios y recaudación'!$J280</f>
        <v>16839.3675481641</v>
      </c>
    </row>
    <row r="28" customFormat="false" ht="15.75" hidden="false" customHeight="false" outlineLevel="0" collapsed="false">
      <c r="B28" s="5" t="n">
        <v>2017</v>
      </c>
      <c r="C28" s="5" t="s">
        <v>12</v>
      </c>
      <c r="D28" s="65" t="n">
        <f aca="false">D27</f>
        <v>7246.42</v>
      </c>
      <c r="E28" s="65" t="n">
        <f aca="false">D28*100/'Fuentes salarios y recaudación'!J281</f>
        <v>16588.1021428571</v>
      </c>
      <c r="F28" s="65" t="n">
        <f aca="false">D28</f>
        <v>7246.42</v>
      </c>
      <c r="G28" s="65" t="n">
        <f aca="false">F28*100/'Fuentes salarios y recaudación'!$J281</f>
        <v>16588.1021428571</v>
      </c>
    </row>
    <row r="29" customFormat="false" ht="15.75" hidden="false" customHeight="false" outlineLevel="0" collapsed="false">
      <c r="B29" s="27" t="n">
        <v>2017</v>
      </c>
      <c r="C29" s="27" t="s">
        <v>13</v>
      </c>
      <c r="D29" s="66" t="n">
        <f aca="false">D28</f>
        <v>7246.42</v>
      </c>
      <c r="E29" s="66" t="n">
        <f aca="false">D29*100/'Fuentes salarios y recaudación'!J282</f>
        <v>16363.0960000992</v>
      </c>
      <c r="F29" s="66" t="n">
        <f aca="false">D29</f>
        <v>7246.42</v>
      </c>
      <c r="G29" s="66" t="n">
        <f aca="false">F29*100/'Fuentes salarios y recaudación'!$J282</f>
        <v>16363.0960000992</v>
      </c>
    </row>
    <row r="30" customFormat="false" ht="15.75" hidden="false" customHeight="false" outlineLevel="0" collapsed="false">
      <c r="B30" s="7" t="n">
        <v>2017</v>
      </c>
      <c r="C30" s="7" t="s">
        <v>14</v>
      </c>
      <c r="D30" s="67" t="n">
        <f aca="false">D29</f>
        <v>7246.42</v>
      </c>
      <c r="E30" s="67" t="n">
        <f aca="false">D30*100/'Fuentes salarios y recaudación'!J283</f>
        <v>15864.6333479386</v>
      </c>
      <c r="F30" s="67" t="n">
        <f aca="false">D30</f>
        <v>7246.42</v>
      </c>
      <c r="G30" s="67" t="n">
        <f aca="false">F30*100/'Fuentes salarios y recaudación'!$J283</f>
        <v>15864.6333479386</v>
      </c>
    </row>
    <row r="31" customFormat="false" ht="15.75" hidden="false" customHeight="false" outlineLevel="0" collapsed="false">
      <c r="B31" s="5" t="n">
        <v>2018</v>
      </c>
      <c r="C31" s="5" t="s">
        <v>15</v>
      </c>
      <c r="D31" s="65" t="n">
        <f aca="false">D30</f>
        <v>7246.42</v>
      </c>
      <c r="E31" s="65" t="n">
        <f aca="false">D31*100/'Fuentes salarios y recaudación'!J284</f>
        <v>15590.6504865079</v>
      </c>
      <c r="F31" s="65" t="n">
        <f aca="false">D31</f>
        <v>7246.42</v>
      </c>
      <c r="G31" s="65" t="n">
        <f aca="false">F31*100/'Fuentes salarios y recaudación'!$J284</f>
        <v>15590.6504865079</v>
      </c>
    </row>
    <row r="32" customFormat="false" ht="15.75" hidden="false" customHeight="false" outlineLevel="0" collapsed="false">
      <c r="B32" s="27" t="n">
        <v>2018</v>
      </c>
      <c r="C32" s="27" t="s">
        <v>16</v>
      </c>
      <c r="D32" s="66" t="n">
        <f aca="false">D31</f>
        <v>7246.42</v>
      </c>
      <c r="E32" s="66" t="n">
        <f aca="false">D32*100/'Fuentes salarios y recaudación'!J285</f>
        <v>15222.4150698674</v>
      </c>
      <c r="F32" s="66" t="n">
        <f aca="false">D32</f>
        <v>7246.42</v>
      </c>
      <c r="G32" s="66" t="n">
        <f aca="false">F32*100/'Fuentes salarios y recaudación'!$J285</f>
        <v>15222.4150698674</v>
      </c>
      <c r="I32" s="68" t="n">
        <f aca="false">G32-E32</f>
        <v>0</v>
      </c>
    </row>
    <row r="33" customFormat="false" ht="15.75" hidden="false" customHeight="false" outlineLevel="0" collapsed="false">
      <c r="B33" s="7" t="n">
        <v>2018</v>
      </c>
      <c r="C33" s="7" t="s">
        <v>17</v>
      </c>
      <c r="D33" s="67" t="n">
        <v>7660.42</v>
      </c>
      <c r="E33" s="67" t="n">
        <f aca="false">D33*100/'Fuentes salarios y recaudación'!J286</f>
        <v>15723.9884981075</v>
      </c>
      <c r="F33" s="67" t="n">
        <f aca="false">F32*(1+Movilidad!K8)</f>
        <v>8279.37262569466</v>
      </c>
      <c r="G33" s="67" t="n">
        <f aca="false">F33*100/'Fuentes salarios y recaudación'!$J286</f>
        <v>16994.4676581661</v>
      </c>
      <c r="I33" s="68" t="n">
        <f aca="false">G33-E33</f>
        <v>1270.47916005863</v>
      </c>
    </row>
    <row r="34" customFormat="false" ht="15.75" hidden="false" customHeight="false" outlineLevel="0" collapsed="false">
      <c r="B34" s="5" t="n">
        <v>2018</v>
      </c>
      <c r="C34" s="5" t="s">
        <v>18</v>
      </c>
      <c r="D34" s="65" t="n">
        <f aca="false">D33</f>
        <v>7660.42</v>
      </c>
      <c r="E34" s="65" t="n">
        <f aca="false">D34*100/'Fuentes salarios y recaudación'!J287</f>
        <v>15304.7854690562</v>
      </c>
      <c r="F34" s="65" t="n">
        <f aca="false">F33</f>
        <v>8279.37262569466</v>
      </c>
      <c r="G34" s="65" t="n">
        <f aca="false">F34*100/'Fuentes salarios y recaudación'!$J287</f>
        <v>16541.3935338576</v>
      </c>
      <c r="I34" s="68" t="n">
        <f aca="false">G34-E34</f>
        <v>1236.60806480139</v>
      </c>
    </row>
    <row r="35" customFormat="false" ht="15.75" hidden="false" customHeight="false" outlineLevel="0" collapsed="false">
      <c r="B35" s="27" t="n">
        <v>2018</v>
      </c>
      <c r="C35" s="27" t="s">
        <v>19</v>
      </c>
      <c r="D35" s="66" t="n">
        <f aca="false">D34</f>
        <v>7660.42</v>
      </c>
      <c r="E35" s="66" t="n">
        <f aca="false">D35*100/'Fuentes salarios y recaudación'!J288</f>
        <v>14993.6118215078</v>
      </c>
      <c r="F35" s="66" t="n">
        <f aca="false">F34</f>
        <v>8279.37262569466</v>
      </c>
      <c r="G35" s="66" t="n">
        <f aca="false">F35*100/'Fuentes salarios y recaudación'!$J288</f>
        <v>16205.0774337809</v>
      </c>
      <c r="I35" s="68" t="n">
        <f aca="false">G35-E35</f>
        <v>1211.46561227306</v>
      </c>
    </row>
    <row r="36" customFormat="false" ht="15.75" hidden="false" customHeight="false" outlineLevel="0" collapsed="false">
      <c r="B36" s="7" t="n">
        <v>2018</v>
      </c>
      <c r="C36" s="7" t="s">
        <v>20</v>
      </c>
      <c r="D36" s="67" t="n">
        <v>8096.3</v>
      </c>
      <c r="E36" s="67" t="n">
        <f aca="false">D36*100/'Fuentes salarios y recaudación'!J289</f>
        <v>15275.9400487413</v>
      </c>
      <c r="F36" s="67" t="n">
        <f aca="false">F35</f>
        <v>8279.37262569466</v>
      </c>
      <c r="G36" s="67" t="n">
        <f aca="false">F36*100/'Fuentes salarios y recaudación'!$J289</f>
        <v>15621.3578883319</v>
      </c>
      <c r="I36" s="68" t="n">
        <f aca="false">G36-E36</f>
        <v>345.417839590591</v>
      </c>
    </row>
    <row r="37" customFormat="false" ht="15.75" hidden="false" customHeight="false" outlineLevel="0" collapsed="false">
      <c r="B37" s="5" t="n">
        <v>2018</v>
      </c>
      <c r="C37" s="5" t="s">
        <v>9</v>
      </c>
      <c r="D37" s="65" t="n">
        <f aca="false">D36</f>
        <v>8096.3</v>
      </c>
      <c r="E37" s="65" t="n">
        <f aca="false">D37*100/'Fuentes salarios y recaudación'!J290</f>
        <v>14816.3928819544</v>
      </c>
      <c r="F37" s="65" t="n">
        <f aca="false">F36</f>
        <v>8279.37262569466</v>
      </c>
      <c r="G37" s="65" t="n">
        <f aca="false">F37*100/'Fuentes salarios y recaudación'!$J290</f>
        <v>15151.419492656</v>
      </c>
      <c r="I37" s="68" t="n">
        <f aca="false">G37-E37</f>
        <v>335.026610701565</v>
      </c>
    </row>
    <row r="38" customFormat="false" ht="15.75" hidden="false" customHeight="false" outlineLevel="0" collapsed="false">
      <c r="B38" s="27" t="n">
        <v>2018</v>
      </c>
      <c r="C38" s="27" t="s">
        <v>10</v>
      </c>
      <c r="D38" s="66" t="n">
        <f aca="false">D37</f>
        <v>8096.3</v>
      </c>
      <c r="E38" s="66" t="n">
        <f aca="false">D38*100/'Fuentes salarios y recaudación'!J291</f>
        <v>14261.6930482504</v>
      </c>
      <c r="F38" s="66" t="n">
        <f aca="false">F37</f>
        <v>8279.37262569466</v>
      </c>
      <c r="G38" s="66" t="n">
        <f aca="false">F38*100/'Fuentes salarios y recaudación'!$J291</f>
        <v>14584.1768486524</v>
      </c>
      <c r="I38" s="68" t="n">
        <f aca="false">G38-E38</f>
        <v>322.483800401975</v>
      </c>
    </row>
    <row r="39" customFormat="false" ht="15.75" hidden="false" customHeight="false" outlineLevel="0" collapsed="false">
      <c r="B39" s="7" t="n">
        <v>2018</v>
      </c>
      <c r="C39" s="7" t="s">
        <v>11</v>
      </c>
      <c r="D39" s="67" t="n">
        <v>8637.13</v>
      </c>
      <c r="E39" s="67" t="n">
        <f aca="false">D39*100/'Fuentes salarios y recaudación'!J292</f>
        <v>14281.1949932552</v>
      </c>
      <c r="F39" s="67" t="n">
        <f aca="false">F38*(1+Movilidad!K9)</f>
        <v>9588.29825014068</v>
      </c>
      <c r="G39" s="67" t="n">
        <f aca="false">F39*100/'Fuentes salarios y recaudación'!$J292</f>
        <v>15853.9187164888</v>
      </c>
      <c r="I39" s="68" t="n">
        <f aca="false">G39-E39</f>
        <v>1572.72372323358</v>
      </c>
    </row>
    <row r="40" customFormat="false" ht="15.75" hidden="false" customHeight="false" outlineLevel="0" collapsed="false">
      <c r="B40" s="5" t="n">
        <v>2018</v>
      </c>
      <c r="C40" s="5" t="s">
        <v>12</v>
      </c>
      <c r="D40" s="65" t="n">
        <f aca="false">D39</f>
        <v>8637.13</v>
      </c>
      <c r="E40" s="65" t="n">
        <f aca="false">D40*100/'Fuentes salarios y recaudación'!J293</f>
        <v>13550.5998809858</v>
      </c>
      <c r="F40" s="65" t="n">
        <f aca="false">F39</f>
        <v>9588.29825014068</v>
      </c>
      <c r="G40" s="65" t="n">
        <f aca="false">F40*100/'Fuentes salarios y recaudación'!$J293</f>
        <v>15042.8664530015</v>
      </c>
      <c r="I40" s="68" t="n">
        <f aca="false">G40-E40</f>
        <v>1492.26657201569</v>
      </c>
    </row>
    <row r="41" customFormat="false" ht="15.75" hidden="false" customHeight="false" outlineLevel="0" collapsed="false">
      <c r="B41" s="27" t="n">
        <v>2018</v>
      </c>
      <c r="C41" s="27" t="s">
        <v>13</v>
      </c>
      <c r="D41" s="66" t="n">
        <f aca="false">D40</f>
        <v>8637.13</v>
      </c>
      <c r="E41" s="66" t="n">
        <f aca="false">D41*100/'Fuentes salarios y recaudación'!J294</f>
        <v>13136.362426458</v>
      </c>
      <c r="F41" s="66" t="n">
        <f aca="false">F40</f>
        <v>9588.29825014068</v>
      </c>
      <c r="G41" s="66" t="n">
        <f aca="false">F41*100/'Fuentes salarios y recaudación'!$J294</f>
        <v>14583.010892139</v>
      </c>
      <c r="I41" s="68" t="n">
        <f aca="false">G41-E41</f>
        <v>1446.64846568106</v>
      </c>
    </row>
    <row r="42" customFormat="false" ht="15.75" hidden="false" customHeight="false" outlineLevel="0" collapsed="false">
      <c r="B42" s="7" t="n">
        <v>2018</v>
      </c>
      <c r="C42" s="7" t="s">
        <v>14</v>
      </c>
      <c r="D42" s="67" t="n">
        <v>9309.91</v>
      </c>
      <c r="E42" s="67" t="n">
        <f aca="false">D42*100/'Fuentes salarios y recaudación'!J295</f>
        <v>13804.8451743994</v>
      </c>
      <c r="F42" s="67" t="n">
        <f aca="false">F41</f>
        <v>9588.29825014068</v>
      </c>
      <c r="G42" s="67" t="n">
        <f aca="false">F42*100/'Fuentes salarios y recaudación'!$J295</f>
        <v>14217.6425796981</v>
      </c>
      <c r="I42" s="68" t="n">
        <f aca="false">G42-E42</f>
        <v>412.797405298667</v>
      </c>
    </row>
    <row r="43" customFormat="false" ht="15.75" hidden="false" customHeight="false" outlineLevel="0" collapsed="false">
      <c r="B43" s="5" t="n">
        <v>2019</v>
      </c>
      <c r="C43" s="5" t="s">
        <v>15</v>
      </c>
      <c r="D43" s="65" t="n">
        <f aca="false">D42</f>
        <v>9309.91</v>
      </c>
      <c r="E43" s="65" t="n">
        <f aca="false">D43*100/'Fuentes salarios y recaudación'!J296</f>
        <v>13414.9737201658</v>
      </c>
      <c r="F43" s="65" t="n">
        <f aca="false">F42</f>
        <v>9588.29825014068</v>
      </c>
      <c r="G43" s="65" t="n">
        <f aca="false">F43*100/'Fuentes salarios y recaudación'!$J296</f>
        <v>13816.1130501529</v>
      </c>
      <c r="I43" s="68" t="n">
        <f aca="false">G43-E43</f>
        <v>401.139329987102</v>
      </c>
    </row>
    <row r="44" customFormat="false" ht="15.75" hidden="false" customHeight="false" outlineLevel="0" collapsed="false">
      <c r="B44" s="27" t="n">
        <v>2019</v>
      </c>
      <c r="C44" s="27" t="s">
        <v>16</v>
      </c>
      <c r="D44" s="66" t="n">
        <f aca="false">D43</f>
        <v>9309.91</v>
      </c>
      <c r="E44" s="66" t="n">
        <f aca="false">D44*100/'Fuentes salarios y recaudación'!J297</f>
        <v>12928.1484918076</v>
      </c>
      <c r="F44" s="66" t="n">
        <f aca="false">F43</f>
        <v>9588.29825014068</v>
      </c>
      <c r="G44" s="66" t="n">
        <f aca="false">F44*100/'Fuentes salarios y recaudación'!$J297</f>
        <v>13314.7306001409</v>
      </c>
      <c r="I44" s="68" t="n">
        <f aca="false">G44-E44</f>
        <v>386.582108333298</v>
      </c>
    </row>
    <row r="45" customFormat="false" ht="15.75" hidden="false" customHeight="false" outlineLevel="0" collapsed="false">
      <c r="B45" s="7" t="n">
        <v>2019</v>
      </c>
      <c r="C45" s="7" t="s">
        <v>17</v>
      </c>
      <c r="D45" s="67" t="n">
        <v>10410.37</v>
      </c>
      <c r="E45" s="67" t="n">
        <f aca="false">D45*100/'Fuentes salarios y recaudación'!J298</f>
        <v>13810.0486355945</v>
      </c>
      <c r="F45" s="67" t="n">
        <f aca="false">F44*(1+Movilidad!K10)</f>
        <v>12246.3632459225</v>
      </c>
      <c r="G45" s="67" t="n">
        <f aca="false">F45*100/'Fuentes salarios y recaudación'!$J298</f>
        <v>16245.6158652715</v>
      </c>
      <c r="I45" s="68" t="n">
        <f aca="false">G45-E45</f>
        <v>2435.56722967698</v>
      </c>
    </row>
    <row r="46" customFormat="false" ht="15.75" hidden="false" customHeight="false" outlineLevel="0" collapsed="false">
      <c r="B46" s="5" t="n">
        <v>2019</v>
      </c>
      <c r="C46" s="5" t="s">
        <v>18</v>
      </c>
      <c r="D46" s="65" t="n">
        <f aca="false">D45</f>
        <v>10410.37</v>
      </c>
      <c r="E46" s="65" t="n">
        <f aca="false">D46*100/'Fuentes salarios y recaudación'!J299</f>
        <v>13350.1754167932</v>
      </c>
      <c r="F46" s="65" t="n">
        <f aca="false">F45</f>
        <v>12246.3632459225</v>
      </c>
      <c r="G46" s="65" t="n">
        <f aca="false">F46*100/'Fuentes salarios y recaudación'!$J299</f>
        <v>15704.6385047634</v>
      </c>
      <c r="I46" s="68" t="n">
        <f aca="false">G46-E46</f>
        <v>2354.46308797022</v>
      </c>
    </row>
    <row r="47" customFormat="false" ht="15.75" hidden="false" customHeight="false" outlineLevel="0" collapsed="false">
      <c r="B47" s="27" t="n">
        <v>2019</v>
      </c>
      <c r="C47" s="27" t="s">
        <v>19</v>
      </c>
      <c r="D47" s="66" t="n">
        <f aca="false">D46</f>
        <v>10410.37</v>
      </c>
      <c r="E47" s="66" t="n">
        <f aca="false">D47*100/'Fuentes salarios y recaudación'!J300</f>
        <v>12953.9063914094</v>
      </c>
      <c r="F47" s="66" t="n">
        <f aca="false">F46</f>
        <v>12246.3632459225</v>
      </c>
      <c r="G47" s="66" t="n">
        <f aca="false">F47*100/'Fuentes salarios y recaudación'!$J300</f>
        <v>15238.4826978173</v>
      </c>
      <c r="I47" s="68" t="n">
        <f aca="false">G47-E47</f>
        <v>2284.57630640789</v>
      </c>
    </row>
    <row r="48" customFormat="false" ht="15.75" hidden="false" customHeight="false" outlineLevel="0" collapsed="false">
      <c r="B48" s="7" t="n">
        <v>2019</v>
      </c>
      <c r="C48" s="7" t="s">
        <v>20</v>
      </c>
      <c r="D48" s="67" t="n">
        <v>11528.44</v>
      </c>
      <c r="E48" s="67" t="n">
        <f aca="false">D48*100/'Fuentes salarios y recaudación'!J301</f>
        <v>13965.5664363364</v>
      </c>
      <c r="F48" s="67" t="n">
        <f aca="false">F47</f>
        <v>12246.3632459225</v>
      </c>
      <c r="G48" s="67" t="n">
        <f aca="false">F48*100/'Fuentes salarios y recaudación'!$J301</f>
        <v>14835.2595420055</v>
      </c>
      <c r="I48" s="68" t="n">
        <f aca="false">G48-E48</f>
        <v>869.693105669159</v>
      </c>
    </row>
    <row r="49" customFormat="false" ht="15.75" hidden="false" customHeight="false" outlineLevel="0" collapsed="false">
      <c r="B49" s="5" t="n">
        <f aca="false">B37+1</f>
        <v>2019</v>
      </c>
      <c r="C49" s="5" t="str">
        <f aca="false">C37</f>
        <v>Julio</v>
      </c>
      <c r="D49" s="65" t="n">
        <f aca="false">D48</f>
        <v>11528.44</v>
      </c>
      <c r="E49" s="65" t="n">
        <f aca="false">D49*100/'Fuentes salarios y recaudación'!J302</f>
        <v>13665.2232047342</v>
      </c>
      <c r="F49" s="65" t="n">
        <f aca="false">F48</f>
        <v>12246.3632459225</v>
      </c>
      <c r="G49" s="65" t="n">
        <f aca="false">F49*100/'Fuentes salarios y recaudación'!$J302</f>
        <v>14516.2127054297</v>
      </c>
      <c r="I49" s="68" t="n">
        <f aca="false">G49-E49</f>
        <v>850.989500695487</v>
      </c>
    </row>
    <row r="50" customFormat="false" ht="15.75" hidden="false" customHeight="false" outlineLevel="0" collapsed="false">
      <c r="B50" s="27" t="n">
        <f aca="false">B38+1</f>
        <v>2019</v>
      </c>
      <c r="C50" s="27" t="str">
        <f aca="false">C38</f>
        <v>Agosto</v>
      </c>
      <c r="D50" s="66" t="n">
        <f aca="false">D49</f>
        <v>11528.44</v>
      </c>
      <c r="E50" s="66" t="n">
        <f aca="false">D50*100/'Fuentes salarios y recaudación'!J303</f>
        <v>13145.4538287042</v>
      </c>
      <c r="F50" s="66" t="n">
        <f aca="false">F49</f>
        <v>12246.3632459225</v>
      </c>
      <c r="G50" s="66" t="n">
        <f aca="false">F50*100/'Fuentes salarios y recaudación'!$J303</f>
        <v>13964.0751583747</v>
      </c>
      <c r="I50" s="68" t="n">
        <f aca="false">G50-E50</f>
        <v>818.621329670563</v>
      </c>
    </row>
    <row r="51" customFormat="false" ht="15.75" hidden="false" customHeight="false" outlineLevel="0" collapsed="false">
      <c r="B51" s="7" t="n">
        <f aca="false">B39+1</f>
        <v>2019</v>
      </c>
      <c r="C51" s="7" t="str">
        <f aca="false">C39</f>
        <v>Septiembre</v>
      </c>
      <c r="D51" s="67" t="n">
        <v>12937.22</v>
      </c>
      <c r="E51" s="67" t="n">
        <f aca="false">D51*100/'Fuentes salarios y recaudación'!J304</f>
        <v>13931.8518217872</v>
      </c>
      <c r="F51" s="67" t="n">
        <f aca="false">F50*(1+Movilidad!L11)</f>
        <v>14762.4841411471</v>
      </c>
      <c r="G51" s="67" t="n">
        <f aca="false">F51*100/'Fuentes salarios y recaudación'!$J304</f>
        <v>15897.4448587831</v>
      </c>
      <c r="I51" s="68" t="n">
        <f aca="false">G51-E51</f>
        <v>1965.59303699586</v>
      </c>
    </row>
    <row r="52" customFormat="false" ht="15.75" hidden="false" customHeight="false" outlineLevel="0" collapsed="false">
      <c r="B52" s="5" t="n">
        <f aca="false">B40+1</f>
        <v>2019</v>
      </c>
      <c r="C52" s="5" t="str">
        <f aca="false">C40</f>
        <v>Octubre</v>
      </c>
      <c r="D52" s="65" t="n">
        <f aca="false">D51</f>
        <v>12937.22</v>
      </c>
      <c r="E52" s="65" t="n">
        <f aca="false">D52*100/'Fuentes salarios y recaudación'!J305</f>
        <v>13487.6388517095</v>
      </c>
      <c r="F52" s="65" t="n">
        <f aca="false">F51</f>
        <v>14762.4841411471</v>
      </c>
      <c r="G52" s="65" t="n">
        <f aca="false">F52*100/'Fuentes salarios y recaudación'!$J305</f>
        <v>15390.5595367384</v>
      </c>
      <c r="I52" s="68" t="n">
        <f aca="false">G52-E52</f>
        <v>1902.92068502881</v>
      </c>
    </row>
    <row r="53" customFormat="false" ht="15.75" hidden="false" customHeight="false" outlineLevel="0" collapsed="false">
      <c r="B53" s="27" t="n">
        <f aca="false">B41+1</f>
        <v>2019</v>
      </c>
      <c r="C53" s="27" t="str">
        <f aca="false">C41</f>
        <v>Noviembre</v>
      </c>
      <c r="D53" s="66" t="n">
        <f aca="false">D52</f>
        <v>12937.22</v>
      </c>
      <c r="E53" s="66" t="n">
        <f aca="false">D53*100/'Fuentes salarios y recaudación'!J306</f>
        <v>12937.22</v>
      </c>
      <c r="F53" s="66" t="n">
        <f aca="false">F52</f>
        <v>14762.4841411471</v>
      </c>
      <c r="G53" s="66" t="n">
        <f aca="false">F53*100/'Fuentes salarios y recaudación'!$J306</f>
        <v>14762.4841411471</v>
      </c>
      <c r="I53" s="68" t="n">
        <f aca="false">G53-E53</f>
        <v>1825.26414114714</v>
      </c>
    </row>
    <row r="54" customFormat="false" ht="15.75" hidden="false" customHeight="false" outlineLevel="0" collapsed="false">
      <c r="B54" s="7" t="n">
        <f aca="false">B42+1</f>
        <v>2019</v>
      </c>
      <c r="C54" s="7" t="str">
        <f aca="false">C42</f>
        <v>Diciembre</v>
      </c>
      <c r="D54" s="67" t="n">
        <v>14067.93</v>
      </c>
      <c r="E54" s="67" t="n">
        <f aca="false">D54*100/'Fuentes salarios y recaudación'!J307</f>
        <v>13487.9482262704</v>
      </c>
      <c r="F54" s="67" t="n">
        <f aca="false">F53</f>
        <v>14762.4841411471</v>
      </c>
      <c r="G54" s="67" t="n">
        <f aca="false">F54*100/'Fuentes salarios y recaudación'!$J307</f>
        <v>14153.8678246857</v>
      </c>
      <c r="H54" s="69"/>
      <c r="I54" s="68" t="n">
        <f aca="false">G54-E54</f>
        <v>665.919598415279</v>
      </c>
      <c r="J54" s="70" t="n">
        <f aca="false">SUM(I33:I54)</f>
        <v>26407.246714054</v>
      </c>
    </row>
    <row r="55" customFormat="false" ht="15" hidden="false" customHeight="false" outlineLevel="0" collapsed="false">
      <c r="E55" s="71" t="n">
        <f aca="false">E53/E33-1</f>
        <v>-0.177230382637517</v>
      </c>
      <c r="G55" s="71" t="n">
        <f aca="false">G53/G33-1</f>
        <v>-0.131335888944218</v>
      </c>
    </row>
    <row r="57" customFormat="false" ht="15" hidden="false" customHeight="false" outlineLevel="0" collapsed="false">
      <c r="C57" s="70" t="n">
        <f aca="false">D57-D54</f>
        <v>1626.252708</v>
      </c>
      <c r="D57" s="0" t="n">
        <f aca="false">D54*(1+D58)</f>
        <v>15694.182708</v>
      </c>
      <c r="F57" s="72"/>
      <c r="H57" s="72"/>
    </row>
    <row r="58" customFormat="false" ht="15" hidden="false" customHeight="false" outlineLevel="0" collapsed="false">
      <c r="D58" s="0" t="n">
        <v>0.1156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2019-10-08T20:16:38Z</dcterms:created>
  <dc:creator>AG6</dc:creator>
  <dc:description/>
  <dc:language>en-US</dc:language>
  <cp:lastModifiedBy>AG6</cp:lastModifiedBy>
  <cp:lastPrinted>2019-10-09T13:30:26Z</cp:lastPrinted>
  <dcterms:modified xsi:type="dcterms:W3CDTF">2019-12-18T21:09:34Z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