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11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<sst xmlns="http://schemas.openxmlformats.org/spreadsheetml/2006/main" count="826" uniqueCount="259">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</sst>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0.00000"/>
    <numFmt numFmtId="173" formatCode="\ * #,##0.00&quot;    &quot;;\-* #,##0.00&quot;    &quot;;\ * \-#&quot;    &quot;;\ @\ "/>
    <numFmt numFmtId="174" formatCode="0.0%"/>
    <numFmt numFmtId="175" formatCode="0.000000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sz val="18"/>
      <color rgb="FF000000"/>
      <name val="Calibri"/>
      <family val="2"/>
    </font>
    <font>
      <sz val="15"/>
      <color rgb="FF000000"/>
      <name val="Arial"/>
      <family val="2"/>
    </font>
    <font>
      <b val="true"/>
      <sz val="10"/>
      <color rgb="FF000000"/>
      <name val="Calibri"/>
      <family val="2"/>
    </font>
    <font>
      <sz val="20"/>
      <color rgb="FF000000"/>
      <name val="Arial"/>
      <family val="2"/>
    </font>
    <font>
      <sz val="25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C0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2E75B6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8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18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18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17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1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17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4" fontId="1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D32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B8B8B"/>
      <rgbColor rgb="FF83CAFF"/>
      <rgbColor rgb="FF993366"/>
      <rgbColor rgb="FFFFFFCC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FFD966"/>
      <rgbColor rgb="FF3366FF"/>
      <rgbColor rgb="FF33CCCC"/>
      <rgbColor rgb="FF99FF33"/>
      <rgbColor rgb="FFFFC000"/>
      <rgbColor rgb="FFF68304"/>
      <rgbColor rgb="FFFF420E"/>
      <rgbColor rgb="FFBF9000"/>
      <rgbColor rgb="FF70AD47"/>
      <rgbColor rgb="FF004586"/>
      <rgbColor rgb="FF579D1C"/>
      <rgbColor rgb="FF003300"/>
      <rgbColor rgb="FF314004"/>
      <rgbColor rgb="FFC55A11"/>
      <rgbColor rgb="FF993366"/>
      <rgbColor rgb="FF333399"/>
      <rgbColor rgb="FF3856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84.0174853451584</c:v>
                </c:pt>
                <c:pt idx="26">
                  <c:v>83.0289823554796</c:v>
                </c:pt>
                <c:pt idx="27">
                  <c:v>89.1925879466952</c:v>
                </c:pt>
                <c:pt idx="28">
                  <c:v>88.7847995461265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96.0954390409845</c:v>
                </c:pt>
                <c:pt idx="32">
                  <c:v>93.8682062092146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98.0446994791451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108.489639932223</c:v>
                </c:pt>
                <c:pt idx="45">
                  <c:v>109.827918870773</c:v>
                </c:pt>
                <c:pt idx="46">
                  <c:v>110.606373106888</c:v>
                </c:pt>
                <c:pt idx="47">
                  <c:v>112.069205031315</c:v>
                </c:pt>
                <c:pt idx="48">
                  <c:v>113.141534236362</c:v>
                </c:pt>
                <c:pt idx="49">
                  <c:v>113.980695644627</c:v>
                </c:pt>
                <c:pt idx="50">
                  <c:v>114.380640816862</c:v>
                </c:pt>
                <c:pt idx="51">
                  <c:v>114.973795819581</c:v>
                </c:pt>
                <c:pt idx="52">
                  <c:v>115.051243452598</c:v>
                </c:pt>
                <c:pt idx="53">
                  <c:v>115.761532823765</c:v>
                </c:pt>
                <c:pt idx="54">
                  <c:v>117.277284685571</c:v>
                </c:pt>
                <c:pt idx="55">
                  <c:v>118.046563824214</c:v>
                </c:pt>
                <c:pt idx="56">
                  <c:v>119.146737510109</c:v>
                </c:pt>
                <c:pt idx="57">
                  <c:v>119.175036185041</c:v>
                </c:pt>
                <c:pt idx="58">
                  <c:v>120.298274148989</c:v>
                </c:pt>
                <c:pt idx="59">
                  <c:v>121.093007479701</c:v>
                </c:pt>
                <c:pt idx="60">
                  <c:v>121.570953399221</c:v>
                </c:pt>
                <c:pt idx="61">
                  <c:v>122.602320868424</c:v>
                </c:pt>
                <c:pt idx="62">
                  <c:v>123.312208521313</c:v>
                </c:pt>
                <c:pt idx="63">
                  <c:v>124.092795039242</c:v>
                </c:pt>
                <c:pt idx="64">
                  <c:v>125.439946582402</c:v>
                </c:pt>
                <c:pt idx="65">
                  <c:v>125.730890824067</c:v>
                </c:pt>
                <c:pt idx="66">
                  <c:v>126.522841860981</c:v>
                </c:pt>
                <c:pt idx="67">
                  <c:v>127.215764392777</c:v>
                </c:pt>
                <c:pt idx="68">
                  <c:v>127.520593532173</c:v>
                </c:pt>
                <c:pt idx="69">
                  <c:v>128.384487850486</c:v>
                </c:pt>
                <c:pt idx="70">
                  <c:v>128.941721509354</c:v>
                </c:pt>
                <c:pt idx="71">
                  <c:v>129.610148093394</c:v>
                </c:pt>
                <c:pt idx="72">
                  <c:v>129.716652497869</c:v>
                </c:pt>
                <c:pt idx="73">
                  <c:v>130.610993835893</c:v>
                </c:pt>
                <c:pt idx="74">
                  <c:v>131.077695581059</c:v>
                </c:pt>
                <c:pt idx="75">
                  <c:v>131.691939467232</c:v>
                </c:pt>
                <c:pt idx="76">
                  <c:v>132.946593057491</c:v>
                </c:pt>
                <c:pt idx="77">
                  <c:v>133.438273771714</c:v>
                </c:pt>
                <c:pt idx="78">
                  <c:v>134.599487829422</c:v>
                </c:pt>
                <c:pt idx="79">
                  <c:v>135.880072272311</c:v>
                </c:pt>
                <c:pt idx="80">
                  <c:v>136.032432538937</c:v>
                </c:pt>
                <c:pt idx="81">
                  <c:v>137.350934878957</c:v>
                </c:pt>
                <c:pt idx="82">
                  <c:v>136.89381900374</c:v>
                </c:pt>
                <c:pt idx="83">
                  <c:v>137.909794443114</c:v>
                </c:pt>
                <c:pt idx="84">
                  <c:v>138.385243248384</c:v>
                </c:pt>
                <c:pt idx="85">
                  <c:v>138.9842337403</c:v>
                </c:pt>
                <c:pt idx="86">
                  <c:v>139.330888726275</c:v>
                </c:pt>
                <c:pt idx="87">
                  <c:v>140.349844683753</c:v>
                </c:pt>
                <c:pt idx="88">
                  <c:v>140.54231511767</c:v>
                </c:pt>
                <c:pt idx="89">
                  <c:v>141.09360102816</c:v>
                </c:pt>
                <c:pt idx="90">
                  <c:v>141.635286187478</c:v>
                </c:pt>
                <c:pt idx="91">
                  <c:v>142.419680908044</c:v>
                </c:pt>
                <c:pt idx="92">
                  <c:v>143.259503334819</c:v>
                </c:pt>
                <c:pt idx="93">
                  <c:v>144.188458606803</c:v>
                </c:pt>
                <c:pt idx="94">
                  <c:v>144.229766810917</c:v>
                </c:pt>
                <c:pt idx="95">
                  <c:v>144.852091272468</c:v>
                </c:pt>
                <c:pt idx="96">
                  <c:v>145.053317206011</c:v>
                </c:pt>
                <c:pt idx="97">
                  <c:v>145.827720322807</c:v>
                </c:pt>
                <c:pt idx="98">
                  <c:v>146.584040806539</c:v>
                </c:pt>
                <c:pt idx="99">
                  <c:v>147.528749776148</c:v>
                </c:pt>
                <c:pt idx="100">
                  <c:v>147.974992467876</c:v>
                </c:pt>
                <c:pt idx="101">
                  <c:v>149.108925267968</c:v>
                </c:pt>
                <c:pt idx="102">
                  <c:v>149.688679437886</c:v>
                </c:pt>
                <c:pt idx="103">
                  <c:v>149.671587113998</c:v>
                </c:pt>
                <c:pt idx="104">
                  <c:v>151.009365038869</c:v>
                </c:pt>
                <c:pt idx="105">
                  <c:v>151.596869405422</c:v>
                </c:pt>
                <c:pt idx="106">
                  <c:v>151.572485241077</c:v>
                </c:pt>
                <c:pt idx="107">
                  <c:v>151.755622612582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506055"/>
        <c:axId val="745611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-0.12371581755656</c:v>
                </c:pt>
                <c:pt idx="30">
                  <c:v>0.108448659425643</c:v>
                </c:pt>
                <c:pt idx="34">
                  <c:v>0.0512176261987731</c:v>
                </c:pt>
                <c:pt idx="38">
                  <c:v>0.0398097115008853</c:v>
                </c:pt>
                <c:pt idx="42">
                  <c:v>0.031826561119259</c:v>
                </c:pt>
                <c:pt idx="46">
                  <c:v>0.0199182956823416</c:v>
                </c:pt>
                <c:pt idx="50">
                  <c:v>0.0351105907988289</c:v>
                </c:pt>
                <c:pt idx="54">
                  <c:v>0.0211619979229485</c:v>
                </c:pt>
                <c:pt idx="58">
                  <c:v>0.0291254319351535</c:v>
                </c:pt>
                <c:pt idx="62">
                  <c:v>0.024733999570536</c:v>
                </c:pt>
                <c:pt idx="66">
                  <c:v>0.0271191108991322</c:v>
                </c:pt>
                <c:pt idx="70">
                  <c:v>0.0189093459135308</c:v>
                </c:pt>
                <c:pt idx="74">
                  <c:v>0.0167950503537673</c:v>
                </c:pt>
                <c:pt idx="78">
                  <c:v>0.0263185186367481</c:v>
                </c:pt>
                <c:pt idx="82">
                  <c:v>0.0210901549177624</c:v>
                </c:pt>
                <c:pt idx="86">
                  <c:v>0.016168259815263</c:v>
                </c:pt>
                <c:pt idx="90">
                  <c:v>0.0155114793627922</c:v>
                </c:pt>
                <c:pt idx="94">
                  <c:v>0.0191605293717099</c:v>
                </c:pt>
                <c:pt idx="98">
                  <c:v>0.0146809545534541</c:v>
                </c:pt>
                <c:pt idx="102">
                  <c:v>0.019573464925583</c:v>
                </c:pt>
                <c:pt idx="106">
                  <c:v>0.0159112256607132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883171"/>
        <c:axId val="30436041"/>
      </c:lineChart>
      <c:catAx>
        <c:axId val="64506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56115"/>
        <c:crosses val="autoZero"/>
        <c:auto val="1"/>
        <c:lblAlgn val="ctr"/>
        <c:lblOffset val="100"/>
      </c:catAx>
      <c:valAx>
        <c:axId val="7456115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506055"/>
        <c:crossesAt val="1"/>
        <c:crossBetween val="midCat"/>
      </c:valAx>
      <c:catAx>
        <c:axId val="738831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36041"/>
        <c:auto val="1"/>
        <c:lblAlgn val="ctr"/>
        <c:lblOffset val="100"/>
      </c:catAx>
      <c:valAx>
        <c:axId val="3043604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8831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89.5151101575089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104.269455728544</c:v>
                </c:pt>
                <c:pt idx="29">
                  <c:v>106.237720136426</c:v>
                </c:pt>
                <c:pt idx="30">
                  <c:v>107.842124887178</c:v>
                </c:pt>
                <c:pt idx="31">
                  <c:v>108.768216461508</c:v>
                </c:pt>
                <c:pt idx="32">
                  <c:v>111.035736190185</c:v>
                </c:pt>
                <c:pt idx="33">
                  <c:v>113.506901832692</c:v>
                </c:pt>
                <c:pt idx="34">
                  <c:v>114.996088944672</c:v>
                </c:pt>
                <c:pt idx="35">
                  <c:v>116.877914381975</c:v>
                </c:pt>
                <c:pt idx="36">
                  <c:v>118.700465148773</c:v>
                </c:pt>
                <c:pt idx="37">
                  <c:v>119.297645584043</c:v>
                </c:pt>
                <c:pt idx="38">
                  <c:v>120.320585639365</c:v>
                </c:pt>
                <c:pt idx="39">
                  <c:v>121.346836990448</c:v>
                </c:pt>
                <c:pt idx="40">
                  <c:v>122.660857437641</c:v>
                </c:pt>
                <c:pt idx="41">
                  <c:v>123.997326336073</c:v>
                </c:pt>
                <c:pt idx="42">
                  <c:v>124.744331008906</c:v>
                </c:pt>
                <c:pt idx="43">
                  <c:v>125.255271700478</c:v>
                </c:pt>
                <c:pt idx="44">
                  <c:v>126.217491833424</c:v>
                </c:pt>
                <c:pt idx="45">
                  <c:v>127.529064806187</c:v>
                </c:pt>
                <c:pt idx="46">
                  <c:v>128.871519710307</c:v>
                </c:pt>
                <c:pt idx="47">
                  <c:v>129.30978554282</c:v>
                </c:pt>
                <c:pt idx="48">
                  <c:v>130.27369634364</c:v>
                </c:pt>
                <c:pt idx="49">
                  <c:v>131.492225983466</c:v>
                </c:pt>
                <c:pt idx="50">
                  <c:v>132.671755828261</c:v>
                </c:pt>
                <c:pt idx="51">
                  <c:v>133.200070814243</c:v>
                </c:pt>
                <c:pt idx="52">
                  <c:v>133.973751376348</c:v>
                </c:pt>
                <c:pt idx="53">
                  <c:v>135.136300983771</c:v>
                </c:pt>
                <c:pt idx="54">
                  <c:v>136.246434410494</c:v>
                </c:pt>
                <c:pt idx="55">
                  <c:v>137.37504331546</c:v>
                </c:pt>
                <c:pt idx="56">
                  <c:v>138.016019049075</c:v>
                </c:pt>
                <c:pt idx="57">
                  <c:v>139.470768661966</c:v>
                </c:pt>
                <c:pt idx="58">
                  <c:v>140.853724656879</c:v>
                </c:pt>
                <c:pt idx="59">
                  <c:v>142.671496016777</c:v>
                </c:pt>
                <c:pt idx="60">
                  <c:v>144.183779239344</c:v>
                </c:pt>
                <c:pt idx="61">
                  <c:v>145.202532023658</c:v>
                </c:pt>
                <c:pt idx="62">
                  <c:v>146.848554995643</c:v>
                </c:pt>
                <c:pt idx="63">
                  <c:v>147.680167235231</c:v>
                </c:pt>
                <c:pt idx="64">
                  <c:v>149.297280538146</c:v>
                </c:pt>
                <c:pt idx="65">
                  <c:v>150.793760533143</c:v>
                </c:pt>
                <c:pt idx="66">
                  <c:v>151.581083486967</c:v>
                </c:pt>
                <c:pt idx="67">
                  <c:v>152.504929702603</c:v>
                </c:pt>
                <c:pt idx="68">
                  <c:v>153.362178601166</c:v>
                </c:pt>
                <c:pt idx="69">
                  <c:v>154.016924855111</c:v>
                </c:pt>
                <c:pt idx="70">
                  <c:v>154.760364682493</c:v>
                </c:pt>
                <c:pt idx="71">
                  <c:v>156.312517075772</c:v>
                </c:pt>
                <c:pt idx="72">
                  <c:v>156.704178653764</c:v>
                </c:pt>
                <c:pt idx="73">
                  <c:v>158.086292945918</c:v>
                </c:pt>
                <c:pt idx="74">
                  <c:v>158.318318695175</c:v>
                </c:pt>
                <c:pt idx="75">
                  <c:v>160.112410328515</c:v>
                </c:pt>
                <c:pt idx="76">
                  <c:v>161.066126061837</c:v>
                </c:pt>
                <c:pt idx="77">
                  <c:v>161.781103434706</c:v>
                </c:pt>
                <c:pt idx="78">
                  <c:v>163.184716588985</c:v>
                </c:pt>
                <c:pt idx="79">
                  <c:v>164.755402404003</c:v>
                </c:pt>
                <c:pt idx="80">
                  <c:v>165.944643586965</c:v>
                </c:pt>
                <c:pt idx="81">
                  <c:v>166.720589835519</c:v>
                </c:pt>
                <c:pt idx="82">
                  <c:v>167.197236273917</c:v>
                </c:pt>
                <c:pt idx="83">
                  <c:v>168.292017542707</c:v>
                </c:pt>
                <c:pt idx="84">
                  <c:v>170.196508809597</c:v>
                </c:pt>
                <c:pt idx="85">
                  <c:v>171.712823172344</c:v>
                </c:pt>
                <c:pt idx="86">
                  <c:v>172.832677460682</c:v>
                </c:pt>
                <c:pt idx="87">
                  <c:v>173.563728622503</c:v>
                </c:pt>
                <c:pt idx="88">
                  <c:v>175.162650145532</c:v>
                </c:pt>
                <c:pt idx="89">
                  <c:v>175.733537905555</c:v>
                </c:pt>
                <c:pt idx="90">
                  <c:v>176.92348796018</c:v>
                </c:pt>
                <c:pt idx="91">
                  <c:v>177.929099682142</c:v>
                </c:pt>
                <c:pt idx="92">
                  <c:v>179.013718209917</c:v>
                </c:pt>
                <c:pt idx="93">
                  <c:v>179.552335354316</c:v>
                </c:pt>
                <c:pt idx="94">
                  <c:v>180.287875928151</c:v>
                </c:pt>
                <c:pt idx="95">
                  <c:v>181.848278331915</c:v>
                </c:pt>
                <c:pt idx="96">
                  <c:v>183.575886494026</c:v>
                </c:pt>
                <c:pt idx="97">
                  <c:v>184.849483684533</c:v>
                </c:pt>
                <c:pt idx="98">
                  <c:v>185.132042555808</c:v>
                </c:pt>
                <c:pt idx="99">
                  <c:v>186.273049258893</c:v>
                </c:pt>
                <c:pt idx="100">
                  <c:v>187.223517107076</c:v>
                </c:pt>
                <c:pt idx="101">
                  <c:v>188.962936783109</c:v>
                </c:pt>
                <c:pt idx="102">
                  <c:v>190.425065529743</c:v>
                </c:pt>
                <c:pt idx="103">
                  <c:v>191.430310939379</c:v>
                </c:pt>
                <c:pt idx="104">
                  <c:v>192.774570679836</c:v>
                </c:pt>
                <c:pt idx="105">
                  <c:v>193.276557630354</c:v>
                </c:pt>
                <c:pt idx="106">
                  <c:v>193.780353347712</c:v>
                </c:pt>
                <c:pt idx="107">
                  <c:v>194.708792173589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170875"/>
        <c:axId val="1080494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0.09412807873587</c:v>
                </c:pt>
                <c:pt idx="34">
                  <c:v>0.0685973366931991</c:v>
                </c:pt>
                <c:pt idx="38">
                  <c:v>0.0509378710302129</c:v>
                </c:pt>
                <c:pt idx="42">
                  <c:v>0.0354252118165481</c:v>
                </c:pt>
                <c:pt idx="46">
                  <c:v>0.030745667993588</c:v>
                </c:pt>
                <c:pt idx="50">
                  <c:v>0.030687696932121</c:v>
                </c:pt>
                <c:pt idx="54">
                  <c:v>0.0286063329356887</c:v>
                </c:pt>
                <c:pt idx="58">
                  <c:v>0.0336823591135849</c:v>
                </c:pt>
                <c:pt idx="62">
                  <c:v>0.0408244828397228</c:v>
                </c:pt>
                <c:pt idx="66">
                  <c:v>0.0347002896050514</c:v>
                </c:pt>
                <c:pt idx="70">
                  <c:v>0.0236270656970727</c:v>
                </c:pt>
                <c:pt idx="74">
                  <c:v>0.0238809410623948</c:v>
                </c:pt>
                <c:pt idx="78">
                  <c:v>0.0277409345247221</c:v>
                </c:pt>
                <c:pt idx="82">
                  <c:v>0.0266863496807148</c:v>
                </c:pt>
                <c:pt idx="86">
                  <c:v>0.03015956819999</c:v>
                </c:pt>
                <c:pt idx="90">
                  <c:v>0.0253419907224901</c:v>
                </c:pt>
                <c:pt idx="94">
                  <c:v>0.0211880383585474</c:v>
                </c:pt>
                <c:pt idx="98">
                  <c:v>0.0265411344120987</c:v>
                </c:pt>
                <c:pt idx="102">
                  <c:v>0.0246155968179271</c:v>
                </c:pt>
                <c:pt idx="106">
                  <c:v>0.0217645554789021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14346"/>
        <c:axId val="6600467"/>
      </c:lineChart>
      <c:catAx>
        <c:axId val="901708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804940"/>
        <c:crosses val="autoZero"/>
        <c:auto val="1"/>
        <c:lblAlgn val="ctr"/>
        <c:lblOffset val="100"/>
      </c:catAx>
      <c:valAx>
        <c:axId val="10804940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170875"/>
        <c:crossesAt val="1"/>
        <c:crossBetween val="midCat"/>
      </c:valAx>
      <c:catAx>
        <c:axId val="18143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00467"/>
        <c:auto val="1"/>
        <c:lblAlgn val="ctr"/>
        <c:lblOffset val="100"/>
      </c:catAx>
      <c:valAx>
        <c:axId val="660046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143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89.5151101575089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103.046039982297</c:v>
                </c:pt>
                <c:pt idx="29">
                  <c:v>103.339960908754</c:v>
                </c:pt>
                <c:pt idx="30">
                  <c:v>103.289423906528</c:v>
                </c:pt>
                <c:pt idx="31">
                  <c:v>102.850351395379</c:v>
                </c:pt>
                <c:pt idx="32">
                  <c:v>103.413264783144</c:v>
                </c:pt>
                <c:pt idx="33">
                  <c:v>103.790430452743</c:v>
                </c:pt>
                <c:pt idx="34">
                  <c:v>104.641227398014</c:v>
                </c:pt>
                <c:pt idx="35">
                  <c:v>105.623253080027</c:v>
                </c:pt>
                <c:pt idx="36">
                  <c:v>106.471692635231</c:v>
                </c:pt>
                <c:pt idx="37">
                  <c:v>106.641807503194</c:v>
                </c:pt>
                <c:pt idx="38">
                  <c:v>107.125340464317</c:v>
                </c:pt>
                <c:pt idx="39">
                  <c:v>107.58579968111</c:v>
                </c:pt>
                <c:pt idx="40">
                  <c:v>108.463185084175</c:v>
                </c:pt>
                <c:pt idx="41">
                  <c:v>109.168936099057</c:v>
                </c:pt>
                <c:pt idx="42">
                  <c:v>109.914013180046</c:v>
                </c:pt>
                <c:pt idx="43">
                  <c:v>110.546419219012</c:v>
                </c:pt>
                <c:pt idx="44">
                  <c:v>110.829096122928</c:v>
                </c:pt>
                <c:pt idx="45">
                  <c:v>112.282959195793</c:v>
                </c:pt>
                <c:pt idx="46">
                  <c:v>113.171201117187</c:v>
                </c:pt>
                <c:pt idx="47">
                  <c:v>114.105760217852</c:v>
                </c:pt>
                <c:pt idx="48">
                  <c:v>115.17846835244</c:v>
                </c:pt>
                <c:pt idx="49">
                  <c:v>115.967995472201</c:v>
                </c:pt>
                <c:pt idx="50">
                  <c:v>117.306307276624</c:v>
                </c:pt>
                <c:pt idx="51">
                  <c:v>118.357613705522</c:v>
                </c:pt>
                <c:pt idx="52">
                  <c:v>120.200861792954</c:v>
                </c:pt>
                <c:pt idx="53">
                  <c:v>121.113062696836</c:v>
                </c:pt>
                <c:pt idx="54">
                  <c:v>122.573503247043</c:v>
                </c:pt>
                <c:pt idx="55">
                  <c:v>122.939195979666</c:v>
                </c:pt>
                <c:pt idx="56">
                  <c:v>123.422072464581</c:v>
                </c:pt>
                <c:pt idx="57">
                  <c:v>123.770172852925</c:v>
                </c:pt>
                <c:pt idx="58">
                  <c:v>123.932413656148</c:v>
                </c:pt>
                <c:pt idx="59">
                  <c:v>124.432508579007</c:v>
                </c:pt>
                <c:pt idx="60">
                  <c:v>125.614759079331</c:v>
                </c:pt>
                <c:pt idx="61">
                  <c:v>126.478445380985</c:v>
                </c:pt>
                <c:pt idx="62">
                  <c:v>126.860119390988</c:v>
                </c:pt>
                <c:pt idx="63">
                  <c:v>126.516358557014</c:v>
                </c:pt>
                <c:pt idx="64">
                  <c:v>127.350555535689</c:v>
                </c:pt>
                <c:pt idx="65">
                  <c:v>127.52382391321</c:v>
                </c:pt>
                <c:pt idx="66">
                  <c:v>127.958359108016</c:v>
                </c:pt>
                <c:pt idx="67">
                  <c:v>128.386361779461</c:v>
                </c:pt>
                <c:pt idx="68">
                  <c:v>128.210420216086</c:v>
                </c:pt>
                <c:pt idx="69">
                  <c:v>128.598109269212</c:v>
                </c:pt>
                <c:pt idx="70">
                  <c:v>128.784212486635</c:v>
                </c:pt>
                <c:pt idx="71">
                  <c:v>129.72321892986</c:v>
                </c:pt>
                <c:pt idx="72">
                  <c:v>129.785126831956</c:v>
                </c:pt>
                <c:pt idx="73">
                  <c:v>129.886193865923</c:v>
                </c:pt>
                <c:pt idx="74">
                  <c:v>129.39777899885</c:v>
                </c:pt>
                <c:pt idx="75">
                  <c:v>129.935220466438</c:v>
                </c:pt>
                <c:pt idx="76">
                  <c:v>130.001821139401</c:v>
                </c:pt>
                <c:pt idx="77">
                  <c:v>130.091070767681</c:v>
                </c:pt>
                <c:pt idx="78">
                  <c:v>131.109791176612</c:v>
                </c:pt>
                <c:pt idx="79">
                  <c:v>130.769139542177</c:v>
                </c:pt>
                <c:pt idx="80">
                  <c:v>131.43320336965</c:v>
                </c:pt>
                <c:pt idx="81">
                  <c:v>131.141416426639</c:v>
                </c:pt>
                <c:pt idx="82">
                  <c:v>131.883155485063</c:v>
                </c:pt>
                <c:pt idx="83">
                  <c:v>132.093432868263</c:v>
                </c:pt>
                <c:pt idx="84">
                  <c:v>131.219384499864</c:v>
                </c:pt>
                <c:pt idx="85">
                  <c:v>131.88218901436</c:v>
                </c:pt>
                <c:pt idx="86">
                  <c:v>132.314595588238</c:v>
                </c:pt>
                <c:pt idx="87">
                  <c:v>133.193092225501</c:v>
                </c:pt>
                <c:pt idx="88">
                  <c:v>133.39302578256</c:v>
                </c:pt>
                <c:pt idx="89">
                  <c:v>133.857810308971</c:v>
                </c:pt>
                <c:pt idx="90">
                  <c:v>134.043612496833</c:v>
                </c:pt>
                <c:pt idx="91">
                  <c:v>134.161380818066</c:v>
                </c:pt>
                <c:pt idx="92">
                  <c:v>134.496606902873</c:v>
                </c:pt>
                <c:pt idx="93">
                  <c:v>135.164384171097</c:v>
                </c:pt>
                <c:pt idx="94">
                  <c:v>135.896151602372</c:v>
                </c:pt>
                <c:pt idx="95">
                  <c:v>135.974225246725</c:v>
                </c:pt>
                <c:pt idx="96">
                  <c:v>136.00880868974</c:v>
                </c:pt>
                <c:pt idx="97">
                  <c:v>136.894730450821</c:v>
                </c:pt>
                <c:pt idx="98">
                  <c:v>136.706146813161</c:v>
                </c:pt>
                <c:pt idx="99">
                  <c:v>137.200296410876</c:v>
                </c:pt>
                <c:pt idx="100">
                  <c:v>137.886661469068</c:v>
                </c:pt>
                <c:pt idx="101">
                  <c:v>138.202260162436</c:v>
                </c:pt>
                <c:pt idx="102">
                  <c:v>138.051290031352</c:v>
                </c:pt>
                <c:pt idx="103">
                  <c:v>139.060285085389</c:v>
                </c:pt>
                <c:pt idx="104">
                  <c:v>138.528175325508</c:v>
                </c:pt>
                <c:pt idx="105">
                  <c:v>139.51503808634</c:v>
                </c:pt>
                <c:pt idx="106">
                  <c:v>139.272872779667</c:v>
                </c:pt>
                <c:pt idx="107">
                  <c:v>139.356744580546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23178"/>
        <c:axId val="22237567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-0.0248179244456032</c:v>
                </c:pt>
                <c:pt idx="22">
                  <c:v>-0.031</c:v>
                </c:pt>
                <c:pt idx="26">
                  <c:v>0</c:v>
                </c:pt>
                <c:pt idx="30">
                  <c:v>0.0567490602574492</c:v>
                </c:pt>
                <c:pt idx="34">
                  <c:v>0.0119808259415459</c:v>
                </c:pt>
                <c:pt idx="38">
                  <c:v>0.0248077941563167</c:v>
                </c:pt>
                <c:pt idx="42">
                  <c:v>0.0240002850037442</c:v>
                </c:pt>
                <c:pt idx="46">
                  <c:v>0.0280681855259175</c:v>
                </c:pt>
                <c:pt idx="50">
                  <c:v>0.0364604098808474</c:v>
                </c:pt>
                <c:pt idx="54">
                  <c:v>0.0428787352663447</c:v>
                </c:pt>
                <c:pt idx="58">
                  <c:v>0.0179335792473989</c:v>
                </c:pt>
                <c:pt idx="62">
                  <c:v>0.020002767601182</c:v>
                </c:pt>
                <c:pt idx="66">
                  <c:v>0.0113744070676312</c:v>
                </c:pt>
                <c:pt idx="70">
                  <c:v>0.00801390355470177</c:v>
                </c:pt>
                <c:pt idx="74">
                  <c:v>0.00715747141795964</c:v>
                </c:pt>
                <c:pt idx="78">
                  <c:v>0.00571768354793689</c:v>
                </c:pt>
                <c:pt idx="82">
                  <c:v>0.00877324277909564</c:v>
                </c:pt>
                <c:pt idx="86">
                  <c:v>0.00390855276086</c:v>
                </c:pt>
                <c:pt idx="90">
                  <c:v>0.0129520395864209</c:v>
                </c:pt>
                <c:pt idx="94">
                  <c:v>0.011346479360157</c:v>
                </c:pt>
                <c:pt idx="98">
                  <c:v>0.00974756912379005</c:v>
                </c:pt>
                <c:pt idx="102">
                  <c:v>0.0116869014644043</c:v>
                </c:pt>
                <c:pt idx="106">
                  <c:v>0.00627680930192209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75171"/>
        <c:axId val="4171203"/>
      </c:lineChart>
      <c:catAx>
        <c:axId val="414231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37567"/>
        <c:crosses val="autoZero"/>
        <c:auto val="1"/>
        <c:lblAlgn val="ctr"/>
        <c:lblOffset val="100"/>
      </c:catAx>
      <c:valAx>
        <c:axId val="22237567"/>
        <c:scaling>
          <c:orientation val="minMax"/>
          <c:min val="8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423178"/>
        <c:crossesAt val="1"/>
        <c:crossBetween val="midCat"/>
      </c:valAx>
      <c:catAx>
        <c:axId val="588751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1203"/>
        <c:auto val="1"/>
        <c:lblAlgn val="ctr"/>
        <c:lblOffset val="100"/>
      </c:catAx>
      <c:valAx>
        <c:axId val="4171203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8751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95.6230733890958</c:v>
                </c:pt>
                <c:pt idx="11">
                  <c:v>89.6970987546504</c:v>
                </c:pt>
                <c:pt idx="12">
                  <c:v>91.7304577030083</c:v>
                </c:pt>
                <c:pt idx="13">
                  <c:v>94.5099823018678</c:v>
                </c:pt>
                <c:pt idx="14">
                  <c:v>97.3737292755965</c:v>
                </c:pt>
                <c:pt idx="15">
                  <c:v>98.8416504161421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106.618040291307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503000"/>
        <c:axId val="220538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134.449572563708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216.887327981147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65398"/>
        <c:axId val="69460409"/>
      </c:lineChart>
      <c:catAx>
        <c:axId val="885030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05388"/>
        <c:crosses val="autoZero"/>
        <c:auto val="1"/>
        <c:lblAlgn val="ctr"/>
        <c:lblOffset val="100"/>
      </c:catAx>
      <c:valAx>
        <c:axId val="220538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503000"/>
        <c:crossesAt val="1"/>
        <c:crossBetween val="midCat"/>
      </c:valAx>
      <c:catAx>
        <c:axId val="9636539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460409"/>
        <c:auto val="1"/>
        <c:lblAlgn val="ctr"/>
        <c:lblOffset val="100"/>
      </c:catAx>
      <c:valAx>
        <c:axId val="6946040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36539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95.1557074390027</c:v>
                </c:pt>
                <c:pt idx="11">
                  <c:v>87.5420525465609</c:v>
                </c:pt>
                <c:pt idx="12">
                  <c:v>88.2002607219898</c:v>
                </c:pt>
                <c:pt idx="13">
                  <c:v>89.5298906774064</c:v>
                </c:pt>
                <c:pt idx="14">
                  <c:v>90.8795649706046</c:v>
                </c:pt>
                <c:pt idx="15">
                  <c:v>91.5628671197207</c:v>
                </c:pt>
                <c:pt idx="16">
                  <c:v>92.2513068575469</c:v>
                </c:pt>
                <c:pt idx="17">
                  <c:v>92.5283376242914</c:v>
                </c:pt>
                <c:pt idx="18">
                  <c:v>92.8062003147051</c:v>
                </c:pt>
                <c:pt idx="19">
                  <c:v>93.0848974270564</c:v>
                </c:pt>
                <c:pt idx="20">
                  <c:v>93.364431467115</c:v>
                </c:pt>
                <c:pt idx="21">
                  <c:v>94.0113624582873</c:v>
                </c:pt>
                <c:pt idx="22">
                  <c:v>94.6582934494605</c:v>
                </c:pt>
                <c:pt idx="23">
                  <c:v>95.3052244406326</c:v>
                </c:pt>
                <c:pt idx="24">
                  <c:v>95.9521554318055</c:v>
                </c:pt>
                <c:pt idx="25">
                  <c:v>96.5990864229783</c:v>
                </c:pt>
                <c:pt idx="26">
                  <c:v>97.246017414151</c:v>
                </c:pt>
                <c:pt idx="27">
                  <c:v>97.8929484053237</c:v>
                </c:pt>
                <c:pt idx="28">
                  <c:v>98.5398793964959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483107"/>
        <c:axId val="11086635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142.545688975558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194.024758178523</c:v>
                </c:pt>
                <c:pt idx="18">
                  <c:v>208.313751485788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279.532250958375</c:v>
                </c:pt>
                <c:pt idx="24">
                  <c:v>293.745755244394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333.401432202386</c:v>
                </c:pt>
                <c:pt idx="28">
                  <c:v>346.619991188385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921704"/>
        <c:axId val="53208511"/>
      </c:lineChart>
      <c:catAx>
        <c:axId val="4548310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086635"/>
        <c:crosses val="autoZero"/>
        <c:auto val="1"/>
        <c:lblAlgn val="ctr"/>
        <c:lblOffset val="100"/>
      </c:catAx>
      <c:valAx>
        <c:axId val="110866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483107"/>
        <c:crossesAt val="1"/>
        <c:crossBetween val="midCat"/>
      </c:valAx>
      <c:catAx>
        <c:axId val="24921704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08511"/>
        <c:auto val="1"/>
        <c:lblAlgn val="ctr"/>
        <c:lblOffset val="100"/>
      </c:catAx>
      <c:valAx>
        <c:axId val="53208511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9217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95.9057031626599</c:v>
                </c:pt>
                <c:pt idx="11">
                  <c:v>91.9171576861123</c:v>
                </c:pt>
                <c:pt idx="12">
                  <c:v>95.4073167927061</c:v>
                </c:pt>
                <c:pt idx="13">
                  <c:v>99.0299996945942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114.919890083951</c:v>
                </c:pt>
                <c:pt idx="23">
                  <c:v>115.317074469163</c:v>
                </c:pt>
                <c:pt idx="24">
                  <c:v>115.714258854375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680739"/>
        <c:axId val="87125460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104.608332965146</c:v>
                </c:pt>
                <c:pt idx="11">
                  <c:v>110.792997915196</c:v>
                </c:pt>
                <c:pt idx="12">
                  <c:v>118.831692922469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141.914749272659</c:v>
                </c:pt>
                <c:pt idx="16">
                  <c:v>149.609101389389</c:v>
                </c:pt>
                <c:pt idx="17">
                  <c:v>156.939947357469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178.932485261709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201.746377132577</c:v>
                </c:pt>
                <c:pt idx="24">
                  <c:v>209.3510077562</c:v>
                </c:pt>
                <c:pt idx="25">
                  <c:v>215.631537988887</c:v>
                </c:pt>
                <c:pt idx="26">
                  <c:v>221.912068221572</c:v>
                </c:pt>
                <c:pt idx="27">
                  <c:v>228.192598454259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414871"/>
        <c:axId val="39619833"/>
      </c:lineChart>
      <c:catAx>
        <c:axId val="786807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25460"/>
        <c:crosses val="autoZero"/>
        <c:auto val="1"/>
        <c:lblAlgn val="ctr"/>
        <c:lblOffset val="100"/>
      </c:catAx>
      <c:valAx>
        <c:axId val="87125460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680739"/>
        <c:crossesAt val="1"/>
        <c:crossBetween val="midCat"/>
      </c:valAx>
      <c:catAx>
        <c:axId val="6941487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619833"/>
        <c:auto val="1"/>
        <c:lblAlgn val="ctr"/>
        <c:lblOffset val="100"/>
      </c:catAx>
      <c:valAx>
        <c:axId val="3961983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4148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-0.0327968849329027</c:v>
                </c:pt>
                <c:pt idx="3">
                  <c:v>-0.0365372181621091</c:v>
                </c:pt>
                <c:pt idx="4">
                  <c:v>-0.0364739405503572</c:v>
                </c:pt>
                <c:pt idx="5">
                  <c:v>-0.0381137335459022</c:v>
                </c:pt>
                <c:pt idx="6">
                  <c:v>-0.0531597096918803</c:v>
                </c:pt>
                <c:pt idx="7">
                  <c:v>-0.0405169427323963</c:v>
                </c:pt>
                <c:pt idx="8">
                  <c:v>-0.039114567498484</c:v>
                </c:pt>
                <c:pt idx="9">
                  <c:v>-0.0373649323593717</c:v>
                </c:pt>
                <c:pt idx="10">
                  <c:v>-0.0362561500969635</c:v>
                </c:pt>
                <c:pt idx="11">
                  <c:v>-0.0346905189946093</c:v>
                </c:pt>
                <c:pt idx="12">
                  <c:v>-0.0331793543222214</c:v>
                </c:pt>
                <c:pt idx="13">
                  <c:v>-0.0326112972944698</c:v>
                </c:pt>
                <c:pt idx="14">
                  <c:v>-0.0306763770864657</c:v>
                </c:pt>
                <c:pt idx="15">
                  <c:v>-0.0282966390647062</c:v>
                </c:pt>
                <c:pt idx="16">
                  <c:v>-0.0263794803618756</c:v>
                </c:pt>
                <c:pt idx="17">
                  <c:v>-0.0247605646034942</c:v>
                </c:pt>
                <c:pt idx="18">
                  <c:v>-0.0234103941292746</c:v>
                </c:pt>
                <c:pt idx="19">
                  <c:v>-0.0211735554799062</c:v>
                </c:pt>
                <c:pt idx="20">
                  <c:v>-0.0196501580499609</c:v>
                </c:pt>
                <c:pt idx="21">
                  <c:v>-0.0184366774063004</c:v>
                </c:pt>
                <c:pt idx="22">
                  <c:v>-0.017238745949112</c:v>
                </c:pt>
                <c:pt idx="23">
                  <c:v>-0.0160384710135338</c:v>
                </c:pt>
                <c:pt idx="24">
                  <c:v>-0.0155379014628331</c:v>
                </c:pt>
                <c:pt idx="25">
                  <c:v>-0.0140801897166306</c:v>
                </c:pt>
                <c:pt idx="26">
                  <c:v>-0.0130988101067032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-0.0328930718673193</c:v>
                </c:pt>
                <c:pt idx="2">
                  <c:v>-0.032836852905352</c:v>
                </c:pt>
                <c:pt idx="3">
                  <c:v>-0.037080040214063</c:v>
                </c:pt>
                <c:pt idx="4">
                  <c:v>-0.0374251146354991</c:v>
                </c:pt>
                <c:pt idx="5">
                  <c:v>-0.0389788985804234</c:v>
                </c:pt>
                <c:pt idx="6">
                  <c:v>-0.0545480901644061</c:v>
                </c:pt>
                <c:pt idx="7">
                  <c:v>-0.042150298325364</c:v>
                </c:pt>
                <c:pt idx="8">
                  <c:v>-0.0411160641075653</c:v>
                </c:pt>
                <c:pt idx="9">
                  <c:v>-0.0395640119403658</c:v>
                </c:pt>
                <c:pt idx="10">
                  <c:v>-0.0387618315643488</c:v>
                </c:pt>
                <c:pt idx="11">
                  <c:v>-0.0381658447396107</c:v>
                </c:pt>
                <c:pt idx="12">
                  <c:v>-0.0378165727330276</c:v>
                </c:pt>
                <c:pt idx="13">
                  <c:v>-0.0380064205724067</c:v>
                </c:pt>
                <c:pt idx="14">
                  <c:v>-0.0368427421440451</c:v>
                </c:pt>
                <c:pt idx="15">
                  <c:v>-0.0352463713028034</c:v>
                </c:pt>
                <c:pt idx="16">
                  <c:v>-0.0338561760310108</c:v>
                </c:pt>
                <c:pt idx="17">
                  <c:v>-0.0328833352604172</c:v>
                </c:pt>
                <c:pt idx="18">
                  <c:v>-0.0324378127602515</c:v>
                </c:pt>
                <c:pt idx="19">
                  <c:v>-0.030988004463965</c:v>
                </c:pt>
                <c:pt idx="20">
                  <c:v>-0.0300279929158166</c:v>
                </c:pt>
                <c:pt idx="21">
                  <c:v>-0.0293413243524413</c:v>
                </c:pt>
                <c:pt idx="22">
                  <c:v>-0.028758356000774</c:v>
                </c:pt>
                <c:pt idx="23">
                  <c:v>-0.0282977556216388</c:v>
                </c:pt>
                <c:pt idx="24">
                  <c:v>-0.0285150723138472</c:v>
                </c:pt>
                <c:pt idx="25">
                  <c:v>-0.0277114896984696</c:v>
                </c:pt>
                <c:pt idx="26">
                  <c:v>-0.0273337114591584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-0.0328861566468327</c:v>
                </c:pt>
                <c:pt idx="2">
                  <c:v>-0.0327951493030264</c:v>
                </c:pt>
                <c:pt idx="3">
                  <c:v>-0.0365306524450389</c:v>
                </c:pt>
                <c:pt idx="4">
                  <c:v>-0.0364684150093539</c:v>
                </c:pt>
                <c:pt idx="5">
                  <c:v>-0.0377091573187269</c:v>
                </c:pt>
                <c:pt idx="6">
                  <c:v>-0.0513343608437207</c:v>
                </c:pt>
                <c:pt idx="7">
                  <c:v>-0.0415134661752465</c:v>
                </c:pt>
                <c:pt idx="8">
                  <c:v>-0.0412005879795841</c:v>
                </c:pt>
                <c:pt idx="9">
                  <c:v>-0.0377592545528382</c:v>
                </c:pt>
                <c:pt idx="10">
                  <c:v>-0.0371252334844658</c:v>
                </c:pt>
                <c:pt idx="11">
                  <c:v>-0.0373961477738082</c:v>
                </c:pt>
                <c:pt idx="12">
                  <c:v>-0.036158704757436</c:v>
                </c:pt>
                <c:pt idx="13">
                  <c:v>-0.0334829618675205</c:v>
                </c:pt>
                <c:pt idx="14">
                  <c:v>-0.0330448631912446</c:v>
                </c:pt>
                <c:pt idx="15">
                  <c:v>-0.0316999079929684</c:v>
                </c:pt>
                <c:pt idx="16">
                  <c:v>-0.0313643731919583</c:v>
                </c:pt>
                <c:pt idx="17">
                  <c:v>-0.0310075673137455</c:v>
                </c:pt>
                <c:pt idx="18">
                  <c:v>-0.0307706053380877</c:v>
                </c:pt>
                <c:pt idx="19">
                  <c:v>-0.0304656749019512</c:v>
                </c:pt>
                <c:pt idx="20">
                  <c:v>-0.0295435153867785</c:v>
                </c:pt>
                <c:pt idx="21">
                  <c:v>-0.0304804032857489</c:v>
                </c:pt>
                <c:pt idx="22">
                  <c:v>-0.0288863525966331</c:v>
                </c:pt>
                <c:pt idx="23">
                  <c:v>-0.0287145818838742</c:v>
                </c:pt>
                <c:pt idx="24">
                  <c:v>-0.0277334826890906</c:v>
                </c:pt>
                <c:pt idx="25">
                  <c:v>-0.0270449206039014</c:v>
                </c:pt>
                <c:pt idx="26">
                  <c:v>-0.0270086351326535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-0.0328861566468327</c:v>
                </c:pt>
                <c:pt idx="2">
                  <c:v>-0.0328351172754756</c:v>
                </c:pt>
                <c:pt idx="3">
                  <c:v>-0.0370734744969929</c:v>
                </c:pt>
                <c:pt idx="4">
                  <c:v>-0.0374195890944957</c:v>
                </c:pt>
                <c:pt idx="5">
                  <c:v>-0.0385572401093714</c:v>
                </c:pt>
                <c:pt idx="6">
                  <c:v>-0.0526833007854482</c:v>
                </c:pt>
                <c:pt idx="7">
                  <c:v>-0.0431120811974609</c:v>
                </c:pt>
                <c:pt idx="8">
                  <c:v>-0.0432331342571416</c:v>
                </c:pt>
                <c:pt idx="9">
                  <c:v>-0.039923051064001</c:v>
                </c:pt>
                <c:pt idx="10">
                  <c:v>-0.0395795800881541</c:v>
                </c:pt>
                <c:pt idx="11">
                  <c:v>-0.0407499478216035</c:v>
                </c:pt>
                <c:pt idx="12">
                  <c:v>-0.0406561627286028</c:v>
                </c:pt>
                <c:pt idx="13">
                  <c:v>-0.0387433700730434</c:v>
                </c:pt>
                <c:pt idx="14">
                  <c:v>-0.0392644508778862</c:v>
                </c:pt>
                <c:pt idx="15">
                  <c:v>-0.0389328670956482</c:v>
                </c:pt>
                <c:pt idx="16">
                  <c:v>-0.0393180999666712</c:v>
                </c:pt>
                <c:pt idx="17">
                  <c:v>-0.0397185444841835</c:v>
                </c:pt>
                <c:pt idx="18">
                  <c:v>-0.0404291451092835</c:v>
                </c:pt>
                <c:pt idx="19">
                  <c:v>-0.0411275309295832</c:v>
                </c:pt>
                <c:pt idx="20">
                  <c:v>-0.0409280848200162</c:v>
                </c:pt>
                <c:pt idx="21">
                  <c:v>-0.0423414890424675</c:v>
                </c:pt>
                <c:pt idx="22">
                  <c:v>-0.0413779363032285</c:v>
                </c:pt>
                <c:pt idx="23">
                  <c:v>-0.042050762763878</c:v>
                </c:pt>
                <c:pt idx="24">
                  <c:v>-0.0418829721665719</c:v>
                </c:pt>
                <c:pt idx="25">
                  <c:v>-0.041915363300706</c:v>
                </c:pt>
                <c:pt idx="26">
                  <c:v>-0.0427623808440655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-0.0328861566468327</c:v>
                </c:pt>
                <c:pt idx="2">
                  <c:v>-0.0327951493030264</c:v>
                </c:pt>
                <c:pt idx="3">
                  <c:v>-0.0365261073608417</c:v>
                </c:pt>
                <c:pt idx="4">
                  <c:v>-0.0372826826647113</c:v>
                </c:pt>
                <c:pt idx="5">
                  <c:v>-0.0382956547298254</c:v>
                </c:pt>
                <c:pt idx="6">
                  <c:v>-0.0500062055888442</c:v>
                </c:pt>
                <c:pt idx="7">
                  <c:v>-0.0373230547506676</c:v>
                </c:pt>
                <c:pt idx="8">
                  <c:v>-0.0344761679516847</c:v>
                </c:pt>
                <c:pt idx="9">
                  <c:v>-0.0319293459915141</c:v>
                </c:pt>
                <c:pt idx="10">
                  <c:v>-0.0296015224189774</c:v>
                </c:pt>
                <c:pt idx="11">
                  <c:v>-0.0282833640479679</c:v>
                </c:pt>
                <c:pt idx="12">
                  <c:v>-0.0268491694789852</c:v>
                </c:pt>
                <c:pt idx="13">
                  <c:v>-0.0254935516372691</c:v>
                </c:pt>
                <c:pt idx="14">
                  <c:v>-0.0228053718415349</c:v>
                </c:pt>
                <c:pt idx="15">
                  <c:v>-0.0189232447722698</c:v>
                </c:pt>
                <c:pt idx="16">
                  <c:v>-0.0163365821574922</c:v>
                </c:pt>
                <c:pt idx="17">
                  <c:v>-0.014553487352989</c:v>
                </c:pt>
                <c:pt idx="18">
                  <c:v>-0.0127390152827663</c:v>
                </c:pt>
                <c:pt idx="19">
                  <c:v>-0.0112482645450605</c:v>
                </c:pt>
                <c:pt idx="20">
                  <c:v>-0.00928145359034697</c:v>
                </c:pt>
                <c:pt idx="21">
                  <c:v>-0.00694568435962491</c:v>
                </c:pt>
                <c:pt idx="22">
                  <c:v>-0.00481772132601303</c:v>
                </c:pt>
                <c:pt idx="23">
                  <c:v>-0.00329358348671488</c:v>
                </c:pt>
                <c:pt idx="24">
                  <c:v>-0.00189116814593531</c:v>
                </c:pt>
                <c:pt idx="25">
                  <c:v>-0.00079569144874741</c:v>
                </c:pt>
                <c:pt idx="26">
                  <c:v>0.00108773738310347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-0.0328861566468327</c:v>
                </c:pt>
                <c:pt idx="2">
                  <c:v>-0.0328351172754756</c:v>
                </c:pt>
                <c:pt idx="3">
                  <c:v>-0.0370689294127957</c:v>
                </c:pt>
                <c:pt idx="4">
                  <c:v>-0.0382338567498531</c:v>
                </c:pt>
                <c:pt idx="5">
                  <c:v>-0.0391331062569684</c:v>
                </c:pt>
                <c:pt idx="6">
                  <c:v>-0.0513023922435061</c:v>
                </c:pt>
                <c:pt idx="7">
                  <c:v>-0.0389771562679219</c:v>
                </c:pt>
                <c:pt idx="8">
                  <c:v>-0.0365687437972732</c:v>
                </c:pt>
                <c:pt idx="9">
                  <c:v>-0.0341322734835412</c:v>
                </c:pt>
                <c:pt idx="10">
                  <c:v>-0.0320294787198019</c:v>
                </c:pt>
                <c:pt idx="11">
                  <c:v>-0.0314949731238402</c:v>
                </c:pt>
                <c:pt idx="12">
                  <c:v>-0.0310807755638715</c:v>
                </c:pt>
                <c:pt idx="13">
                  <c:v>-0.0304445122640757</c:v>
                </c:pt>
                <c:pt idx="14">
                  <c:v>-0.028657688960978</c:v>
                </c:pt>
                <c:pt idx="15">
                  <c:v>-0.0254472201809413</c:v>
                </c:pt>
                <c:pt idx="16">
                  <c:v>-0.0232894674957019</c:v>
                </c:pt>
                <c:pt idx="17">
                  <c:v>-0.0219541353617832</c:v>
                </c:pt>
                <c:pt idx="18">
                  <c:v>-0.0209070543256587</c:v>
                </c:pt>
                <c:pt idx="19">
                  <c:v>-0.0201116604006797</c:v>
                </c:pt>
                <c:pt idx="20">
                  <c:v>-0.0186838764302059</c:v>
                </c:pt>
                <c:pt idx="21">
                  <c:v>-0.0166807688299164</c:v>
                </c:pt>
                <c:pt idx="22">
                  <c:v>-0.0150087299486817</c:v>
                </c:pt>
                <c:pt idx="23">
                  <c:v>-0.0141361882364334</c:v>
                </c:pt>
                <c:pt idx="24">
                  <c:v>-0.0133345942963729</c:v>
                </c:pt>
                <c:pt idx="25">
                  <c:v>-0.0126309322935534</c:v>
                </c:pt>
                <c:pt idx="26">
                  <c:v>-0.0112326807574473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151837"/>
        <c:axId val="58402359"/>
      </c:lineChart>
      <c:catAx>
        <c:axId val="891518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02359"/>
        <c:crosses val="autoZero"/>
        <c:auto val="1"/>
        <c:lblAlgn val="ctr"/>
        <c:lblOffset val="100"/>
      </c:catAx>
      <c:valAx>
        <c:axId val="5840235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51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Deficit'!$B$1:$B$1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Deficit'!$C$1:$C$1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-0.0328930718673193</c:v>
                </c:pt>
                <c:pt idx="24">
                  <c:v>-0.0327968849329027</c:v>
                </c:pt>
                <c:pt idx="25">
                  <c:v>-0.0365372181621091</c:v>
                </c:pt>
                <c:pt idx="26">
                  <c:v>-0.0364739405503572</c:v>
                </c:pt>
                <c:pt idx="27">
                  <c:v>-0.0381137335459022</c:v>
                </c:pt>
                <c:pt idx="28">
                  <c:v>-0.0531597096918803</c:v>
                </c:pt>
                <c:pt idx="29">
                  <c:v>-0.0405169427323963</c:v>
                </c:pt>
                <c:pt idx="30">
                  <c:v>-0.039114567498484</c:v>
                </c:pt>
                <c:pt idx="31">
                  <c:v>-0.0373649323593717</c:v>
                </c:pt>
                <c:pt idx="32">
                  <c:v>-0.0362561500969635</c:v>
                </c:pt>
                <c:pt idx="33">
                  <c:v>-0.0346905189946093</c:v>
                </c:pt>
                <c:pt idx="34">
                  <c:v>-0.0331793543222214</c:v>
                </c:pt>
                <c:pt idx="35">
                  <c:v>-0.0326112972944698</c:v>
                </c:pt>
                <c:pt idx="36">
                  <c:v>-0.0306763770864657</c:v>
                </c:pt>
                <c:pt idx="37">
                  <c:v>-0.0282966390647062</c:v>
                </c:pt>
                <c:pt idx="38">
                  <c:v>-0.0263794803618756</c:v>
                </c:pt>
                <c:pt idx="39">
                  <c:v>-0.0247605646034942</c:v>
                </c:pt>
                <c:pt idx="40">
                  <c:v>-0.0234103941292746</c:v>
                </c:pt>
                <c:pt idx="41">
                  <c:v>-0.0211735554799062</c:v>
                </c:pt>
                <c:pt idx="42">
                  <c:v>-0.0196501580499609</c:v>
                </c:pt>
                <c:pt idx="43">
                  <c:v>-0.0184366774063004</c:v>
                </c:pt>
                <c:pt idx="44">
                  <c:v>-0.017238745949112</c:v>
                </c:pt>
                <c:pt idx="45">
                  <c:v>-0.0160384710135338</c:v>
                </c:pt>
                <c:pt idx="46">
                  <c:v>-0.0155379014628331</c:v>
                </c:pt>
                <c:pt idx="47">
                  <c:v>-0.0140801897166306</c:v>
                </c:pt>
                <c:pt idx="48">
                  <c:v>-0.0130988101067032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Deficit'!$D$1:$D$1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-0.032836852905352</c:v>
                </c:pt>
                <c:pt idx="25">
                  <c:v>-0.037080040214063</c:v>
                </c:pt>
                <c:pt idx="26">
                  <c:v>-0.0374251146354991</c:v>
                </c:pt>
                <c:pt idx="27">
                  <c:v>-0.0389788985804234</c:v>
                </c:pt>
                <c:pt idx="28">
                  <c:v>-0.0545480901644061</c:v>
                </c:pt>
                <c:pt idx="29">
                  <c:v>-0.042150298325364</c:v>
                </c:pt>
                <c:pt idx="30">
                  <c:v>-0.0411160641075653</c:v>
                </c:pt>
                <c:pt idx="31">
                  <c:v>-0.0395640119403658</c:v>
                </c:pt>
                <c:pt idx="32">
                  <c:v>-0.0387618315643488</c:v>
                </c:pt>
                <c:pt idx="33">
                  <c:v>-0.0381658447396107</c:v>
                </c:pt>
                <c:pt idx="34">
                  <c:v>-0.0378165727330276</c:v>
                </c:pt>
                <c:pt idx="35">
                  <c:v>-0.0380064205724067</c:v>
                </c:pt>
                <c:pt idx="36">
                  <c:v>-0.0368427421440451</c:v>
                </c:pt>
                <c:pt idx="37">
                  <c:v>-0.0352463713028034</c:v>
                </c:pt>
                <c:pt idx="38">
                  <c:v>-0.0338561760310108</c:v>
                </c:pt>
                <c:pt idx="39">
                  <c:v>-0.0328833352604172</c:v>
                </c:pt>
                <c:pt idx="40">
                  <c:v>-0.0324378127602515</c:v>
                </c:pt>
                <c:pt idx="41">
                  <c:v>-0.030988004463965</c:v>
                </c:pt>
                <c:pt idx="42">
                  <c:v>-0.0300279929158166</c:v>
                </c:pt>
                <c:pt idx="43">
                  <c:v>-0.0293413243524413</c:v>
                </c:pt>
                <c:pt idx="44">
                  <c:v>-0.028758356000774</c:v>
                </c:pt>
                <c:pt idx="45">
                  <c:v>-0.0282977556216388</c:v>
                </c:pt>
                <c:pt idx="46">
                  <c:v>-0.0285150723138472</c:v>
                </c:pt>
                <c:pt idx="47">
                  <c:v>-0.0277114896984696</c:v>
                </c:pt>
                <c:pt idx="48">
                  <c:v>-0.0273337114591584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Deficit'!$E$1:$E$1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-0.0365306524450389</c:v>
                </c:pt>
                <c:pt idx="26">
                  <c:v>-0.0364684150093539</c:v>
                </c:pt>
                <c:pt idx="27">
                  <c:v>-0.0377091573187269</c:v>
                </c:pt>
                <c:pt idx="28">
                  <c:v>-0.0513343608437207</c:v>
                </c:pt>
                <c:pt idx="29">
                  <c:v>-0.0415134661752465</c:v>
                </c:pt>
                <c:pt idx="30">
                  <c:v>-0.0412005879795841</c:v>
                </c:pt>
                <c:pt idx="31">
                  <c:v>-0.0377592545528382</c:v>
                </c:pt>
                <c:pt idx="32">
                  <c:v>-0.0371252334844658</c:v>
                </c:pt>
                <c:pt idx="33">
                  <c:v>-0.0373961477738082</c:v>
                </c:pt>
                <c:pt idx="34">
                  <c:v>-0.036158704757436</c:v>
                </c:pt>
                <c:pt idx="35">
                  <c:v>-0.0334829618675205</c:v>
                </c:pt>
                <c:pt idx="36">
                  <c:v>-0.0330448631912446</c:v>
                </c:pt>
                <c:pt idx="37">
                  <c:v>-0.0316999079929684</c:v>
                </c:pt>
                <c:pt idx="38">
                  <c:v>-0.0313643731919583</c:v>
                </c:pt>
                <c:pt idx="39">
                  <c:v>-0.0310075673137455</c:v>
                </c:pt>
                <c:pt idx="40">
                  <c:v>-0.0307706053380877</c:v>
                </c:pt>
                <c:pt idx="41">
                  <c:v>-0.0304656749019512</c:v>
                </c:pt>
                <c:pt idx="42">
                  <c:v>-0.0295435153867785</c:v>
                </c:pt>
                <c:pt idx="43">
                  <c:v>-0.0304804032857489</c:v>
                </c:pt>
                <c:pt idx="44">
                  <c:v>-0.0288863525966331</c:v>
                </c:pt>
                <c:pt idx="45">
                  <c:v>-0.0287145818838742</c:v>
                </c:pt>
                <c:pt idx="46">
                  <c:v>-0.0277334826890906</c:v>
                </c:pt>
                <c:pt idx="47">
                  <c:v>-0.0270449206039014</c:v>
                </c:pt>
                <c:pt idx="48">
                  <c:v>-0.0270086351326535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Deficit'!$F$1:$F$1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-0.0370734744969929</c:v>
                </c:pt>
                <c:pt idx="26">
                  <c:v>-0.0374195890944957</c:v>
                </c:pt>
                <c:pt idx="27">
                  <c:v>-0.0385572401093714</c:v>
                </c:pt>
                <c:pt idx="28">
                  <c:v>-0.0526833007854482</c:v>
                </c:pt>
                <c:pt idx="29">
                  <c:v>-0.0431120811974609</c:v>
                </c:pt>
                <c:pt idx="30">
                  <c:v>-0.0432331342571416</c:v>
                </c:pt>
                <c:pt idx="31">
                  <c:v>-0.039923051064001</c:v>
                </c:pt>
                <c:pt idx="32">
                  <c:v>-0.0395795800881541</c:v>
                </c:pt>
                <c:pt idx="33">
                  <c:v>-0.0407499478216035</c:v>
                </c:pt>
                <c:pt idx="34">
                  <c:v>-0.0406561627286028</c:v>
                </c:pt>
                <c:pt idx="35">
                  <c:v>-0.0387433700730434</c:v>
                </c:pt>
                <c:pt idx="36">
                  <c:v>-0.0392644508778862</c:v>
                </c:pt>
                <c:pt idx="37">
                  <c:v>-0.0389328670956482</c:v>
                </c:pt>
                <c:pt idx="38">
                  <c:v>-0.0393180999666712</c:v>
                </c:pt>
                <c:pt idx="39">
                  <c:v>-0.0397185444841835</c:v>
                </c:pt>
                <c:pt idx="40">
                  <c:v>-0.0404291451092835</c:v>
                </c:pt>
                <c:pt idx="41">
                  <c:v>-0.0411275309295832</c:v>
                </c:pt>
                <c:pt idx="42">
                  <c:v>-0.0409280848200162</c:v>
                </c:pt>
                <c:pt idx="43">
                  <c:v>-0.0423414890424675</c:v>
                </c:pt>
                <c:pt idx="44">
                  <c:v>-0.0413779363032285</c:v>
                </c:pt>
                <c:pt idx="45">
                  <c:v>-0.042050762763878</c:v>
                </c:pt>
                <c:pt idx="46">
                  <c:v>-0.0418829721665719</c:v>
                </c:pt>
                <c:pt idx="47">
                  <c:v>-0.041915363300706</c:v>
                </c:pt>
                <c:pt idx="48">
                  <c:v>-0.0427623808440655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Deficit'!$G$1:$G$1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-0.0365261073608417</c:v>
                </c:pt>
                <c:pt idx="26">
                  <c:v>-0.0372826826647113</c:v>
                </c:pt>
                <c:pt idx="27">
                  <c:v>-0.0382956547298254</c:v>
                </c:pt>
                <c:pt idx="28">
                  <c:v>-0.0500062055888442</c:v>
                </c:pt>
                <c:pt idx="29">
                  <c:v>-0.0373230547506676</c:v>
                </c:pt>
                <c:pt idx="30">
                  <c:v>-0.0344761679516847</c:v>
                </c:pt>
                <c:pt idx="31">
                  <c:v>-0.0319293459915141</c:v>
                </c:pt>
                <c:pt idx="32">
                  <c:v>-0.0296015224189774</c:v>
                </c:pt>
                <c:pt idx="33">
                  <c:v>-0.0282833640479679</c:v>
                </c:pt>
                <c:pt idx="34">
                  <c:v>-0.0268491694789852</c:v>
                </c:pt>
                <c:pt idx="35">
                  <c:v>-0.0254935516372691</c:v>
                </c:pt>
                <c:pt idx="36">
                  <c:v>-0.0228053718415349</c:v>
                </c:pt>
                <c:pt idx="37">
                  <c:v>-0.0189232447722698</c:v>
                </c:pt>
                <c:pt idx="38">
                  <c:v>-0.0163365821574922</c:v>
                </c:pt>
                <c:pt idx="39">
                  <c:v>-0.014553487352989</c:v>
                </c:pt>
                <c:pt idx="40">
                  <c:v>-0.0127390152827663</c:v>
                </c:pt>
                <c:pt idx="41">
                  <c:v>-0.0112482645450605</c:v>
                </c:pt>
                <c:pt idx="42">
                  <c:v>-0.00928145359034697</c:v>
                </c:pt>
                <c:pt idx="43">
                  <c:v>-0.00694568435962491</c:v>
                </c:pt>
                <c:pt idx="44">
                  <c:v>-0.00481772132601303</c:v>
                </c:pt>
                <c:pt idx="45">
                  <c:v>-0.00329358348671488</c:v>
                </c:pt>
                <c:pt idx="46">
                  <c:v>-0.00189116814593531</c:v>
                </c:pt>
                <c:pt idx="47">
                  <c:v>-0.00079569144874741</c:v>
                </c:pt>
                <c:pt idx="48">
                  <c:v>0.00108773738310347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Deficit'!$H$1:$H$1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-0.0370689294127957</c:v>
                </c:pt>
                <c:pt idx="26">
                  <c:v>-0.0382338567498531</c:v>
                </c:pt>
                <c:pt idx="27">
                  <c:v>-0.0391331062569684</c:v>
                </c:pt>
                <c:pt idx="28">
                  <c:v>-0.0513023922435061</c:v>
                </c:pt>
                <c:pt idx="29">
                  <c:v>-0.0389771562679219</c:v>
                </c:pt>
                <c:pt idx="30">
                  <c:v>-0.0365687437972732</c:v>
                </c:pt>
                <c:pt idx="31">
                  <c:v>-0.0341322734835412</c:v>
                </c:pt>
                <c:pt idx="32">
                  <c:v>-0.0320294787198019</c:v>
                </c:pt>
                <c:pt idx="33">
                  <c:v>-0.0314949731238402</c:v>
                </c:pt>
                <c:pt idx="34">
                  <c:v>-0.0310807755638715</c:v>
                </c:pt>
                <c:pt idx="35">
                  <c:v>-0.0304445122640757</c:v>
                </c:pt>
                <c:pt idx="36">
                  <c:v>-0.028657688960978</c:v>
                </c:pt>
                <c:pt idx="37">
                  <c:v>-0.0254472201809413</c:v>
                </c:pt>
                <c:pt idx="38">
                  <c:v>-0.0232894674957019</c:v>
                </c:pt>
                <c:pt idx="39">
                  <c:v>-0.0219541353617832</c:v>
                </c:pt>
                <c:pt idx="40">
                  <c:v>-0.0209070543256587</c:v>
                </c:pt>
                <c:pt idx="41">
                  <c:v>-0.0201116604006797</c:v>
                </c:pt>
                <c:pt idx="42">
                  <c:v>-0.0186838764302059</c:v>
                </c:pt>
                <c:pt idx="43">
                  <c:v>-0.0166807688299164</c:v>
                </c:pt>
                <c:pt idx="44">
                  <c:v>-0.0150087299486817</c:v>
                </c:pt>
                <c:pt idx="45">
                  <c:v>-0.0141361882364334</c:v>
                </c:pt>
                <c:pt idx="46">
                  <c:v>-0.0133345942963729</c:v>
                </c:pt>
                <c:pt idx="47">
                  <c:v>-0.0126309322935534</c:v>
                </c:pt>
                <c:pt idx="48">
                  <c:v>-0.0112326807574473</c:v>
                </c:pt>
              </c:numCache>
            </c:numRef>
          </c:yVal>
          <c:smooth val="0"/>
        </c:ser>
        <c:axId val="83730794"/>
        <c:axId val="90004752"/>
      </c:scatterChart>
      <c:valAx>
        <c:axId val="83730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004752"/>
        <c:crosses val="autoZero"/>
        <c:crossBetween val="midCat"/>
      </c:valAx>
      <c:valAx>
        <c:axId val="9000475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73079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2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result'!$C$2:$C$3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2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result'!$C$4:$C$51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-0.0116513100764571</c:v>
                </c:pt>
                <c:pt idx="23">
                  <c:v>-0.0153813483661033</c:v>
                </c:pt>
                <c:pt idx="24">
                  <c:v>-0.0181552597891603</c:v>
                </c:pt>
                <c:pt idx="25">
                  <c:v>-0.00905067992232144</c:v>
                </c:pt>
                <c:pt idx="26">
                  <c:v>-0.0143840455401161</c:v>
                </c:pt>
                <c:pt idx="27">
                  <c:v>-0.0294300216860942</c:v>
                </c:pt>
                <c:pt idx="28">
                  <c:v>-0.0167872547266102</c:v>
                </c:pt>
                <c:pt idx="29">
                  <c:v>-0.0153848794926979</c:v>
                </c:pt>
                <c:pt idx="30">
                  <c:v>-0.0136352443535857</c:v>
                </c:pt>
                <c:pt idx="31">
                  <c:v>-0.0125264620911775</c:v>
                </c:pt>
                <c:pt idx="32">
                  <c:v>-0.0109608309888232</c:v>
                </c:pt>
                <c:pt idx="33">
                  <c:v>-0.00944966631643532</c:v>
                </c:pt>
                <c:pt idx="34">
                  <c:v>-0.00888160928868373</c:v>
                </c:pt>
                <c:pt idx="35">
                  <c:v>-0.00694668908067959</c:v>
                </c:pt>
                <c:pt idx="36">
                  <c:v>-0.00456695105892007</c:v>
                </c:pt>
                <c:pt idx="37">
                  <c:v>-0.00264979235608952</c:v>
                </c:pt>
                <c:pt idx="38">
                  <c:v>-0.0010308765977081</c:v>
                </c:pt>
                <c:pt idx="39">
                  <c:v>0.000319293876511476</c:v>
                </c:pt>
                <c:pt idx="40">
                  <c:v>0.0025561325258799</c:v>
                </c:pt>
                <c:pt idx="41">
                  <c:v>0.00407952995582518</c:v>
                </c:pt>
                <c:pt idx="42">
                  <c:v>0.00529301059948568</c:v>
                </c:pt>
                <c:pt idx="43">
                  <c:v>0.0064909420566741</c:v>
                </c:pt>
                <c:pt idx="44">
                  <c:v>0.00769121699225227</c:v>
                </c:pt>
                <c:pt idx="45">
                  <c:v>0.00819178654295295</c:v>
                </c:pt>
                <c:pt idx="46">
                  <c:v>0.00964949828915548</c:v>
                </c:pt>
                <c:pt idx="47">
                  <c:v>0.0106308778990829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c000"/>
            </a:solidFill>
            <a:ln w="28800">
              <a:solidFill>
                <a:srgbClr val="ffc000"/>
              </a:solidFill>
              <a:round/>
            </a:ln>
          </c:spPr>
          <c:marker>
            <c:symbol val="triangle"/>
            <c:size val="12"/>
            <c:spPr>
              <a:solidFill>
                <a:srgbClr val="ffc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-0.0260235820966919</c:v>
                </c:pt>
                <c:pt idx="25">
                  <c:v>-0.0215448478775351</c:v>
                </c:pt>
                <c:pt idx="26">
                  <c:v>-0.027690938619753</c:v>
                </c:pt>
                <c:pt idx="27">
                  <c:v>-0.0463705622150146</c:v>
                </c:pt>
                <c:pt idx="28">
                  <c:v>-0.0339727703759725</c:v>
                </c:pt>
                <c:pt idx="29">
                  <c:v>-0.0329385361581739</c:v>
                </c:pt>
                <c:pt idx="30">
                  <c:v>-0.0313864839909743</c:v>
                </c:pt>
                <c:pt idx="31">
                  <c:v>-0.0305843036149574</c:v>
                </c:pt>
                <c:pt idx="32">
                  <c:v>-0.0299883167902193</c:v>
                </c:pt>
                <c:pt idx="33">
                  <c:v>-0.0296390447836361</c:v>
                </c:pt>
                <c:pt idx="34">
                  <c:v>-0.0298288926230152</c:v>
                </c:pt>
                <c:pt idx="35">
                  <c:v>-0.0286652141946537</c:v>
                </c:pt>
                <c:pt idx="36">
                  <c:v>-0.027068843353412</c:v>
                </c:pt>
                <c:pt idx="37">
                  <c:v>-0.0256786480816194</c:v>
                </c:pt>
                <c:pt idx="38">
                  <c:v>-0.0247058073110258</c:v>
                </c:pt>
                <c:pt idx="39">
                  <c:v>-0.0242602848108601</c:v>
                </c:pt>
                <c:pt idx="40">
                  <c:v>-0.0228104765145736</c:v>
                </c:pt>
                <c:pt idx="41">
                  <c:v>-0.0218504649664252</c:v>
                </c:pt>
                <c:pt idx="42">
                  <c:v>-0.0211637964030499</c:v>
                </c:pt>
                <c:pt idx="43">
                  <c:v>-0.0205808280513825</c:v>
                </c:pt>
                <c:pt idx="44">
                  <c:v>-0.0201202276722474</c:v>
                </c:pt>
                <c:pt idx="45">
                  <c:v>-0.0203375443644557</c:v>
                </c:pt>
                <c:pt idx="46">
                  <c:v>-0.0195339617490782</c:v>
                </c:pt>
                <c:pt idx="47">
                  <c:v>-0.019156183509767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result'!$E$2:$E$3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c55a11"/>
            </a:solidFill>
            <a:ln w="28800">
              <a:solidFill>
                <a:srgbClr val="c55a11"/>
              </a:solidFill>
              <a:round/>
            </a:ln>
          </c:spPr>
          <c:marker>
            <c:symbol val="circle"/>
            <c:size val="12"/>
            <c:spPr>
              <a:solidFill>
                <a:srgbClr val="c55a1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result'!$E$4:$E$51</c:f>
              <c:numCache>
                <c:formatCode>General</c:formatCode>
                <c:ptCount val="48"/>
                <c:pt idx="26">
                  <c:v>-0.0139794693129408</c:v>
                </c:pt>
                <c:pt idx="27">
                  <c:v>-0.0276046728379346</c:v>
                </c:pt>
                <c:pt idx="28">
                  <c:v>-0.0177837781694604</c:v>
                </c:pt>
                <c:pt idx="29">
                  <c:v>-0.017470899973798</c:v>
                </c:pt>
                <c:pt idx="30">
                  <c:v>-0.0140295665470521</c:v>
                </c:pt>
                <c:pt idx="31">
                  <c:v>-0.0133955454786797</c:v>
                </c:pt>
                <c:pt idx="32">
                  <c:v>-0.0136664597680221</c:v>
                </c:pt>
                <c:pt idx="33">
                  <c:v>-0.0124290167516499</c:v>
                </c:pt>
                <c:pt idx="34">
                  <c:v>-0.00975327386173438</c:v>
                </c:pt>
                <c:pt idx="35">
                  <c:v>-0.00931517518545848</c:v>
                </c:pt>
                <c:pt idx="36">
                  <c:v>-0.00797021998718235</c:v>
                </c:pt>
                <c:pt idx="37">
                  <c:v>-0.00763468518617223</c:v>
                </c:pt>
                <c:pt idx="38">
                  <c:v>-0.00727787930795937</c:v>
                </c:pt>
                <c:pt idx="39">
                  <c:v>-0.0070409173323016</c:v>
                </c:pt>
                <c:pt idx="40">
                  <c:v>-0.00673598689616509</c:v>
                </c:pt>
                <c:pt idx="41">
                  <c:v>-0.00581382738099243</c:v>
                </c:pt>
                <c:pt idx="42">
                  <c:v>-0.00675071527996284</c:v>
                </c:pt>
                <c:pt idx="43">
                  <c:v>-0.00515666459084705</c:v>
                </c:pt>
                <c:pt idx="44">
                  <c:v>-0.0049848938780881</c:v>
                </c:pt>
                <c:pt idx="45">
                  <c:v>-0.00400379468330456</c:v>
                </c:pt>
                <c:pt idx="46">
                  <c:v>-0.00331523259811534</c:v>
                </c:pt>
                <c:pt idx="47">
                  <c:v>-0.00327894712686737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circle"/>
            <c:size val="12"/>
            <c:spPr>
              <a:solidFill>
                <a:srgbClr val="7e0021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-0.027269280148701</c:v>
                </c:pt>
                <c:pt idx="27">
                  <c:v>-0.0445057728360568</c:v>
                </c:pt>
                <c:pt idx="28">
                  <c:v>-0.0349345532480695</c:v>
                </c:pt>
                <c:pt idx="29">
                  <c:v>-0.0350556063077501</c:v>
                </c:pt>
                <c:pt idx="30">
                  <c:v>-0.0317455231146096</c:v>
                </c:pt>
                <c:pt idx="31">
                  <c:v>-0.0314020521387627</c:v>
                </c:pt>
                <c:pt idx="32">
                  <c:v>-0.032572419872212</c:v>
                </c:pt>
                <c:pt idx="33">
                  <c:v>-0.0324786347792114</c:v>
                </c:pt>
                <c:pt idx="34">
                  <c:v>-0.030565842123652</c:v>
                </c:pt>
                <c:pt idx="35">
                  <c:v>-0.0310869229284948</c:v>
                </c:pt>
                <c:pt idx="36">
                  <c:v>-0.0307553391462567</c:v>
                </c:pt>
                <c:pt idx="37">
                  <c:v>-0.0311405720172797</c:v>
                </c:pt>
                <c:pt idx="38">
                  <c:v>-0.031541016534792</c:v>
                </c:pt>
                <c:pt idx="39">
                  <c:v>-0.0322516171598921</c:v>
                </c:pt>
                <c:pt idx="40">
                  <c:v>-0.0329500029801917</c:v>
                </c:pt>
                <c:pt idx="41">
                  <c:v>-0.0327505568706248</c:v>
                </c:pt>
                <c:pt idx="42">
                  <c:v>-0.0341639610930761</c:v>
                </c:pt>
                <c:pt idx="43">
                  <c:v>-0.033200408353837</c:v>
                </c:pt>
                <c:pt idx="44">
                  <c:v>-0.0338732348144865</c:v>
                </c:pt>
                <c:pt idx="45">
                  <c:v>-0.0337054442171805</c:v>
                </c:pt>
                <c:pt idx="46">
                  <c:v>-0.0337378353513146</c:v>
                </c:pt>
                <c:pt idx="47">
                  <c:v>-0.034584852894674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result'!$G$2:$G$3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70ad47"/>
            </a:solidFill>
            <a:ln w="28800">
              <a:solidFill>
                <a:srgbClr val="70ad47"/>
              </a:solidFill>
              <a:round/>
            </a:ln>
          </c:spPr>
          <c:marker>
            <c:symbol val="diamond"/>
            <c:size val="12"/>
            <c:spPr>
              <a:solidFill>
                <a:srgbClr val="70ad47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result'!$G$4:$G$51</c:f>
              <c:numCache>
                <c:formatCode>General</c:formatCode>
                <c:ptCount val="48"/>
                <c:pt idx="26">
                  <c:v>-0.0145659667240393</c:v>
                </c:pt>
                <c:pt idx="27">
                  <c:v>-0.0262765175830581</c:v>
                </c:pt>
                <c:pt idx="28">
                  <c:v>-0.0135933667448816</c:v>
                </c:pt>
                <c:pt idx="29">
                  <c:v>-0.0107464799458986</c:v>
                </c:pt>
                <c:pt idx="30">
                  <c:v>-0.00819965798572799</c:v>
                </c:pt>
                <c:pt idx="31">
                  <c:v>-0.00587183441319133</c:v>
                </c:pt>
                <c:pt idx="32">
                  <c:v>-0.00455367604218182</c:v>
                </c:pt>
                <c:pt idx="33">
                  <c:v>-0.00311948147319907</c:v>
                </c:pt>
                <c:pt idx="34">
                  <c:v>-0.00176386363148304</c:v>
                </c:pt>
                <c:pt idx="35">
                  <c:v>0.000924316164251156</c:v>
                </c:pt>
                <c:pt idx="36">
                  <c:v>0.0048064432335163</c:v>
                </c:pt>
                <c:pt idx="37">
                  <c:v>0.00739310584829392</c:v>
                </c:pt>
                <c:pt idx="38">
                  <c:v>0.00917620065279711</c:v>
                </c:pt>
                <c:pt idx="39">
                  <c:v>0.0109906727230198</c:v>
                </c:pt>
                <c:pt idx="40">
                  <c:v>0.0124814234607256</c:v>
                </c:pt>
                <c:pt idx="41">
                  <c:v>0.0144482344154391</c:v>
                </c:pt>
                <c:pt idx="42">
                  <c:v>0.0167840036461612</c:v>
                </c:pt>
                <c:pt idx="43">
                  <c:v>0.0189119666797731</c:v>
                </c:pt>
                <c:pt idx="44">
                  <c:v>0.0204361045190712</c:v>
                </c:pt>
                <c:pt idx="45">
                  <c:v>0.0218385198598508</c:v>
                </c:pt>
                <c:pt idx="46">
                  <c:v>0.0229339965570387</c:v>
                </c:pt>
                <c:pt idx="47">
                  <c:v>0.0248174253888896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85623"/>
            </a:solidFill>
            <a:ln w="28800">
              <a:solidFill>
                <a:srgbClr val="385623"/>
              </a:solidFill>
              <a:round/>
            </a:ln>
          </c:spPr>
          <c:marker>
            <c:symbol val="diamond"/>
            <c:size val="12"/>
            <c:spPr>
              <a:solidFill>
                <a:srgbClr val="385623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-0.027845146296298</c:v>
                </c:pt>
                <c:pt idx="27">
                  <c:v>-0.0431248642941147</c:v>
                </c:pt>
                <c:pt idx="28">
                  <c:v>-0.0307996283185304</c:v>
                </c:pt>
                <c:pt idx="29">
                  <c:v>-0.0283912158478817</c:v>
                </c:pt>
                <c:pt idx="30">
                  <c:v>-0.0259547455341498</c:v>
                </c:pt>
                <c:pt idx="31">
                  <c:v>-0.0238519507704104</c:v>
                </c:pt>
                <c:pt idx="32">
                  <c:v>-0.0233174451744488</c:v>
                </c:pt>
                <c:pt idx="33">
                  <c:v>-0.02290324761448</c:v>
                </c:pt>
                <c:pt idx="34">
                  <c:v>-0.0222669843146843</c:v>
                </c:pt>
                <c:pt idx="35">
                  <c:v>-0.0204801610115866</c:v>
                </c:pt>
                <c:pt idx="36">
                  <c:v>-0.0172696922315498</c:v>
                </c:pt>
                <c:pt idx="37">
                  <c:v>-0.0151119395463105</c:v>
                </c:pt>
                <c:pt idx="38">
                  <c:v>-0.0137766074123917</c:v>
                </c:pt>
                <c:pt idx="39">
                  <c:v>-0.0127295263762672</c:v>
                </c:pt>
                <c:pt idx="40">
                  <c:v>-0.0119341324512882</c:v>
                </c:pt>
                <c:pt idx="41">
                  <c:v>-0.0105063484808144</c:v>
                </c:pt>
                <c:pt idx="42">
                  <c:v>-0.00850324088052492</c:v>
                </c:pt>
                <c:pt idx="43">
                  <c:v>-0.00683120199929029</c:v>
                </c:pt>
                <c:pt idx="44">
                  <c:v>-0.00595866028704198</c:v>
                </c:pt>
                <c:pt idx="45">
                  <c:v>-0.00515706634698141</c:v>
                </c:pt>
                <c:pt idx="46">
                  <c:v>-0.00445340434416196</c:v>
                </c:pt>
                <c:pt idx="47">
                  <c:v>-0.00305515280805588</c:v>
                </c:pt>
              </c:numCache>
            </c:numRef>
          </c:yVal>
          <c:smooth val="0"/>
        </c:ser>
        <c:axId val="43005064"/>
        <c:axId val="12852020"/>
      </c:scatterChart>
      <c:valAx>
        <c:axId val="43005064"/>
        <c:scaling>
          <c:orientation val="minMax"/>
          <c:max val="2040"/>
          <c:min val="1993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852020"/>
        <c:crosses val="autoZero"/>
        <c:crossBetween val="midCat"/>
        <c:majorUnit val="2"/>
      </c:valAx>
      <c:valAx>
        <c:axId val="12852020"/>
        <c:scaling>
          <c:orientation val="minMax"/>
        </c:scaling>
        <c:delete val="0"/>
        <c:axPos val="l"/>
        <c:majorGridlines>
          <c:spPr>
            <a:ln w="648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s-AR" sz="1000" spc="-1" strike="noStrike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005064"/>
        <c:crosses val="autoZero"/>
        <c:crossBetween val="midCat"/>
      </c:valAx>
      <c:spPr>
        <a:solidFill>
          <a:srgbClr val="ffffff"/>
        </a:solidFill>
        <a:ln>
          <a:solidFill>
            <a:srgbClr val="7e0021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solidFill>
        <a:srgbClr val="7e0021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6562305384"/>
          <c:y val="0.0543974752927498"/>
          <c:w val="0.526467757459095"/>
          <c:h val="0.93704841790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-0.0136316295108704</c:v>
                </c:pt>
                <c:pt idx="6">
                  <c:v>-0.0159230990359424</c:v>
                </c:pt>
                <c:pt idx="7">
                  <c:v>-0.0134022656896686</c:v>
                </c:pt>
                <c:pt idx="8">
                  <c:v>-0.0130943121549368</c:v>
                </c:pt>
                <c:pt idx="9">
                  <c:v>-0.0124670986669176</c:v>
                </c:pt>
                <c:pt idx="10">
                  <c:v>-0.0122785415378616</c:v>
                </c:pt>
                <c:pt idx="11">
                  <c:v>-0.0121493231162595</c:v>
                </c:pt>
                <c:pt idx="12">
                  <c:v>-0.0117603362759634</c:v>
                </c:pt>
                <c:pt idx="13">
                  <c:v>-0.0113835984339852</c:v>
                </c:pt>
                <c:pt idx="14">
                  <c:v>-0.010996285046384</c:v>
                </c:pt>
                <c:pt idx="15">
                  <c:v>-0.0105036774164407</c:v>
                </c:pt>
                <c:pt idx="16">
                  <c:v>-0.0101384156836431</c:v>
                </c:pt>
                <c:pt idx="17">
                  <c:v>-0.00951579787679446</c:v>
                </c:pt>
                <c:pt idx="18">
                  <c:v>-0.00917915336457457</c:v>
                </c:pt>
                <c:pt idx="19">
                  <c:v>-0.00870300635807874</c:v>
                </c:pt>
                <c:pt idx="20">
                  <c:v>-0.00843879362136906</c:v>
                </c:pt>
                <c:pt idx="21">
                  <c:v>-0.00815660957666627</c:v>
                </c:pt>
                <c:pt idx="22">
                  <c:v>-0.00799597143785776</c:v>
                </c:pt>
                <c:pt idx="23">
                  <c:v>-0.00789834664219758</c:v>
                </c:pt>
                <c:pt idx="24">
                  <c:v>-0.00769139515686754</c:v>
                </c:pt>
                <c:pt idx="25">
                  <c:v>-0.00741750141804105</c:v>
                </c:pt>
                <c:pt idx="26">
                  <c:v>-0.00716573097134827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-0.0847525809514071</c:v>
                </c:pt>
                <c:pt idx="4">
                  <c:v>-0.0820642873195165</c:v>
                </c:pt>
                <c:pt idx="5">
                  <c:v>-0.0767147567851068</c:v>
                </c:pt>
                <c:pt idx="6">
                  <c:v>-0.0967182229221955</c:v>
                </c:pt>
                <c:pt idx="7">
                  <c:v>-0.0854269680846458</c:v>
                </c:pt>
                <c:pt idx="8">
                  <c:v>-0.0862141280785149</c:v>
                </c:pt>
                <c:pt idx="9">
                  <c:v>-0.0857755254127761</c:v>
                </c:pt>
                <c:pt idx="10">
                  <c:v>-0.0865491605663772</c:v>
                </c:pt>
                <c:pt idx="11">
                  <c:v>-0.0881433500377452</c:v>
                </c:pt>
                <c:pt idx="12">
                  <c:v>-0.0886662255963404</c:v>
                </c:pt>
                <c:pt idx="13">
                  <c:v>-0.0889495593590608</c:v>
                </c:pt>
                <c:pt idx="14">
                  <c:v>-0.0886241767051394</c:v>
                </c:pt>
                <c:pt idx="15">
                  <c:v>-0.0881481905051435</c:v>
                </c:pt>
                <c:pt idx="16">
                  <c:v>-0.0876277590781506</c:v>
                </c:pt>
                <c:pt idx="17">
                  <c:v>-0.0875418619338665</c:v>
                </c:pt>
                <c:pt idx="18">
                  <c:v>-0.087626859814543</c:v>
                </c:pt>
                <c:pt idx="19">
                  <c:v>-0.0869290109947013</c:v>
                </c:pt>
                <c:pt idx="20">
                  <c:v>-0.0866553119311942</c:v>
                </c:pt>
                <c:pt idx="21">
                  <c:v>-0.0864420105783213</c:v>
                </c:pt>
                <c:pt idx="22">
                  <c:v>-0.0861002507036007</c:v>
                </c:pt>
                <c:pt idx="23">
                  <c:v>-0.085947676053102</c:v>
                </c:pt>
                <c:pt idx="24">
                  <c:v>-0.0862492666829107</c:v>
                </c:pt>
                <c:pt idx="25">
                  <c:v>-0.0864246359191908</c:v>
                </c:pt>
                <c:pt idx="26">
                  <c:v>-0.0865278479094405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0.0590035171312341</c:v>
                </c:pt>
                <c:pt idx="5">
                  <c:v>0.0513674877155538</c:v>
                </c:pt>
                <c:pt idx="6">
                  <c:v>0.0580932317937318</c:v>
                </c:pt>
                <c:pt idx="7">
                  <c:v>0.0566789354489504</c:v>
                </c:pt>
                <c:pt idx="8">
                  <c:v>0.0581923761258864</c:v>
                </c:pt>
                <c:pt idx="9">
                  <c:v>0.0586786121393279</c:v>
                </c:pt>
                <c:pt idx="10">
                  <c:v>0.06006587053989</c:v>
                </c:pt>
                <c:pt idx="11">
                  <c:v>0.062126828414394</c:v>
                </c:pt>
                <c:pt idx="12">
                  <c:v>0.0626099891392762</c:v>
                </c:pt>
                <c:pt idx="13">
                  <c:v>0.0623267372206394</c:v>
                </c:pt>
                <c:pt idx="14">
                  <c:v>0.0627777196074783</c:v>
                </c:pt>
                <c:pt idx="15">
                  <c:v>0.0634054966187808</c:v>
                </c:pt>
                <c:pt idx="16">
                  <c:v>0.0639099987307829</c:v>
                </c:pt>
                <c:pt idx="17">
                  <c:v>0.0641743245502437</c:v>
                </c:pt>
                <c:pt idx="18">
                  <c:v>0.064368200418866</c:v>
                </c:pt>
                <c:pt idx="19">
                  <c:v>0.0646440128888151</c:v>
                </c:pt>
                <c:pt idx="20">
                  <c:v>0.0650661126367466</c:v>
                </c:pt>
                <c:pt idx="21">
                  <c:v>0.0652572958025462</c:v>
                </c:pt>
                <c:pt idx="22">
                  <c:v>0.0653378661406845</c:v>
                </c:pt>
                <c:pt idx="23">
                  <c:v>0.0655482670736608</c:v>
                </c:pt>
                <c:pt idx="24">
                  <c:v>0.0654255895259311</c:v>
                </c:pt>
                <c:pt idx="25">
                  <c:v>0.0661306476387622</c:v>
                </c:pt>
                <c:pt idx="26">
                  <c:v>0.0663598674216303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55"/>
        <c:overlap val="100"/>
        <c:axId val="22270660"/>
        <c:axId val="40963960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-0.0260235820966919</c:v>
                </c:pt>
                <c:pt idx="4">
                  <c:v>-0.0215448478775351</c:v>
                </c:pt>
                <c:pt idx="5">
                  <c:v>-0.027690938619753</c:v>
                </c:pt>
                <c:pt idx="6">
                  <c:v>-0.0403705622150146</c:v>
                </c:pt>
                <c:pt idx="7">
                  <c:v>-0.0279727703759725</c:v>
                </c:pt>
                <c:pt idx="8">
                  <c:v>-0.0269385361581739</c:v>
                </c:pt>
                <c:pt idx="9">
                  <c:v>-0.0253864839909743</c:v>
                </c:pt>
                <c:pt idx="10">
                  <c:v>-0.0245843036149574</c:v>
                </c:pt>
                <c:pt idx="11">
                  <c:v>-0.0239883167902193</c:v>
                </c:pt>
                <c:pt idx="12">
                  <c:v>-0.0236390447836361</c:v>
                </c:pt>
                <c:pt idx="13">
                  <c:v>-0.0238288926230152</c:v>
                </c:pt>
                <c:pt idx="14">
                  <c:v>-0.0226652141946537</c:v>
                </c:pt>
                <c:pt idx="15">
                  <c:v>-0.021068843353412</c:v>
                </c:pt>
                <c:pt idx="16">
                  <c:v>-0.0196786480816194</c:v>
                </c:pt>
                <c:pt idx="17">
                  <c:v>-0.0187058073110258</c:v>
                </c:pt>
                <c:pt idx="18">
                  <c:v>-0.0182602848108601</c:v>
                </c:pt>
                <c:pt idx="19">
                  <c:v>-0.0168104765145735</c:v>
                </c:pt>
                <c:pt idx="20">
                  <c:v>-0.0158504649664252</c:v>
                </c:pt>
                <c:pt idx="21">
                  <c:v>-0.0151637964030499</c:v>
                </c:pt>
                <c:pt idx="22">
                  <c:v>-0.0145808280513825</c:v>
                </c:pt>
                <c:pt idx="23">
                  <c:v>-0.0141202276722474</c:v>
                </c:pt>
                <c:pt idx="24">
                  <c:v>-0.0143375443644557</c:v>
                </c:pt>
                <c:pt idx="25">
                  <c:v>-0.0135339617490782</c:v>
                </c:pt>
                <c:pt idx="26">
                  <c:v>-0.013156183509767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270660"/>
        <c:axId val="40963960"/>
      </c:lineChart>
      <c:catAx>
        <c:axId val="222706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963960"/>
        <c:crosses val="autoZero"/>
        <c:auto val="1"/>
        <c:lblAlgn val="ctr"/>
        <c:lblOffset val="100"/>
      </c:catAx>
      <c:valAx>
        <c:axId val="409639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27066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result'!$B$2:$B$3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result'!$D$2:$D$3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-0.0260235820966919</c:v>
                </c:pt>
                <c:pt idx="25">
                  <c:v>-0.0215448478775351</c:v>
                </c:pt>
                <c:pt idx="26">
                  <c:v>-0.027690938619753</c:v>
                </c:pt>
                <c:pt idx="27">
                  <c:v>-0.0463705622150146</c:v>
                </c:pt>
                <c:pt idx="28">
                  <c:v>-0.0339727703759725</c:v>
                </c:pt>
                <c:pt idx="29">
                  <c:v>-0.0329385361581739</c:v>
                </c:pt>
                <c:pt idx="30">
                  <c:v>-0.0313864839909743</c:v>
                </c:pt>
                <c:pt idx="31">
                  <c:v>-0.0305843036149574</c:v>
                </c:pt>
                <c:pt idx="32">
                  <c:v>-0.0299883167902193</c:v>
                </c:pt>
                <c:pt idx="33">
                  <c:v>-0.0296390447836361</c:v>
                </c:pt>
                <c:pt idx="34">
                  <c:v>-0.0298288926230152</c:v>
                </c:pt>
                <c:pt idx="35">
                  <c:v>-0.0286652141946537</c:v>
                </c:pt>
                <c:pt idx="36">
                  <c:v>-0.027068843353412</c:v>
                </c:pt>
                <c:pt idx="37">
                  <c:v>-0.0256786480816194</c:v>
                </c:pt>
                <c:pt idx="38">
                  <c:v>-0.0247058073110258</c:v>
                </c:pt>
                <c:pt idx="39">
                  <c:v>-0.0242602848108601</c:v>
                </c:pt>
                <c:pt idx="40">
                  <c:v>-0.0228104765145736</c:v>
                </c:pt>
                <c:pt idx="41">
                  <c:v>-0.0218504649664252</c:v>
                </c:pt>
                <c:pt idx="42">
                  <c:v>-0.0211637964030499</c:v>
                </c:pt>
                <c:pt idx="43">
                  <c:v>-0.0205808280513825</c:v>
                </c:pt>
                <c:pt idx="44">
                  <c:v>-0.0201202276722474</c:v>
                </c:pt>
                <c:pt idx="45">
                  <c:v>-0.0203375443644557</c:v>
                </c:pt>
                <c:pt idx="46">
                  <c:v>-0.0195339617490782</c:v>
                </c:pt>
                <c:pt idx="47">
                  <c:v>-0.019156183509767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result'!$F$2:$F$3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7e0021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-0.027269280148701</c:v>
                </c:pt>
                <c:pt idx="27">
                  <c:v>-0.0445057728360568</c:v>
                </c:pt>
                <c:pt idx="28">
                  <c:v>-0.0349345532480695</c:v>
                </c:pt>
                <c:pt idx="29">
                  <c:v>-0.0350556063077501</c:v>
                </c:pt>
                <c:pt idx="30">
                  <c:v>-0.0317455231146096</c:v>
                </c:pt>
                <c:pt idx="31">
                  <c:v>-0.0314020521387627</c:v>
                </c:pt>
                <c:pt idx="32">
                  <c:v>-0.032572419872212</c:v>
                </c:pt>
                <c:pt idx="33">
                  <c:v>-0.0324786347792114</c:v>
                </c:pt>
                <c:pt idx="34">
                  <c:v>-0.030565842123652</c:v>
                </c:pt>
                <c:pt idx="35">
                  <c:v>-0.0310869229284948</c:v>
                </c:pt>
                <c:pt idx="36">
                  <c:v>-0.0307553391462567</c:v>
                </c:pt>
                <c:pt idx="37">
                  <c:v>-0.0311405720172797</c:v>
                </c:pt>
                <c:pt idx="38">
                  <c:v>-0.031541016534792</c:v>
                </c:pt>
                <c:pt idx="39">
                  <c:v>-0.0322516171598921</c:v>
                </c:pt>
                <c:pt idx="40">
                  <c:v>-0.0329500029801917</c:v>
                </c:pt>
                <c:pt idx="41">
                  <c:v>-0.0327505568706248</c:v>
                </c:pt>
                <c:pt idx="42">
                  <c:v>-0.0341639610930761</c:v>
                </c:pt>
                <c:pt idx="43">
                  <c:v>-0.033200408353837</c:v>
                </c:pt>
                <c:pt idx="44">
                  <c:v>-0.0338732348144865</c:v>
                </c:pt>
                <c:pt idx="45">
                  <c:v>-0.0337054442171805</c:v>
                </c:pt>
                <c:pt idx="46">
                  <c:v>-0.0337378353513146</c:v>
                </c:pt>
                <c:pt idx="47">
                  <c:v>-0.034584852894674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result'!$H$2:$H$3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-0.027845146296298</c:v>
                </c:pt>
                <c:pt idx="27">
                  <c:v>-0.0431248642941147</c:v>
                </c:pt>
                <c:pt idx="28">
                  <c:v>-0.0307996283185304</c:v>
                </c:pt>
                <c:pt idx="29">
                  <c:v>-0.0283912158478817</c:v>
                </c:pt>
                <c:pt idx="30">
                  <c:v>-0.0259547455341498</c:v>
                </c:pt>
                <c:pt idx="31">
                  <c:v>-0.0238519507704104</c:v>
                </c:pt>
                <c:pt idx="32">
                  <c:v>-0.0233174451744488</c:v>
                </c:pt>
                <c:pt idx="33">
                  <c:v>-0.02290324761448</c:v>
                </c:pt>
                <c:pt idx="34">
                  <c:v>-0.0222669843146843</c:v>
                </c:pt>
                <c:pt idx="35">
                  <c:v>-0.0204801610115866</c:v>
                </c:pt>
                <c:pt idx="36">
                  <c:v>-0.0172696922315498</c:v>
                </c:pt>
                <c:pt idx="37">
                  <c:v>-0.0151119395463105</c:v>
                </c:pt>
                <c:pt idx="38">
                  <c:v>-0.0137766074123917</c:v>
                </c:pt>
                <c:pt idx="39">
                  <c:v>-0.0127295263762672</c:v>
                </c:pt>
                <c:pt idx="40">
                  <c:v>-0.0119341324512882</c:v>
                </c:pt>
                <c:pt idx="41">
                  <c:v>-0.0105063484808144</c:v>
                </c:pt>
                <c:pt idx="42">
                  <c:v>-0.00850324088052492</c:v>
                </c:pt>
                <c:pt idx="43">
                  <c:v>-0.00683120199929029</c:v>
                </c:pt>
                <c:pt idx="44">
                  <c:v>-0.00595866028704198</c:v>
                </c:pt>
                <c:pt idx="45">
                  <c:v>-0.00515706634698141</c:v>
                </c:pt>
                <c:pt idx="46">
                  <c:v>-0.00445340434416196</c:v>
                </c:pt>
                <c:pt idx="47">
                  <c:v>-0.00305515280805588</c:v>
                </c:pt>
              </c:numCache>
            </c:numRef>
          </c:yVal>
          <c:smooth val="0"/>
        </c:ser>
        <c:axId val="59316776"/>
        <c:axId val="86926767"/>
      </c:scatterChart>
      <c:valAx>
        <c:axId val="59316776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926767"/>
        <c:crosses val="autoZero"/>
        <c:crossBetween val="midCat"/>
        <c:majorUnit val="2"/>
      </c:valAx>
      <c:valAx>
        <c:axId val="8692676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3167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result'!$D$1:$D$1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bf9000"/>
            </a:solidFill>
            <a:ln w="28800">
              <a:solidFill>
                <a:srgbClr val="bf9000"/>
              </a:solidFill>
              <a:round/>
            </a:ln>
          </c:spPr>
          <c:marker>
            <c:symbol val="triangle"/>
            <c:size val="14"/>
            <c:spPr>
              <a:solidFill>
                <a:srgbClr val="bf900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-0.0116513100764571</c:v>
                </c:pt>
                <c:pt idx="23">
                  <c:v>-0.0192253939599372</c:v>
                </c:pt>
                <c:pt idx="24">
                  <c:v>-0.0260235820966919</c:v>
                </c:pt>
                <c:pt idx="25">
                  <c:v>-0.0215448478775351</c:v>
                </c:pt>
                <c:pt idx="26">
                  <c:v>-0.027690938619753</c:v>
                </c:pt>
                <c:pt idx="27">
                  <c:v>-0.0463705622150146</c:v>
                </c:pt>
                <c:pt idx="28">
                  <c:v>-0.0339727703759725</c:v>
                </c:pt>
                <c:pt idx="29">
                  <c:v>-0.0329385361581739</c:v>
                </c:pt>
                <c:pt idx="30">
                  <c:v>-0.0313864839909743</c:v>
                </c:pt>
                <c:pt idx="31">
                  <c:v>-0.0305843036149574</c:v>
                </c:pt>
                <c:pt idx="32">
                  <c:v>-0.0299883167902193</c:v>
                </c:pt>
                <c:pt idx="33">
                  <c:v>-0.0296390447836361</c:v>
                </c:pt>
                <c:pt idx="34">
                  <c:v>-0.0298288926230152</c:v>
                </c:pt>
                <c:pt idx="35">
                  <c:v>-0.0286652141946537</c:v>
                </c:pt>
                <c:pt idx="36">
                  <c:v>-0.027068843353412</c:v>
                </c:pt>
                <c:pt idx="37">
                  <c:v>-0.0256786480816194</c:v>
                </c:pt>
                <c:pt idx="38">
                  <c:v>-0.0247058073110258</c:v>
                </c:pt>
                <c:pt idx="39">
                  <c:v>-0.0242602848108601</c:v>
                </c:pt>
                <c:pt idx="40">
                  <c:v>-0.0228104765145736</c:v>
                </c:pt>
                <c:pt idx="41">
                  <c:v>-0.0218504649664252</c:v>
                </c:pt>
                <c:pt idx="42">
                  <c:v>-0.0211637964030499</c:v>
                </c:pt>
                <c:pt idx="43">
                  <c:v>-0.0205808280513825</c:v>
                </c:pt>
                <c:pt idx="44">
                  <c:v>-0.0201202276722474</c:v>
                </c:pt>
                <c:pt idx="45">
                  <c:v>-0.0203375443644557</c:v>
                </c:pt>
                <c:pt idx="46">
                  <c:v>-0.0195339617490782</c:v>
                </c:pt>
                <c:pt idx="47">
                  <c:v>-0.019156183509767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result'!$F$1:$F$1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diamond"/>
            <c:size val="13"/>
            <c:spPr>
              <a:solidFill>
                <a:srgbClr val="7e0021"/>
              </a:solidFill>
            </c:spPr>
          </c:marker>
          <c:dPt>
            <c:idx val="40"/>
            <c:marker>
              <c:symbol val="diamond"/>
              <c:size val="13"/>
              <c:spPr>
                <a:solidFill>
                  <a:srgbClr val="7e0021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-0.027269280148701</c:v>
                </c:pt>
                <c:pt idx="27">
                  <c:v>-0.0445057728360568</c:v>
                </c:pt>
                <c:pt idx="28">
                  <c:v>-0.0349345532480695</c:v>
                </c:pt>
                <c:pt idx="29">
                  <c:v>-0.0350556063077501</c:v>
                </c:pt>
                <c:pt idx="30">
                  <c:v>-0.0317455231146096</c:v>
                </c:pt>
                <c:pt idx="31">
                  <c:v>-0.0314020521387627</c:v>
                </c:pt>
                <c:pt idx="32">
                  <c:v>-0.032572419872212</c:v>
                </c:pt>
                <c:pt idx="33">
                  <c:v>-0.0324786347792114</c:v>
                </c:pt>
                <c:pt idx="34">
                  <c:v>-0.030565842123652</c:v>
                </c:pt>
                <c:pt idx="35">
                  <c:v>-0.0310869229284948</c:v>
                </c:pt>
                <c:pt idx="36">
                  <c:v>-0.0307553391462567</c:v>
                </c:pt>
                <c:pt idx="37">
                  <c:v>-0.0311405720172797</c:v>
                </c:pt>
                <c:pt idx="38">
                  <c:v>-0.031541016534792</c:v>
                </c:pt>
                <c:pt idx="39">
                  <c:v>-0.0322516171598921</c:v>
                </c:pt>
                <c:pt idx="40">
                  <c:v>-0.0329500029801917</c:v>
                </c:pt>
                <c:pt idx="41">
                  <c:v>-0.0327505568706248</c:v>
                </c:pt>
                <c:pt idx="42">
                  <c:v>-0.0341639610930761</c:v>
                </c:pt>
                <c:pt idx="43">
                  <c:v>-0.033200408353837</c:v>
                </c:pt>
                <c:pt idx="44">
                  <c:v>-0.0338732348144865</c:v>
                </c:pt>
                <c:pt idx="45">
                  <c:v>-0.0337054442171805</c:v>
                </c:pt>
                <c:pt idx="46">
                  <c:v>-0.0337378353513146</c:v>
                </c:pt>
                <c:pt idx="47">
                  <c:v>-0.034584852894674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result'!$H$1:$H$1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circle"/>
            <c:size val="11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-0.027845146296298</c:v>
                </c:pt>
                <c:pt idx="27">
                  <c:v>-0.0431248642941147</c:v>
                </c:pt>
                <c:pt idx="28">
                  <c:v>-0.0307996283185304</c:v>
                </c:pt>
                <c:pt idx="29">
                  <c:v>-0.0283912158478817</c:v>
                </c:pt>
                <c:pt idx="30">
                  <c:v>-0.0259547455341498</c:v>
                </c:pt>
                <c:pt idx="31">
                  <c:v>-0.0238519507704104</c:v>
                </c:pt>
                <c:pt idx="32">
                  <c:v>-0.0233174451744488</c:v>
                </c:pt>
                <c:pt idx="33">
                  <c:v>-0.02290324761448</c:v>
                </c:pt>
                <c:pt idx="34">
                  <c:v>-0.0222669843146843</c:v>
                </c:pt>
                <c:pt idx="35">
                  <c:v>-0.0204801610115866</c:v>
                </c:pt>
                <c:pt idx="36">
                  <c:v>-0.0172696922315498</c:v>
                </c:pt>
                <c:pt idx="37">
                  <c:v>-0.0151119395463105</c:v>
                </c:pt>
                <c:pt idx="38">
                  <c:v>-0.0137766074123917</c:v>
                </c:pt>
                <c:pt idx="39">
                  <c:v>-0.0127295263762672</c:v>
                </c:pt>
                <c:pt idx="40">
                  <c:v>-0.0119341324512882</c:v>
                </c:pt>
                <c:pt idx="41">
                  <c:v>-0.0105063484808144</c:v>
                </c:pt>
                <c:pt idx="42">
                  <c:v>-0.00850324088052492</c:v>
                </c:pt>
                <c:pt idx="43">
                  <c:v>-0.00683120199929029</c:v>
                </c:pt>
                <c:pt idx="44">
                  <c:v>-0.00595866028704198</c:v>
                </c:pt>
                <c:pt idx="45">
                  <c:v>-0.00515706634698141</c:v>
                </c:pt>
                <c:pt idx="46">
                  <c:v>-0.00445340434416196</c:v>
                </c:pt>
                <c:pt idx="47">
                  <c:v>-0.00305515280805588</c:v>
                </c:pt>
              </c:numCache>
            </c:numRef>
          </c:yVal>
          <c:smooth val="0"/>
        </c:ser>
        <c:axId val="13615504"/>
        <c:axId val="25917610"/>
      </c:scatterChart>
      <c:valAx>
        <c:axId val="1361550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917610"/>
        <c:crosses val="autoZero"/>
        <c:crossBetween val="midCat"/>
        <c:majorUnit val="2"/>
      </c:valAx>
      <c:valAx>
        <c:axId val="25917610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6155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-0.0136316295108704</c:v>
                </c:pt>
                <c:pt idx="6">
                  <c:v>-0.0159230990359424</c:v>
                </c:pt>
                <c:pt idx="7">
                  <c:v>-0.0134022656896686</c:v>
                </c:pt>
                <c:pt idx="8">
                  <c:v>-0.0130943121549368</c:v>
                </c:pt>
                <c:pt idx="9">
                  <c:v>-0.0124670986669176</c:v>
                </c:pt>
                <c:pt idx="10">
                  <c:v>-0.0122785415378616</c:v>
                </c:pt>
                <c:pt idx="11">
                  <c:v>-0.0121493231162595</c:v>
                </c:pt>
                <c:pt idx="12">
                  <c:v>-0.0117603362759634</c:v>
                </c:pt>
                <c:pt idx="13">
                  <c:v>-0.0113835984339852</c:v>
                </c:pt>
                <c:pt idx="14">
                  <c:v>-0.010996285046384</c:v>
                </c:pt>
                <c:pt idx="15">
                  <c:v>-0.0105036774164407</c:v>
                </c:pt>
                <c:pt idx="16">
                  <c:v>-0.0101384156836431</c:v>
                </c:pt>
                <c:pt idx="17">
                  <c:v>-0.00951579787679446</c:v>
                </c:pt>
                <c:pt idx="18">
                  <c:v>-0.00917915336457457</c:v>
                </c:pt>
                <c:pt idx="19">
                  <c:v>-0.00870300635807874</c:v>
                </c:pt>
                <c:pt idx="20">
                  <c:v>-0.00843879362136906</c:v>
                </c:pt>
                <c:pt idx="21">
                  <c:v>-0.00815660957666627</c:v>
                </c:pt>
                <c:pt idx="22">
                  <c:v>-0.00799597143785776</c:v>
                </c:pt>
                <c:pt idx="23">
                  <c:v>-0.00789834664219758</c:v>
                </c:pt>
                <c:pt idx="24">
                  <c:v>-0.00769139515686754</c:v>
                </c:pt>
                <c:pt idx="25">
                  <c:v>-0.00741750141804105</c:v>
                </c:pt>
                <c:pt idx="26">
                  <c:v>-0.00716573097134827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68304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-0.0847525809514071</c:v>
                </c:pt>
                <c:pt idx="4">
                  <c:v>-0.0820642873195165</c:v>
                </c:pt>
                <c:pt idx="5">
                  <c:v>-0.0767147567851068</c:v>
                </c:pt>
                <c:pt idx="6">
                  <c:v>-0.0967182229221955</c:v>
                </c:pt>
                <c:pt idx="7">
                  <c:v>-0.0854269680846458</c:v>
                </c:pt>
                <c:pt idx="8">
                  <c:v>-0.0862141280785149</c:v>
                </c:pt>
                <c:pt idx="9">
                  <c:v>-0.0857755254127761</c:v>
                </c:pt>
                <c:pt idx="10">
                  <c:v>-0.0865491605663772</c:v>
                </c:pt>
                <c:pt idx="11">
                  <c:v>-0.0881433500377452</c:v>
                </c:pt>
                <c:pt idx="12">
                  <c:v>-0.0886662255963404</c:v>
                </c:pt>
                <c:pt idx="13">
                  <c:v>-0.0889495593590608</c:v>
                </c:pt>
                <c:pt idx="14">
                  <c:v>-0.0886241767051394</c:v>
                </c:pt>
                <c:pt idx="15">
                  <c:v>-0.0881481905051435</c:v>
                </c:pt>
                <c:pt idx="16">
                  <c:v>-0.0876277590781506</c:v>
                </c:pt>
                <c:pt idx="17">
                  <c:v>-0.0875418619338665</c:v>
                </c:pt>
                <c:pt idx="18">
                  <c:v>-0.087626859814543</c:v>
                </c:pt>
                <c:pt idx="19">
                  <c:v>-0.0869290109947013</c:v>
                </c:pt>
                <c:pt idx="20">
                  <c:v>-0.0866553119311942</c:v>
                </c:pt>
                <c:pt idx="21">
                  <c:v>-0.0864420105783213</c:v>
                </c:pt>
                <c:pt idx="22">
                  <c:v>-0.0861002507036007</c:v>
                </c:pt>
                <c:pt idx="23">
                  <c:v>-0.085947676053102</c:v>
                </c:pt>
                <c:pt idx="24">
                  <c:v>-0.0862492666829107</c:v>
                </c:pt>
                <c:pt idx="25">
                  <c:v>-0.0864246359191908</c:v>
                </c:pt>
                <c:pt idx="26">
                  <c:v>-0.0865278479094405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0.0590035171312341</c:v>
                </c:pt>
                <c:pt idx="5">
                  <c:v>0.0513674877155538</c:v>
                </c:pt>
                <c:pt idx="6">
                  <c:v>0.0580932317937318</c:v>
                </c:pt>
                <c:pt idx="7">
                  <c:v>0.0566789354489504</c:v>
                </c:pt>
                <c:pt idx="8">
                  <c:v>0.0581923761258864</c:v>
                </c:pt>
                <c:pt idx="9">
                  <c:v>0.0586786121393279</c:v>
                </c:pt>
                <c:pt idx="10">
                  <c:v>0.06006587053989</c:v>
                </c:pt>
                <c:pt idx="11">
                  <c:v>0.062126828414394</c:v>
                </c:pt>
                <c:pt idx="12">
                  <c:v>0.0626099891392762</c:v>
                </c:pt>
                <c:pt idx="13">
                  <c:v>0.0623267372206394</c:v>
                </c:pt>
                <c:pt idx="14">
                  <c:v>0.0627777196074783</c:v>
                </c:pt>
                <c:pt idx="15">
                  <c:v>0.0634054966187808</c:v>
                </c:pt>
                <c:pt idx="16">
                  <c:v>0.0639099987307829</c:v>
                </c:pt>
                <c:pt idx="17">
                  <c:v>0.0641743245502437</c:v>
                </c:pt>
                <c:pt idx="18">
                  <c:v>0.064368200418866</c:v>
                </c:pt>
                <c:pt idx="19">
                  <c:v>0.0646440128888151</c:v>
                </c:pt>
                <c:pt idx="20">
                  <c:v>0.0650661126367466</c:v>
                </c:pt>
                <c:pt idx="21">
                  <c:v>0.0652572958025462</c:v>
                </c:pt>
                <c:pt idx="22">
                  <c:v>0.0653378661406845</c:v>
                </c:pt>
                <c:pt idx="23">
                  <c:v>0.0655482670736608</c:v>
                </c:pt>
                <c:pt idx="24">
                  <c:v>0.0654255895259311</c:v>
                </c:pt>
                <c:pt idx="25">
                  <c:v>0.0661306476387622</c:v>
                </c:pt>
                <c:pt idx="26">
                  <c:v>0.0663598674216303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1278299"/>
        <c:axId val="62798386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-0.0116513100764571</c:v>
                </c:pt>
                <c:pt idx="2">
                  <c:v>-0.0192253939599372</c:v>
                </c:pt>
                <c:pt idx="3">
                  <c:v>-0.0260235820966919</c:v>
                </c:pt>
                <c:pt idx="4">
                  <c:v>-0.0215448478775351</c:v>
                </c:pt>
                <c:pt idx="5">
                  <c:v>-0.027690938619753</c:v>
                </c:pt>
                <c:pt idx="6">
                  <c:v>-0.0403705622150146</c:v>
                </c:pt>
                <c:pt idx="7">
                  <c:v>-0.0279727703759725</c:v>
                </c:pt>
                <c:pt idx="8">
                  <c:v>-0.0269385361581739</c:v>
                </c:pt>
                <c:pt idx="9">
                  <c:v>-0.0253864839909743</c:v>
                </c:pt>
                <c:pt idx="10">
                  <c:v>-0.0245843036149574</c:v>
                </c:pt>
                <c:pt idx="11">
                  <c:v>-0.0239883167902193</c:v>
                </c:pt>
                <c:pt idx="12">
                  <c:v>-0.0236390447836361</c:v>
                </c:pt>
                <c:pt idx="13">
                  <c:v>-0.0238288926230152</c:v>
                </c:pt>
                <c:pt idx="14">
                  <c:v>-0.0226652141946537</c:v>
                </c:pt>
                <c:pt idx="15">
                  <c:v>-0.021068843353412</c:v>
                </c:pt>
                <c:pt idx="16">
                  <c:v>-0.0196786480816194</c:v>
                </c:pt>
                <c:pt idx="17">
                  <c:v>-0.0187058073110258</c:v>
                </c:pt>
                <c:pt idx="18">
                  <c:v>-0.0182602848108601</c:v>
                </c:pt>
                <c:pt idx="19">
                  <c:v>-0.0168104765145735</c:v>
                </c:pt>
                <c:pt idx="20">
                  <c:v>-0.0158504649664252</c:v>
                </c:pt>
                <c:pt idx="21">
                  <c:v>-0.0151637964030499</c:v>
                </c:pt>
                <c:pt idx="22">
                  <c:v>-0.0145808280513825</c:v>
                </c:pt>
                <c:pt idx="23">
                  <c:v>-0.0141202276722474</c:v>
                </c:pt>
                <c:pt idx="24">
                  <c:v>-0.0143375443644557</c:v>
                </c:pt>
                <c:pt idx="25">
                  <c:v>-0.0135339617490782</c:v>
                </c:pt>
                <c:pt idx="26">
                  <c:v>-0.013156183509767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78299"/>
        <c:axId val="62798386"/>
      </c:lineChart>
      <c:catAx>
        <c:axId val="12782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6480">
            <a:solidFill>
              <a:srgbClr val="000000"/>
            </a:solidFill>
            <a:round/>
          </a:ln>
        </c:spPr>
        <c:txPr>
          <a:bodyPr rot="5400000"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98386"/>
        <c:crosses val="autoZero"/>
        <c:auto val="1"/>
        <c:lblAlgn val="ctr"/>
        <c:lblOffset val="100"/>
      </c:catAx>
      <c:valAx>
        <c:axId val="6279838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5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78299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26872788801723"/>
          <c:y val="0.732960328850318"/>
          <c:w val="0.842881409477119"/>
          <c:h val="0.258323829214793"/>
        </c:manualLayout>
      </c:layout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lang="es-AR" sz="15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b3b3b3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image" Target="../media/image3.wmf"/><Relationship Id="rId3" Type="http://schemas.openxmlformats.org/officeDocument/2006/relationships/image" Target="../media/image4.wmf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396360</xdr:colOff>
      <xdr:row>141</xdr:row>
      <xdr:rowOff>108720</xdr:rowOff>
    </xdr:to>
    <xdr:graphicFrame>
      <xdr:nvGraphicFramePr>
        <xdr:cNvPr id="0" name="Gráfico 1"/>
        <xdr:cNvGraphicFramePr/>
      </xdr:nvGraphicFramePr>
      <xdr:xfrm>
        <a:off x="2221920" y="19722240"/>
        <a:ext cx="5862240" cy="321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345600</xdr:colOff>
      <xdr:row>141</xdr:row>
      <xdr:rowOff>142920</xdr:rowOff>
    </xdr:to>
    <xdr:graphicFrame>
      <xdr:nvGraphicFramePr>
        <xdr:cNvPr id="1" name="Gráfico 2"/>
        <xdr:cNvGraphicFramePr/>
      </xdr:nvGraphicFramePr>
      <xdr:xfrm>
        <a:off x="10276560" y="19756080"/>
        <a:ext cx="5856120" cy="32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65520</xdr:colOff>
      <xdr:row>141</xdr:row>
      <xdr:rowOff>142200</xdr:rowOff>
    </xdr:to>
    <xdr:graphicFrame>
      <xdr:nvGraphicFramePr>
        <xdr:cNvPr id="2" name="Gráfico 3"/>
        <xdr:cNvGraphicFramePr/>
      </xdr:nvGraphicFramePr>
      <xdr:xfrm>
        <a:off x="17447400" y="19755360"/>
        <a:ext cx="5874840" cy="321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18" name="CustomShape 1" hidden="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19" name="CustomShape 1" hidden="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20" name="CustomShape 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21" name="CustomShape 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22" name="CustomShape 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455760</xdr:colOff>
      <xdr:row>54</xdr:row>
      <xdr:rowOff>36720</xdr:rowOff>
    </xdr:to>
    <xdr:sp>
      <xdr:nvSpPr>
        <xdr:cNvPr id="23" name="CustomShape 1"/>
        <xdr:cNvSpPr/>
      </xdr:nvSpPr>
      <xdr:spPr>
        <a:xfrm>
          <a:off x="0" y="0"/>
          <a:ext cx="1006704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4" name="CustomShape 1" hidden="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5" name="CustomShape 1" hidden="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6" name="CustomShape 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7" name="CustomShape 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8" name="CustomShape 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11</xdr:col>
      <xdr:colOff>74880</xdr:colOff>
      <xdr:row>55</xdr:row>
      <xdr:rowOff>141480</xdr:rowOff>
    </xdr:to>
    <xdr:sp>
      <xdr:nvSpPr>
        <xdr:cNvPr id="29" name="CustomShape 1"/>
        <xdr:cNvSpPr/>
      </xdr:nvSpPr>
      <xdr:spPr>
        <a:xfrm>
          <a:off x="0" y="0"/>
          <a:ext cx="1008468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117360</xdr:rowOff>
    </xdr:from>
    <xdr:to>
      <xdr:col>17</xdr:col>
      <xdr:colOff>743400</xdr:colOff>
      <xdr:row>21</xdr:row>
      <xdr:rowOff>135360</xdr:rowOff>
    </xdr:to>
    <xdr:graphicFrame>
      <xdr:nvGraphicFramePr>
        <xdr:cNvPr id="3" name=""/>
        <xdr:cNvGraphicFramePr/>
      </xdr:nvGraphicFramePr>
      <xdr:xfrm>
        <a:off x="11908800" y="467640"/>
        <a:ext cx="366372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484200</xdr:colOff>
      <xdr:row>53</xdr:row>
      <xdr:rowOff>14040</xdr:rowOff>
    </xdr:to>
    <xdr:sp>
      <xdr:nvSpPr>
        <xdr:cNvPr id="4" name="CustomShape 1" hidden="1"/>
        <xdr:cNvSpPr/>
      </xdr:nvSpPr>
      <xdr:spPr>
        <a:xfrm>
          <a:off x="0" y="0"/>
          <a:ext cx="10055520" cy="9527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396360</xdr:colOff>
      <xdr:row>4</xdr:row>
      <xdr:rowOff>169200</xdr:rowOff>
    </xdr:from>
    <xdr:to>
      <xdr:col>16</xdr:col>
      <xdr:colOff>740160</xdr:colOff>
      <xdr:row>26</xdr:row>
      <xdr:rowOff>75600</xdr:rowOff>
    </xdr:to>
    <xdr:graphicFrame>
      <xdr:nvGraphicFramePr>
        <xdr:cNvPr id="5" name=""/>
        <xdr:cNvGraphicFramePr/>
      </xdr:nvGraphicFramePr>
      <xdr:xfrm>
        <a:off x="11075760" y="122076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403560</xdr:colOff>
      <xdr:row>4</xdr:row>
      <xdr:rowOff>125640</xdr:rowOff>
    </xdr:from>
    <xdr:to>
      <xdr:col>16</xdr:col>
      <xdr:colOff>747360</xdr:colOff>
      <xdr:row>26</xdr:row>
      <xdr:rowOff>32040</xdr:rowOff>
    </xdr:to>
    <xdr:graphicFrame>
      <xdr:nvGraphicFramePr>
        <xdr:cNvPr id="6" name=""/>
        <xdr:cNvGraphicFramePr/>
      </xdr:nvGraphicFramePr>
      <xdr:xfrm>
        <a:off x="11082960" y="1177200"/>
        <a:ext cx="3663360" cy="35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546480</xdr:colOff>
      <xdr:row>35</xdr:row>
      <xdr:rowOff>55800</xdr:rowOff>
    </xdr:to>
    <xdr:graphicFrame>
      <xdr:nvGraphicFramePr>
        <xdr:cNvPr id="7" name="Chart 1"/>
        <xdr:cNvGraphicFramePr/>
      </xdr:nvGraphicFramePr>
      <xdr:xfrm>
        <a:off x="6019920" y="55080"/>
        <a:ext cx="7264440" cy="738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694080</xdr:colOff>
      <xdr:row>36</xdr:row>
      <xdr:rowOff>156240</xdr:rowOff>
    </xdr:to>
    <xdr:graphicFrame>
      <xdr:nvGraphicFramePr>
        <xdr:cNvPr id="8" name="Chart 1"/>
        <xdr:cNvGraphicFramePr/>
      </xdr:nvGraphicFramePr>
      <xdr:xfrm>
        <a:off x="6641280" y="336960"/>
        <a:ext cx="13742640" cy="72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222120</xdr:colOff>
      <xdr:row>78</xdr:row>
      <xdr:rowOff>117360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7383600" y="13296600"/>
          <a:ext cx="10067040" cy="108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401040</xdr:colOff>
      <xdr:row>70</xdr:row>
      <xdr:rowOff>2880</xdr:rowOff>
    </xdr:to>
    <xdr:pic>
      <xdr:nvPicPr>
        <xdr:cNvPr id="10" name="Image 1" descr=""/>
        <xdr:cNvPicPr/>
      </xdr:nvPicPr>
      <xdr:blipFill>
        <a:blip r:embed="rId3"/>
        <a:stretch/>
      </xdr:blipFill>
      <xdr:spPr>
        <a:xfrm>
          <a:off x="8526600" y="8087760"/>
          <a:ext cx="13205160" cy="4888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3</xdr:row>
      <xdr:rowOff>15840</xdr:rowOff>
    </xdr:from>
    <xdr:to>
      <xdr:col>29</xdr:col>
      <xdr:colOff>616680</xdr:colOff>
      <xdr:row>41</xdr:row>
      <xdr:rowOff>122400</xdr:rowOff>
    </xdr:to>
    <xdr:graphicFrame>
      <xdr:nvGraphicFramePr>
        <xdr:cNvPr id="11" name="Chart 1"/>
        <xdr:cNvGraphicFramePr/>
      </xdr:nvGraphicFramePr>
      <xdr:xfrm>
        <a:off x="10666440" y="2520720"/>
        <a:ext cx="13742280" cy="72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139</xdr:row>
      <xdr:rowOff>6840</xdr:rowOff>
    </xdr:from>
    <xdr:to>
      <xdr:col>15</xdr:col>
      <xdr:colOff>615600</xdr:colOff>
      <xdr:row>192</xdr:row>
      <xdr:rowOff>93960</xdr:rowOff>
    </xdr:to>
    <xdr:graphicFrame>
      <xdr:nvGraphicFramePr>
        <xdr:cNvPr id="12" name="Gráfico 7"/>
        <xdr:cNvGraphicFramePr/>
      </xdr:nvGraphicFramePr>
      <xdr:xfrm>
        <a:off x="6563520" y="25562160"/>
        <a:ext cx="6358320" cy="86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3</xdr:row>
      <xdr:rowOff>20880</xdr:rowOff>
    </xdr:from>
    <xdr:to>
      <xdr:col>48</xdr:col>
      <xdr:colOff>616320</xdr:colOff>
      <xdr:row>41</xdr:row>
      <xdr:rowOff>127440</xdr:rowOff>
    </xdr:to>
    <xdr:graphicFrame>
      <xdr:nvGraphicFramePr>
        <xdr:cNvPr id="13" name="Chart 1"/>
        <xdr:cNvGraphicFramePr/>
      </xdr:nvGraphicFramePr>
      <xdr:xfrm>
        <a:off x="26254080" y="2525760"/>
        <a:ext cx="13742280" cy="72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49</xdr:row>
      <xdr:rowOff>69120</xdr:rowOff>
    </xdr:from>
    <xdr:to>
      <xdr:col>43</xdr:col>
      <xdr:colOff>189000</xdr:colOff>
      <xdr:row>98</xdr:row>
      <xdr:rowOff>87840</xdr:rowOff>
    </xdr:to>
    <xdr:graphicFrame>
      <xdr:nvGraphicFramePr>
        <xdr:cNvPr id="14" name="Chart 1"/>
        <xdr:cNvGraphicFramePr/>
      </xdr:nvGraphicFramePr>
      <xdr:xfrm>
        <a:off x="26253360" y="11051280"/>
        <a:ext cx="9213480" cy="79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0</xdr:colOff>
      <xdr:row>139</xdr:row>
      <xdr:rowOff>0</xdr:rowOff>
    </xdr:from>
    <xdr:to>
      <xdr:col>24</xdr:col>
      <xdr:colOff>615240</xdr:colOff>
      <xdr:row>192</xdr:row>
      <xdr:rowOff>87120</xdr:rowOff>
    </xdr:to>
    <xdr:graphicFrame>
      <xdr:nvGraphicFramePr>
        <xdr:cNvPr id="15" name="Gráfico 5"/>
        <xdr:cNvGraphicFramePr/>
      </xdr:nvGraphicFramePr>
      <xdr:xfrm>
        <a:off x="13947120" y="25555320"/>
        <a:ext cx="6357960" cy="86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13</xdr:col>
      <xdr:colOff>322560</xdr:colOff>
      <xdr:row>54</xdr:row>
      <xdr:rowOff>7920</xdr:rowOff>
    </xdr:to>
    <xdr:sp>
      <xdr:nvSpPr>
        <xdr:cNvPr id="16" name="CustomShape 1" hidden="1"/>
        <xdr:cNvSpPr/>
      </xdr:nvSpPr>
      <xdr:spPr>
        <a:xfrm>
          <a:off x="0" y="0"/>
          <a:ext cx="10074240" cy="9525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13</xdr:col>
      <xdr:colOff>322560</xdr:colOff>
      <xdr:row>54</xdr:row>
      <xdr:rowOff>7920</xdr:rowOff>
    </xdr:to>
    <xdr:sp>
      <xdr:nvSpPr>
        <xdr:cNvPr id="17" name="CustomShape 1" hidden="1"/>
        <xdr:cNvSpPr/>
      </xdr:nvSpPr>
      <xdr:spPr>
        <a:xfrm>
          <a:off x="0" y="0"/>
          <a:ext cx="10074240" cy="9525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anges_decree_only_march_june_2020/Results/Deficit_computation_new_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DP evolution by scenario"/>
      <sheetName val="Central macro hypothesis"/>
      <sheetName val="Central scenario"/>
      <sheetName val="Pessimist macro hypothesis"/>
      <sheetName val="Low scenario"/>
      <sheetName val="Optimist macro hypothesis"/>
      <sheetName val="High scenario"/>
      <sheetName val="Graphiques déficit"/>
      <sheetName val="Bismarckian Deficit"/>
      <sheetName val="Economic result"/>
      <sheetName val="High pensions"/>
      <sheetName val="Low pensions"/>
      <sheetName val="Central pensions"/>
      <sheetName val="Central SIPA income"/>
      <sheetName val="Low SIPA income"/>
      <sheetName val="High SIPA income"/>
      <sheetName val="workers_and_wage_central"/>
      <sheetName val="workers_and_wage_high"/>
      <sheetName val="workers_and_wage_low"/>
      <sheetName val="central_v2_m"/>
      <sheetName val="low_v2_m"/>
      <sheetName val="high_v2_m"/>
      <sheetName val="central_v5_m"/>
      <sheetName val="low_v5_m"/>
      <sheetName val="high_v5_m"/>
      <sheetName val="central_SIPA_income"/>
      <sheetName val="low_SIPA_income"/>
      <sheetName val="high_SIPA_income"/>
      <sheetName val="temporary_pension_bonus_central"/>
      <sheetName val="temporary_pension_bonus_low"/>
      <sheetName val="temporary_pension_bonus_high"/>
    </sheetNames>
    <sheetDataSet>
      <sheetData sheetId="0"/>
      <sheetData sheetId="1">
        <row r="17">
          <cell r="B17">
            <v>121.793348643799</v>
          </cell>
        </row>
        <row r="18">
          <cell r="B18">
            <v>120.360395863044</v>
          </cell>
        </row>
        <row r="19">
          <cell r="B19">
            <v>129.295276044114</v>
          </cell>
        </row>
        <row r="20">
          <cell r="B20">
            <v>128.704138203707</v>
          </cell>
        </row>
        <row r="21">
          <cell r="B21">
            <v>148.814842394282</v>
          </cell>
        </row>
        <row r="22">
          <cell r="B22">
            <v>138.913451314941</v>
          </cell>
        </row>
        <row r="23">
          <cell r="B23">
            <v>139.301780600983</v>
          </cell>
        </row>
        <row r="24">
          <cell r="B24">
            <v>136.073141423361</v>
          </cell>
        </row>
        <row r="25">
          <cell r="B25">
            <v>157.03200298982</v>
          </cell>
        </row>
        <row r="26">
          <cell r="B26">
            <v>145.537030624016</v>
          </cell>
        </row>
        <row r="27">
          <cell r="B27">
            <v>145.555424639123</v>
          </cell>
        </row>
        <row r="28">
          <cell r="B28">
            <v>142.127465696974</v>
          </cell>
        </row>
        <row r="29">
          <cell r="B29">
            <v>163.428616698433</v>
          </cell>
        </row>
        <row r="30">
          <cell r="B30">
            <v>151.12037719202</v>
          </cell>
        </row>
        <row r="31">
          <cell r="B31">
            <v>150.777877991517</v>
          </cell>
        </row>
        <row r="32">
          <cell r="B32">
            <v>147.077157123927</v>
          </cell>
        </row>
        <row r="33">
          <cell r="B33">
            <v>168.301130469874</v>
          </cell>
        </row>
        <row r="34">
          <cell r="B34">
            <v>155.920025005862</v>
          </cell>
        </row>
        <row r="35">
          <cell r="B35">
            <v>155.489207581396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B98" colorId="64" zoomScale="75" zoomScaleNormal="75" zoomScalePageLayoutView="100" workbookViewId="0">
      <selection pane="topLeft" activeCell="P155" activeCellId="0" sqref="P155"/>
    </sheetView>
  </sheetViews>
  <sheetFormatPr defaultColWidth="11.77734375" defaultRowHeight="12.75" zeroHeight="false" outlineLevelRow="0" outlineLevelCol="0"/>
  <cols>
    <col collapsed="false" customWidth="true" hidden="false" outlineLevel="0" max="5" min="5" style="0" width="14.86"/>
    <col collapsed="false" customWidth="true" hidden="false" outlineLevel="0" max="11" min="11" style="0" width="13.14"/>
    <col collapsed="false" customWidth="true" hidden="false" outlineLevel="0" max="16" min="16" style="0" width="19.31"/>
  </cols>
  <sheetData>
    <row r="3" customFormat="false" ht="12.75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75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75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75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75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75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75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75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75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75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75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75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75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75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75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75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97.0296026962821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97.0296026962821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97.0296026962821</v>
      </c>
      <c r="R19" s="7"/>
      <c r="S19" s="11"/>
    </row>
    <row r="20" customFormat="false" ht="12.75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75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75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75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75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75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-0.0256535187698723</v>
      </c>
      <c r="S25" s="12"/>
    </row>
    <row r="26" customFormat="false" ht="12.75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75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75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75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75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95.7476935663242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95.7476935663242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95.7476935663242</v>
      </c>
      <c r="R30" s="7"/>
      <c r="S30" s="12"/>
    </row>
    <row r="31" customFormat="false" ht="12.75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89.6188116033154</v>
      </c>
      <c r="G31" s="7"/>
      <c r="H31" s="11" t="n">
        <f aca="false">'Central scenario'!BB34</f>
        <v>44.9934019872418</v>
      </c>
      <c r="K31" s="6" t="n">
        <f aca="false">'High scenario'!AG34</f>
        <v>4592447932.43736</v>
      </c>
      <c r="L31" s="6" t="n">
        <f aca="false">K31/$B$14*100</f>
        <v>89.6188116033154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89.6188116033154</v>
      </c>
      <c r="R31" s="7"/>
      <c r="S31" s="11"/>
    </row>
    <row r="32" customFormat="false" ht="12.75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45.3289346581612</v>
      </c>
      <c r="K32" s="9" t="n">
        <f aca="false">'High scenario'!AG35</f>
        <v>4369993406.05404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85.0705970368445</v>
      </c>
      <c r="R32" s="7"/>
      <c r="S32" s="12"/>
    </row>
    <row r="33" customFormat="false" ht="12.75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-0.12371581755656</v>
      </c>
      <c r="H33" s="12" t="n">
        <f aca="false">'Central scenario'!BB36</f>
        <v>45.6644673290806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-0.114426462264863</v>
      </c>
      <c r="S33" s="12"/>
    </row>
    <row r="34" customFormat="false" ht="12.75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46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75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47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75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48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99.4316490890606</v>
      </c>
      <c r="R36" s="7"/>
      <c r="S36" s="12"/>
    </row>
    <row r="37" customFormat="false" ht="12.75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49</v>
      </c>
      <c r="K37" s="9" t="n">
        <f aca="false">'High scenario'!AG40</f>
        <v>5070205125.16123</v>
      </c>
      <c r="L37" s="9" t="n">
        <f aca="false">K37/$B$14*100</f>
        <v>98.9419509130572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</v>
      </c>
      <c r="R37" s="10" t="n">
        <f aca="false">AVERAGE(P35:P38)/AVERAGE(P31:P34)-1</f>
        <v>0.0674397835625984</v>
      </c>
      <c r="S37" s="12"/>
    </row>
    <row r="38" customFormat="false" ht="12.75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50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93.7349984625918</v>
      </c>
      <c r="R38" s="7"/>
      <c r="S38" s="12"/>
    </row>
    <row r="39" customFormat="false" ht="12.75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93.8682062092146</v>
      </c>
      <c r="G39" s="7"/>
      <c r="H39" s="11" t="n">
        <f aca="false">'Central scenario'!BB42</f>
        <v>50</v>
      </c>
      <c r="K39" s="6" t="n">
        <f aca="false">'High scenario'!AG42</f>
        <v>5026664153.39038</v>
      </c>
      <c r="L39" s="6" t="n">
        <f aca="false">K39/$B$14*100</f>
        <v>98.0922754886293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75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50</v>
      </c>
      <c r="K40" s="9" t="n">
        <f aca="false">'High scenario'!AG43</f>
        <v>5800903338.5078</v>
      </c>
      <c r="L40" s="9" t="n">
        <f aca="false">K40/$B$14*100</f>
        <v>113.201079483303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75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50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96.3680321108261</v>
      </c>
      <c r="R41" s="10" t="n">
        <f aca="false">AVERAGE(P39:P42)/AVERAGE(P35:P38)-1</f>
        <v>0.038179514545879</v>
      </c>
      <c r="S41" s="12"/>
    </row>
    <row r="42" customFormat="false" ht="12.75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50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</v>
      </c>
      <c r="R42" s="7"/>
      <c r="S42" s="12"/>
    </row>
    <row r="43" customFormat="false" ht="12.75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98.0446994791451</v>
      </c>
      <c r="G43" s="7"/>
      <c r="H43" s="11" t="n">
        <f aca="false">'Central scenario'!BB46</f>
        <v>50.25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75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50.5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75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50.75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75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51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75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51.25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75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51.5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75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51.75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75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75" hidden="false" customHeight="false" outlineLevel="0" collapsed="false">
      <c r="D51" s="5" t="n">
        <f aca="false">D47+1</f>
        <v>2025</v>
      </c>
      <c r="E51" s="6" t="n">
        <f aca="false">'Central scenario'!AG54</f>
        <v>5559469197.19228</v>
      </c>
      <c r="F51" s="6" t="n">
        <f aca="false">E51/$B$14*100</f>
        <v>108.489639932223</v>
      </c>
      <c r="G51" s="7"/>
      <c r="H51" s="3" t="n">
        <f aca="false">H50</f>
        <v>52</v>
      </c>
      <c r="K51" s="6" t="n">
        <f aca="false">'High scenario'!AG54</f>
        <v>5857271116.48627</v>
      </c>
      <c r="L51" s="6" t="n">
        <f aca="false">K51/$B$14*100</f>
        <v>114.301062183046</v>
      </c>
      <c r="M51" s="7"/>
      <c r="O51" s="5" t="n">
        <f aca="false">O47+1</f>
        <v>2025</v>
      </c>
      <c r="P51" s="6" t="n">
        <f aca="false">'Low scenario'!AG54</f>
        <v>5538734295.0723</v>
      </c>
      <c r="Q51" s="6" t="n">
        <f aca="false">P51/$B$14*100</f>
        <v>108.08501100359</v>
      </c>
      <c r="R51" s="7"/>
      <c r="S51" s="3"/>
    </row>
    <row r="52" customFormat="false" ht="12.75" hidden="false" customHeight="false" outlineLevel="0" collapsed="false">
      <c r="D52" s="7" t="n">
        <f aca="false">D48+1</f>
        <v>2025</v>
      </c>
      <c r="E52" s="9" t="n">
        <f aca="false">'Central scenario'!AG55</f>
        <v>5628048284.93528</v>
      </c>
      <c r="F52" s="9" t="n">
        <f aca="false">E52/$B$14*100</f>
        <v>109.827918870773</v>
      </c>
      <c r="G52" s="7"/>
      <c r="H52" s="3" t="n">
        <f aca="false">H51</f>
        <v>52</v>
      </c>
      <c r="K52" s="9" t="n">
        <f aca="false">'High scenario'!AG55</f>
        <v>5918136202.4497</v>
      </c>
      <c r="L52" s="9" t="n">
        <f aca="false">K52/$B$14*100</f>
        <v>115.488807096527</v>
      </c>
      <c r="M52" s="7"/>
      <c r="O52" s="7" t="n">
        <f aca="false">O48+1</f>
        <v>2025</v>
      </c>
      <c r="P52" s="9" t="n">
        <f aca="false">'Low scenario'!AG55</f>
        <v>5611391760.87968</v>
      </c>
      <c r="Q52" s="9" t="n">
        <f aca="false">P52/$B$14*100</f>
        <v>109.502876994791</v>
      </c>
      <c r="R52" s="7"/>
      <c r="S52" s="3"/>
    </row>
    <row r="53" customFormat="false" ht="12.75" hidden="false" customHeight="false" outlineLevel="0" collapsed="false">
      <c r="D53" s="7" t="n">
        <f aca="false">D49+1</f>
        <v>2025</v>
      </c>
      <c r="E53" s="9" t="n">
        <f aca="false">'Central scenario'!AG56</f>
        <v>5667939581.00566</v>
      </c>
      <c r="F53" s="9" t="n">
        <f aca="false">E53/$B$14*100</f>
        <v>110.606373106888</v>
      </c>
      <c r="G53" s="10" t="n">
        <f aca="false">AVERAGE(E51:E54)/AVERAGE(E47:E50)-1</f>
        <v>0.0199182956823416</v>
      </c>
      <c r="H53" s="3" t="n">
        <f aca="false">H52</f>
        <v>52</v>
      </c>
      <c r="K53" s="9" t="n">
        <f aca="false">'High scenario'!AG56</f>
        <v>5980434400.74903</v>
      </c>
      <c r="L53" s="9" t="n">
        <f aca="false">K53/$B$14*100</f>
        <v>116.704518320421</v>
      </c>
      <c r="M53" s="10" t="n">
        <f aca="false">AVERAGE(K51:K54)/AVERAGE(K47:K50)-1</f>
        <v>0.0132848352187243</v>
      </c>
      <c r="O53" s="7" t="n">
        <f aca="false">O49+1</f>
        <v>2025</v>
      </c>
      <c r="P53" s="9" t="n">
        <f aca="false">'Low scenario'!AG56</f>
        <v>5655782053.36108</v>
      </c>
      <c r="Q53" s="9" t="n">
        <f aca="false">P53/$B$14*100</f>
        <v>110.369126393246</v>
      </c>
      <c r="R53" s="10" t="n">
        <f aca="false">AVERAGE(P51:P54)/AVERAGE(P47:P50)-1</f>
        <v>0.0107017577772019</v>
      </c>
      <c r="S53" s="3"/>
    </row>
    <row r="54" customFormat="false" ht="12.75" hidden="false" customHeight="false" outlineLevel="0" collapsed="false">
      <c r="D54" s="7" t="n">
        <f aca="false">D50+1</f>
        <v>2025</v>
      </c>
      <c r="E54" s="9" t="n">
        <f aca="false">'Central scenario'!AG57</f>
        <v>5742901291.90824</v>
      </c>
      <c r="F54" s="9" t="n">
        <f aca="false">E54/$B$14*100</f>
        <v>112.069205031315</v>
      </c>
      <c r="G54" s="7"/>
      <c r="H54" s="3" t="n">
        <f aca="false">H53</f>
        <v>52</v>
      </c>
      <c r="K54" s="9" t="n">
        <f aca="false">'High scenario'!AG57</f>
        <v>6000772642.02476</v>
      </c>
      <c r="L54" s="9" t="n">
        <f aca="false">K54/$B$14*100</f>
        <v>117.101406655367</v>
      </c>
      <c r="M54" s="7"/>
      <c r="O54" s="7" t="n">
        <f aca="false">O50+1</f>
        <v>2025</v>
      </c>
      <c r="P54" s="9" t="n">
        <f aca="false">'Low scenario'!AG57</f>
        <v>5702487067.86276</v>
      </c>
      <c r="Q54" s="9" t="n">
        <f aca="false">P54/$B$14*100</f>
        <v>111.280546175709</v>
      </c>
      <c r="R54" s="7"/>
      <c r="S54" s="3"/>
    </row>
    <row r="55" customFormat="false" ht="12.75" hidden="false" customHeight="false" outlineLevel="0" collapsed="false">
      <c r="D55" s="5" t="n">
        <f aca="false">D51+1</f>
        <v>2026</v>
      </c>
      <c r="E55" s="6" t="n">
        <f aca="false">'Central scenario'!AG58</f>
        <v>5797851987.55468</v>
      </c>
      <c r="F55" s="6" t="n">
        <f aca="false">E55/$B$14*100</f>
        <v>113.141534236362</v>
      </c>
      <c r="G55" s="7"/>
      <c r="H55" s="3" t="n">
        <f aca="false">H54</f>
        <v>52</v>
      </c>
      <c r="K55" s="6" t="n">
        <f aca="false">'High scenario'!AG58</f>
        <v>6045504056.11405</v>
      </c>
      <c r="L55" s="6" t="n">
        <f aca="false">K55/$B$14*100</f>
        <v>117.974312833291</v>
      </c>
      <c r="M55" s="7"/>
      <c r="O55" s="5" t="n">
        <f aca="false">O51+1</f>
        <v>2026</v>
      </c>
      <c r="P55" s="6" t="n">
        <f aca="false">'Low scenario'!AG58</f>
        <v>5756096142.92961</v>
      </c>
      <c r="Q55" s="6" t="n">
        <f aca="false">P55/$B$14*100</f>
        <v>112.326694475989</v>
      </c>
      <c r="R55" s="7"/>
      <c r="S55" s="3"/>
    </row>
    <row r="56" customFormat="false" ht="12.75" hidden="false" customHeight="false" outlineLevel="0" collapsed="false">
      <c r="D56" s="7" t="n">
        <f aca="false">D52+1</f>
        <v>2026</v>
      </c>
      <c r="E56" s="9" t="n">
        <f aca="false">'Central scenario'!AG59</f>
        <v>5840854176.553</v>
      </c>
      <c r="F56" s="9" t="n">
        <f aca="false">E56/$B$14*100</f>
        <v>113.980695644627</v>
      </c>
      <c r="G56" s="7"/>
      <c r="H56" s="3" t="n">
        <f aca="false">H55</f>
        <v>52</v>
      </c>
      <c r="K56" s="9" t="n">
        <f aca="false">'High scenario'!AG59</f>
        <v>6102051356.81112</v>
      </c>
      <c r="L56" s="9" t="n">
        <f aca="false">K56/$B$14*100</f>
        <v>119.077798809049</v>
      </c>
      <c r="M56" s="7"/>
      <c r="O56" s="7" t="n">
        <f aca="false">O52+1</f>
        <v>2026</v>
      </c>
      <c r="P56" s="9" t="n">
        <f aca="false">'Low scenario'!AG59</f>
        <v>5795553118.47202</v>
      </c>
      <c r="Q56" s="9" t="n">
        <f aca="false">P56/$B$14*100</f>
        <v>113.096673212731</v>
      </c>
      <c r="R56" s="7"/>
      <c r="S56" s="3"/>
    </row>
    <row r="57" customFormat="false" ht="12.75" hidden="false" customHeight="false" outlineLevel="0" collapsed="false">
      <c r="D57" s="7" t="n">
        <f aca="false">D53+1</f>
        <v>2026</v>
      </c>
      <c r="E57" s="9" t="n">
        <f aca="false">'Central scenario'!AG60</f>
        <v>5861349063.13381</v>
      </c>
      <c r="F57" s="9" t="n">
        <f aca="false">E57/$B$14*100</f>
        <v>114.380640816862</v>
      </c>
      <c r="G57" s="10" t="n">
        <f aca="false">AVERAGE(E55:E58)/AVERAGE(E51:E54)-1</f>
        <v>0.0351105907988289</v>
      </c>
      <c r="H57" s="3" t="n">
        <f aca="false">H56</f>
        <v>52</v>
      </c>
      <c r="K57" s="9" t="n">
        <f aca="false">'High scenario'!AG60</f>
        <v>6156788826.16339</v>
      </c>
      <c r="L57" s="9" t="n">
        <f aca="false">K57/$B$14*100</f>
        <v>120.145967033424</v>
      </c>
      <c r="M57" s="10" t="n">
        <f aca="false">AVERAGE(K55:K58)/AVERAGE(K51:K54)-1</f>
        <v>0.0306876969321208</v>
      </c>
      <c r="O57" s="7" t="n">
        <f aca="false">O53+1</f>
        <v>2026</v>
      </c>
      <c r="P57" s="9" t="n">
        <f aca="false">'Low scenario'!AG60</f>
        <v>5862435857.28307</v>
      </c>
      <c r="Q57" s="9" t="n">
        <f aca="false">P57/$B$14*100</f>
        <v>114.401848939751</v>
      </c>
      <c r="R57" s="10" t="n">
        <f aca="false">AVERAGE(P55:P58)/AVERAGE(P51:P54)-1</f>
        <v>0.0364604098808474</v>
      </c>
      <c r="S57" s="3"/>
    </row>
    <row r="58" customFormat="false" ht="12.75" hidden="false" customHeight="false" outlineLevel="0" collapsed="false">
      <c r="D58" s="7" t="n">
        <f aca="false">D54+1</f>
        <v>2026</v>
      </c>
      <c r="E58" s="9" t="n">
        <f aca="false">'Central scenario'!AG61</f>
        <v>5891744840.72913</v>
      </c>
      <c r="F58" s="9" t="n">
        <f aca="false">E58/$B$14*100</f>
        <v>114.973795819581</v>
      </c>
      <c r="G58" s="7"/>
      <c r="H58" s="3" t="n">
        <f aca="false">H57</f>
        <v>52</v>
      </c>
      <c r="K58" s="9" t="n">
        <f aca="false">'High scenario'!AG61</f>
        <v>6181305904.28662</v>
      </c>
      <c r="L58" s="9" t="n">
        <f aca="false">K58/$B$14*100</f>
        <v>120.624402812711</v>
      </c>
      <c r="M58" s="7"/>
      <c r="O58" s="7" t="n">
        <f aca="false">O54+1</f>
        <v>2026</v>
      </c>
      <c r="P58" s="9" t="n">
        <f aca="false">'Low scenario'!AG61</f>
        <v>5914975372.41105</v>
      </c>
      <c r="Q58" s="9" t="n">
        <f aca="false">P58/$B$14*100</f>
        <v>115.427125432213</v>
      </c>
      <c r="R58" s="7"/>
      <c r="S58" s="3"/>
    </row>
    <row r="59" customFormat="false" ht="12.75" hidden="false" customHeight="false" outlineLevel="0" collapsed="false">
      <c r="D59" s="5" t="n">
        <f aca="false">D55+1</f>
        <v>2027</v>
      </c>
      <c r="E59" s="6" t="n">
        <f aca="false">'Central scenario'!AG62</f>
        <v>5895713585.8593</v>
      </c>
      <c r="F59" s="6" t="n">
        <f aca="false">E59/$B$14*100</f>
        <v>115.051243452598</v>
      </c>
      <c r="G59" s="7"/>
      <c r="H59" s="3" t="n">
        <f aca="false">H58</f>
        <v>52</v>
      </c>
      <c r="K59" s="6" t="n">
        <f aca="false">'High scenario'!AG62</f>
        <v>6217209460.47346</v>
      </c>
      <c r="L59" s="6" t="n">
        <f aca="false">K59/$B$14*100</f>
        <v>121.325038744818</v>
      </c>
      <c r="M59" s="7"/>
      <c r="O59" s="5" t="n">
        <f aca="false">O55+1</f>
        <v>2027</v>
      </c>
      <c r="P59" s="6" t="n">
        <f aca="false">'Low scenario'!AG62</f>
        <v>6007092530.75057</v>
      </c>
      <c r="Q59" s="6" t="n">
        <f aca="false">P59/$B$14*100</f>
        <v>117.224735417153</v>
      </c>
      <c r="R59" s="7"/>
      <c r="S59" s="3"/>
    </row>
    <row r="60" customFormat="false" ht="12.75" hidden="false" customHeight="false" outlineLevel="0" collapsed="false">
      <c r="D60" s="7" t="n">
        <f aca="false">D56+1</f>
        <v>2027</v>
      </c>
      <c r="E60" s="9" t="n">
        <f aca="false">'Central scenario'!AG63</f>
        <v>5932111825.19869</v>
      </c>
      <c r="F60" s="9" t="n">
        <f aca="false">E60/$B$14*100</f>
        <v>115.761532823765</v>
      </c>
      <c r="G60" s="7"/>
      <c r="H60" s="3" t="n">
        <f aca="false">H59</f>
        <v>52</v>
      </c>
      <c r="K60" s="9" t="n">
        <f aca="false">'High scenario'!AG63</f>
        <v>6271158941.94493</v>
      </c>
      <c r="L60" s="9" t="n">
        <f aca="false">K60/$B$14*100</f>
        <v>122.377829867813</v>
      </c>
      <c r="M60" s="7"/>
      <c r="O60" s="7" t="n">
        <f aca="false">O56+1</f>
        <v>2027</v>
      </c>
      <c r="P60" s="9" t="n">
        <f aca="false">'Low scenario'!AG63</f>
        <v>6052680184.23759</v>
      </c>
      <c r="Q60" s="9" t="n">
        <f aca="false">P60/$B$14*100</f>
        <v>118.11435058305</v>
      </c>
      <c r="R60" s="7"/>
      <c r="S60" s="3"/>
    </row>
    <row r="61" customFormat="false" ht="12.75" hidden="false" customHeight="false" outlineLevel="0" collapsed="false">
      <c r="D61" s="7" t="n">
        <f aca="false">D57+1</f>
        <v>2027</v>
      </c>
      <c r="E61" s="9" t="n">
        <f aca="false">'Central scenario'!AG64</f>
        <v>6009785378.09792</v>
      </c>
      <c r="F61" s="9" t="n">
        <f aca="false">E61/$B$14*100</f>
        <v>117.277284685571</v>
      </c>
      <c r="G61" s="10" t="n">
        <f aca="false">AVERAGE(E59:E62)/AVERAGE(E55:E58)-1</f>
        <v>0.0211619979229485</v>
      </c>
      <c r="H61" s="3" t="n">
        <f aca="false">H60</f>
        <v>52</v>
      </c>
      <c r="K61" s="9" t="n">
        <f aca="false">'High scenario'!AG64</f>
        <v>6322675988.91944</v>
      </c>
      <c r="L61" s="9" t="n">
        <f aca="false">K61/$B$14*100</f>
        <v>123.383153519837</v>
      </c>
      <c r="M61" s="10" t="n">
        <f aca="false">AVERAGE(K59:K62)/AVERAGE(K55:K58)-1</f>
        <v>0.0286063329356885</v>
      </c>
      <c r="O61" s="7" t="n">
        <f aca="false">O57+1</f>
        <v>2027</v>
      </c>
      <c r="P61" s="9" t="n">
        <f aca="false">'Low scenario'!AG64</f>
        <v>6125666362.45535</v>
      </c>
      <c r="Q61" s="9" t="n">
        <f aca="false">P61/$B$14*100</f>
        <v>119.538631195824</v>
      </c>
      <c r="R61" s="10" t="n">
        <f aca="false">AVERAGE(P59:P62)/AVERAGE(P55:P58)-1</f>
        <v>0.0428787352663442</v>
      </c>
      <c r="S61" s="3"/>
    </row>
    <row r="62" customFormat="false" ht="12.75" hidden="false" customHeight="false" outlineLevel="0" collapsed="false">
      <c r="D62" s="7" t="n">
        <f aca="false">D58+1</f>
        <v>2027</v>
      </c>
      <c r="E62" s="9" t="n">
        <f aca="false">'Central scenario'!AG65</f>
        <v>6049206503.26714</v>
      </c>
      <c r="F62" s="9" t="n">
        <f aca="false">E62/$B$14*100</f>
        <v>118.046563824214</v>
      </c>
      <c r="G62" s="7"/>
      <c r="H62" s="3" t="n">
        <f aca="false">H61</f>
        <v>52</v>
      </c>
      <c r="K62" s="9" t="n">
        <f aca="false">'High scenario'!AG65</f>
        <v>6375050412.18552</v>
      </c>
      <c r="L62" s="9" t="n">
        <f aca="false">K62/$B$14*100</f>
        <v>124.405208345622</v>
      </c>
      <c r="M62" s="7"/>
      <c r="O62" s="7" t="n">
        <f aca="false">O58+1</f>
        <v>2027</v>
      </c>
      <c r="P62" s="9" t="n">
        <f aca="false">'Low scenario'!AG65</f>
        <v>6143942022.46246</v>
      </c>
      <c r="Q62" s="9" t="n">
        <f aca="false">P62/$B$14*100</f>
        <v>119.895269519262</v>
      </c>
      <c r="R62" s="7"/>
      <c r="S62" s="3"/>
    </row>
    <row r="63" customFormat="false" ht="12.75" hidden="false" customHeight="false" outlineLevel="0" collapsed="false">
      <c r="D63" s="5" t="n">
        <f aca="false">D59+1</f>
        <v>2028</v>
      </c>
      <c r="E63" s="6" t="n">
        <f aca="false">'Central scenario'!AG66</f>
        <v>6105584068.18591</v>
      </c>
      <c r="F63" s="6" t="n">
        <f aca="false">E63/$B$14*100</f>
        <v>119.146737510109</v>
      </c>
      <c r="G63" s="7"/>
      <c r="H63" s="3" t="n">
        <f aca="false">H62</f>
        <v>52</v>
      </c>
      <c r="K63" s="6" t="n">
        <f aca="false">'High scenario'!AG66</f>
        <v>6404795644.77046</v>
      </c>
      <c r="L63" s="6" t="n">
        <f aca="false">K63/$B$14*100</f>
        <v>124.985668360487</v>
      </c>
      <c r="M63" s="7"/>
      <c r="O63" s="5" t="n">
        <f aca="false">O59+1</f>
        <v>2028</v>
      </c>
      <c r="P63" s="6" t="n">
        <f aca="false">'Low scenario'!AG66</f>
        <v>6168073993.58598</v>
      </c>
      <c r="Q63" s="6" t="n">
        <f aca="false">P63/$B$14*100</f>
        <v>120.36619017107</v>
      </c>
      <c r="R63" s="7"/>
      <c r="S63" s="3"/>
    </row>
    <row r="64" customFormat="false" ht="12.75" hidden="false" customHeight="false" outlineLevel="0" collapsed="false">
      <c r="D64" s="7" t="n">
        <f aca="false">D60+1</f>
        <v>2028</v>
      </c>
      <c r="E64" s="9" t="n">
        <f aca="false">'Central scenario'!AG67</f>
        <v>6107034212.28912</v>
      </c>
      <c r="F64" s="9" t="n">
        <f aca="false">E64/$B$14*100</f>
        <v>119.175036185041</v>
      </c>
      <c r="G64" s="7"/>
      <c r="H64" s="3" t="n">
        <f aca="false">H63</f>
        <v>52</v>
      </c>
      <c r="K64" s="9" t="n">
        <f aca="false">'High scenario'!AG67</f>
        <v>6472305011.06775</v>
      </c>
      <c r="L64" s="9" t="n">
        <f aca="false">K64/$B$14*100</f>
        <v>126.303072339511</v>
      </c>
      <c r="M64" s="7"/>
      <c r="O64" s="7" t="n">
        <f aca="false">O60+1</f>
        <v>2028</v>
      </c>
      <c r="P64" s="9" t="n">
        <f aca="false">'Low scenario'!AG67</f>
        <v>6185470468.21673</v>
      </c>
      <c r="Q64" s="9" t="n">
        <f aca="false">P64/$B$14*100</f>
        <v>120.705671729801</v>
      </c>
      <c r="R64" s="7"/>
      <c r="S64" s="3"/>
    </row>
    <row r="65" customFormat="false" ht="12.75" hidden="false" customHeight="false" outlineLevel="0" collapsed="false">
      <c r="D65" s="7" t="n">
        <f aca="false">D61+1</f>
        <v>2028</v>
      </c>
      <c r="E65" s="9" t="n">
        <f aca="false">'Central scenario'!AG68</f>
        <v>6164593688.61869</v>
      </c>
      <c r="F65" s="9" t="n">
        <f aca="false">E65/$B$14*100</f>
        <v>120.298274148989</v>
      </c>
      <c r="G65" s="10" t="n">
        <f aca="false">AVERAGE(E63:E66)/AVERAGE(E59:E62)-1</f>
        <v>0.0291254319351535</v>
      </c>
      <c r="H65" s="3" t="n">
        <f aca="false">H64</f>
        <v>52</v>
      </c>
      <c r="K65" s="9" t="n">
        <f aca="false">'High scenario'!AG68</f>
        <v>6536482710.10701</v>
      </c>
      <c r="L65" s="9" t="n">
        <f aca="false">K65/$B$14*100</f>
        <v>127.55546087041</v>
      </c>
      <c r="M65" s="10" t="n">
        <f aca="false">AVERAGE(K63:K66)/AVERAGE(K59:K62)-1</f>
        <v>0.0336823591135851</v>
      </c>
      <c r="O65" s="7" t="n">
        <f aca="false">O61+1</f>
        <v>2028</v>
      </c>
      <c r="P65" s="9" t="n">
        <f aca="false">'Low scenario'!AG68</f>
        <v>6193578525.8686</v>
      </c>
      <c r="Q65" s="9" t="n">
        <f aca="false">P65/$B$14*100</f>
        <v>120.863895514123</v>
      </c>
      <c r="R65" s="10" t="n">
        <f aca="false">AVERAGE(P63:P66)/AVERAGE(P59:P62)-1</f>
        <v>0.0179335792473989</v>
      </c>
      <c r="S65" s="3"/>
    </row>
    <row r="66" customFormat="false" ht="12.75" hidden="false" customHeight="false" outlineLevel="0" collapsed="false">
      <c r="D66" s="7" t="n">
        <f aca="false">D62+1</f>
        <v>2028</v>
      </c>
      <c r="E66" s="9" t="n">
        <f aca="false">'Central scenario'!AG69</f>
        <v>6205319194.52724</v>
      </c>
      <c r="F66" s="9" t="n">
        <f aca="false">E66/$B$14*100</f>
        <v>121.093007479701</v>
      </c>
      <c r="G66" s="7"/>
      <c r="H66" s="3" t="n">
        <f aca="false">H65</f>
        <v>52</v>
      </c>
      <c r="K66" s="9" t="n">
        <f aca="false">'High scenario'!AG69</f>
        <v>6620838527.41922</v>
      </c>
      <c r="L66" s="9" t="n">
        <f aca="false">K66/$B$14*100</f>
        <v>129.201613033824</v>
      </c>
      <c r="M66" s="7"/>
      <c r="O66" s="7" t="n">
        <f aca="false">O62+1</f>
        <v>2028</v>
      </c>
      <c r="P66" s="9" t="n">
        <f aca="false">'Low scenario'!AG69</f>
        <v>6218570996.22999</v>
      </c>
      <c r="Q66" s="9" t="n">
        <f aca="false">P66/$B$14*100</f>
        <v>121.351608282078</v>
      </c>
      <c r="R66" s="7"/>
      <c r="S66" s="3"/>
    </row>
    <row r="67" customFormat="false" ht="12.75" hidden="false" customHeight="false" outlineLevel="0" collapsed="false">
      <c r="D67" s="5" t="n">
        <f aca="false">D63+1</f>
        <v>2029</v>
      </c>
      <c r="E67" s="6" t="n">
        <f aca="false">'Central scenario'!AG70</f>
        <v>6229811170.15878</v>
      </c>
      <c r="F67" s="6" t="n">
        <f aca="false">E67/$B$14*100</f>
        <v>121.570953399221</v>
      </c>
      <c r="G67" s="7"/>
      <c r="H67" s="3" t="n">
        <f aca="false">H66</f>
        <v>52</v>
      </c>
      <c r="K67" s="6" t="n">
        <f aca="false">'High scenario'!AG70</f>
        <v>6691017808.52219</v>
      </c>
      <c r="L67" s="6" t="n">
        <f aca="false">K67/$B$14*100</f>
        <v>130.571118766747</v>
      </c>
      <c r="M67" s="7"/>
      <c r="O67" s="5" t="n">
        <f aca="false">O63+1</f>
        <v>2029</v>
      </c>
      <c r="P67" s="6" t="n">
        <f aca="false">'Low scenario'!AG70</f>
        <v>6277654500.6578</v>
      </c>
      <c r="Q67" s="6" t="n">
        <f aca="false">P67/$B$14*100</f>
        <v>122.504586721916</v>
      </c>
      <c r="R67" s="7"/>
      <c r="S67" s="3"/>
    </row>
    <row r="68" customFormat="false" ht="12.75" hidden="false" customHeight="false" outlineLevel="0" collapsed="false">
      <c r="D68" s="7" t="n">
        <f aca="false">D64+1</f>
        <v>2029</v>
      </c>
      <c r="E68" s="9" t="n">
        <f aca="false">'Central scenario'!AG71</f>
        <v>6282662812.76361</v>
      </c>
      <c r="F68" s="9" t="n">
        <f aca="false">E68/$B$14*100</f>
        <v>122.602320868424</v>
      </c>
      <c r="G68" s="7"/>
      <c r="H68" s="3" t="n">
        <f aca="false">H67</f>
        <v>52</v>
      </c>
      <c r="K68" s="9" t="n">
        <f aca="false">'High scenario'!AG71</f>
        <v>6738294229.33933</v>
      </c>
      <c r="L68" s="9" t="n">
        <f aca="false">K68/$B$14*100</f>
        <v>131.493689193853</v>
      </c>
      <c r="M68" s="7"/>
      <c r="O68" s="7" t="n">
        <f aca="false">O64+1</f>
        <v>2029</v>
      </c>
      <c r="P68" s="9" t="n">
        <f aca="false">'Low scenario'!AG71</f>
        <v>6320817614.91661</v>
      </c>
      <c r="Q68" s="9" t="n">
        <f aca="false">P68/$B$14*100</f>
        <v>123.346888488181</v>
      </c>
      <c r="R68" s="7"/>
      <c r="S68" s="3"/>
    </row>
    <row r="69" customFormat="false" ht="12.75" hidden="false" customHeight="false" outlineLevel="0" collapsed="false">
      <c r="D69" s="7" t="n">
        <f aca="false">D65+1</f>
        <v>2029</v>
      </c>
      <c r="E69" s="9" t="n">
        <f aca="false">'Central scenario'!AG72</f>
        <v>6319040466.35493</v>
      </c>
      <c r="F69" s="9" t="n">
        <f aca="false">E69/$B$14*100</f>
        <v>123.312208521313</v>
      </c>
      <c r="G69" s="10" t="n">
        <f aca="false">AVERAGE(E67:E70)/AVERAGE(E63:E66)-1</f>
        <v>0.024733999570536</v>
      </c>
      <c r="H69" s="3" t="n">
        <f aca="false">H68</f>
        <v>52</v>
      </c>
      <c r="K69" s="9" t="n">
        <f aca="false">'High scenario'!AG72</f>
        <v>6814679860.76674</v>
      </c>
      <c r="L69" s="9" t="n">
        <f aca="false">K69/$B$14*100</f>
        <v>132.984308056125</v>
      </c>
      <c r="M69" s="10" t="n">
        <f aca="false">AVERAGE(K67:K70)/AVERAGE(K63:K66)-1</f>
        <v>0.0408244828397233</v>
      </c>
      <c r="O69" s="7" t="n">
        <f aca="false">O65+1</f>
        <v>2029</v>
      </c>
      <c r="P69" s="9" t="n">
        <f aca="false">'Low scenario'!AG72</f>
        <v>6339891946.50186</v>
      </c>
      <c r="Q69" s="9" t="n">
        <f aca="false">P69/$B$14*100</f>
        <v>123.719112398816</v>
      </c>
      <c r="R69" s="10" t="n">
        <f aca="false">AVERAGE(P67:P70)/AVERAGE(P63:P66)-1</f>
        <v>0.0200027676011822</v>
      </c>
      <c r="S69" s="3"/>
    </row>
    <row r="70" customFormat="false" ht="12.75" hidden="false" customHeight="false" outlineLevel="0" collapsed="false">
      <c r="D70" s="7" t="n">
        <f aca="false">D66+1</f>
        <v>2029</v>
      </c>
      <c r="E70" s="9" t="n">
        <f aca="false">'Central scenario'!AG73</f>
        <v>6359041029.58733</v>
      </c>
      <c r="F70" s="9" t="n">
        <f aca="false">E70/$B$14*100</f>
        <v>124.092795039242</v>
      </c>
      <c r="G70" s="7"/>
      <c r="H70" s="3" t="n">
        <f aca="false">H69</f>
        <v>52</v>
      </c>
      <c r="K70" s="9" t="n">
        <f aca="false">'High scenario'!AG73</f>
        <v>6853271804.56393</v>
      </c>
      <c r="L70" s="9" t="n">
        <f aca="false">K70/$B$14*100</f>
        <v>133.737406227611</v>
      </c>
      <c r="M70" s="7"/>
      <c r="O70" s="7" t="n">
        <f aca="false">O66+1</f>
        <v>2029</v>
      </c>
      <c r="P70" s="9" t="n">
        <f aca="false">'Low scenario'!AG73</f>
        <v>6322712343.067</v>
      </c>
      <c r="Q70" s="9" t="n">
        <f aca="false">P70/$B$14*100</f>
        <v>123.383862948784</v>
      </c>
      <c r="R70" s="7"/>
      <c r="S70" s="3"/>
    </row>
    <row r="71" customFormat="false" ht="12.75" hidden="false" customHeight="false" outlineLevel="0" collapsed="false">
      <c r="D71" s="5" t="n">
        <f aca="false">D67+1</f>
        <v>2030</v>
      </c>
      <c r="E71" s="6" t="n">
        <f aca="false">'Central scenario'!AG74</f>
        <v>6428074787.21459</v>
      </c>
      <c r="F71" s="6" t="n">
        <f aca="false">E71/$B$14*100</f>
        <v>125.439946582402</v>
      </c>
      <c r="G71" s="7"/>
      <c r="H71" s="3" t="n">
        <f aca="false">H70</f>
        <v>52</v>
      </c>
      <c r="K71" s="6" t="n">
        <f aca="false">'High scenario'!AG74</f>
        <v>6928315848.80579</v>
      </c>
      <c r="L71" s="6" t="n">
        <f aca="false">K71/$B$14*100</f>
        <v>135.201844836781</v>
      </c>
      <c r="M71" s="7"/>
      <c r="O71" s="5" t="n">
        <f aca="false">O67+1</f>
        <v>2030</v>
      </c>
      <c r="P71" s="6" t="n">
        <f aca="false">'Low scenario'!AG74</f>
        <v>6364401715.04843</v>
      </c>
      <c r="Q71" s="6" t="n">
        <f aca="false">P71/$B$14*100</f>
        <v>124.197405536186</v>
      </c>
      <c r="R71" s="7"/>
      <c r="S71" s="3"/>
    </row>
    <row r="72" customFormat="false" ht="12.75" hidden="false" customHeight="false" outlineLevel="0" collapsed="false">
      <c r="D72" s="7" t="n">
        <f aca="false">D68+1</f>
        <v>2030</v>
      </c>
      <c r="E72" s="9" t="n">
        <f aca="false">'Central scenario'!AG75</f>
        <v>6442984003.89783</v>
      </c>
      <c r="F72" s="9" t="n">
        <f aca="false">E72/$B$14*100</f>
        <v>125.730890824067</v>
      </c>
      <c r="G72" s="7"/>
      <c r="H72" s="3" t="n">
        <f aca="false">H71</f>
        <v>52</v>
      </c>
      <c r="K72" s="9" t="n">
        <f aca="false">'High scenario'!AG75</f>
        <v>6997761762.55178</v>
      </c>
      <c r="L72" s="9" t="n">
        <f aca="false">K72/$B$14*100</f>
        <v>136.557039354429</v>
      </c>
      <c r="M72" s="7"/>
      <c r="O72" s="7" t="n">
        <f aca="false">O68+1</f>
        <v>2030</v>
      </c>
      <c r="P72" s="9" t="n">
        <f aca="false">'Low scenario'!AG75</f>
        <v>6373060880.72242</v>
      </c>
      <c r="Q72" s="9" t="n">
        <f aca="false">P72/$B$14*100</f>
        <v>124.366383856375</v>
      </c>
      <c r="R72" s="7"/>
      <c r="S72" s="3"/>
    </row>
    <row r="73" customFormat="false" ht="12.75" hidden="false" customHeight="false" outlineLevel="0" collapsed="false">
      <c r="D73" s="7" t="n">
        <f aca="false">D69+1</f>
        <v>2030</v>
      </c>
      <c r="E73" s="9" t="n">
        <f aca="false">'Central scenario'!AG76</f>
        <v>6483566933.27391</v>
      </c>
      <c r="F73" s="9" t="n">
        <f aca="false">E73/$B$14*100</f>
        <v>126.522841860981</v>
      </c>
      <c r="G73" s="10" t="n">
        <f aca="false">AVERAGE(E71:E74)/AVERAGE(E67:E70)-1</f>
        <v>0.0271191108991322</v>
      </c>
      <c r="H73" s="3" t="n">
        <f aca="false">H72</f>
        <v>52</v>
      </c>
      <c r="K73" s="9" t="n">
        <f aca="false">'High scenario'!AG76</f>
        <v>7034298409.9672</v>
      </c>
      <c r="L73" s="9" t="n">
        <f aca="false">K73/$B$14*100</f>
        <v>137.270029674517</v>
      </c>
      <c r="M73" s="10" t="n">
        <f aca="false">AVERAGE(K71:K74)/AVERAGE(K67:K70)-1</f>
        <v>0.0347002896050517</v>
      </c>
      <c r="O73" s="7" t="n">
        <f aca="false">O69+1</f>
        <v>2030</v>
      </c>
      <c r="P73" s="9" t="n">
        <f aca="false">'Low scenario'!AG76</f>
        <v>6394776973.96945</v>
      </c>
      <c r="Q73" s="9" t="n">
        <f aca="false">P73/$B$14*100</f>
        <v>124.79016012953</v>
      </c>
      <c r="R73" s="10" t="n">
        <f aca="false">AVERAGE(P71:P74)/AVERAGE(P67:P70)-1</f>
        <v>0.0113744070676312</v>
      </c>
      <c r="S73" s="3"/>
    </row>
    <row r="74" customFormat="false" ht="12.75" hidden="false" customHeight="false" outlineLevel="0" collapsed="false">
      <c r="D74" s="7" t="n">
        <f aca="false">D70+1</f>
        <v>2030</v>
      </c>
      <c r="E74" s="9" t="n">
        <f aca="false">'Central scenario'!AG77</f>
        <v>6519075222.12038</v>
      </c>
      <c r="F74" s="9" t="n">
        <f aca="false">E74/$B$14*100</f>
        <v>127.215764392777</v>
      </c>
      <c r="G74" s="7"/>
      <c r="H74" s="3" t="n">
        <f aca="false">H73</f>
        <v>52</v>
      </c>
      <c r="K74" s="9" t="n">
        <f aca="false">'High scenario'!AG77</f>
        <v>7077170579.87264</v>
      </c>
      <c r="L74" s="9" t="n">
        <f aca="false">K74/$B$14*100</f>
        <v>138.106653839735</v>
      </c>
      <c r="M74" s="7"/>
      <c r="O74" s="7" t="n">
        <f aca="false">O70+1</f>
        <v>2030</v>
      </c>
      <c r="P74" s="9" t="n">
        <f aca="false">'Low scenario'!AG77</f>
        <v>6416166601.4016</v>
      </c>
      <c r="Q74" s="9" t="n">
        <f aca="false">P74/$B$14*100</f>
        <v>125.207565622049</v>
      </c>
      <c r="R74" s="7"/>
      <c r="S74" s="3"/>
    </row>
    <row r="75" customFormat="false" ht="12.75" hidden="false" customHeight="false" outlineLevel="0" collapsed="false">
      <c r="D75" s="5" t="n">
        <f aca="false">D71+1</f>
        <v>2031</v>
      </c>
      <c r="E75" s="6" t="n">
        <f aca="false">'Central scenario'!AG78</f>
        <v>6534695959.84183</v>
      </c>
      <c r="F75" s="6" t="n">
        <f aca="false">E75/$B$14*100</f>
        <v>127.520593532173</v>
      </c>
      <c r="G75" s="7"/>
      <c r="H75" s="3" t="n">
        <f aca="false">H74</f>
        <v>52</v>
      </c>
      <c r="K75" s="6" t="n">
        <f aca="false">'High scenario'!AG78</f>
        <v>7116952222.97345</v>
      </c>
      <c r="L75" s="6" t="n">
        <f aca="false">K75/$B$14*100</f>
        <v>138.882968265238</v>
      </c>
      <c r="M75" s="7"/>
      <c r="O75" s="5" t="n">
        <f aca="false">O71+1</f>
        <v>2031</v>
      </c>
      <c r="P75" s="6" t="n">
        <f aca="false">'Low scenario'!AG78</f>
        <v>6407373842.05335</v>
      </c>
      <c r="Q75" s="6" t="n">
        <f aca="false">P75/$B$14*100</f>
        <v>125.035980303044</v>
      </c>
      <c r="R75" s="7"/>
      <c r="S75" s="3"/>
    </row>
    <row r="76" customFormat="false" ht="12.75" hidden="false" customHeight="false" outlineLevel="0" collapsed="false">
      <c r="D76" s="7" t="n">
        <f aca="false">D72+1</f>
        <v>2031</v>
      </c>
      <c r="E76" s="9" t="n">
        <f aca="false">'Central scenario'!AG79</f>
        <v>6578965568.03016</v>
      </c>
      <c r="F76" s="9" t="n">
        <f aca="false">E76/$B$14*100</f>
        <v>128.384487850486</v>
      </c>
      <c r="G76" s="7"/>
      <c r="H76" s="3" t="n">
        <f aca="false">H75</f>
        <v>52</v>
      </c>
      <c r="K76" s="9" t="n">
        <f aca="false">'High scenario'!AG79</f>
        <v>7147336492.74583</v>
      </c>
      <c r="L76" s="9" t="n">
        <f aca="false">K76/$B$14*100</f>
        <v>139.475898699833</v>
      </c>
      <c r="M76" s="7"/>
      <c r="O76" s="7" t="n">
        <f aca="false">O72+1</f>
        <v>2031</v>
      </c>
      <c r="P76" s="9" t="n">
        <f aca="false">'Low scenario'!AG79</f>
        <v>6426748778.14406</v>
      </c>
      <c r="Q76" s="9" t="n">
        <f aca="false">P76/$B$14*100</f>
        <v>125.414070326683</v>
      </c>
      <c r="R76" s="7"/>
      <c r="S76" s="3"/>
    </row>
    <row r="77" customFormat="false" ht="12.75" hidden="false" customHeight="false" outlineLevel="0" collapsed="false">
      <c r="D77" s="7" t="n">
        <f aca="false">D73+1</f>
        <v>2031</v>
      </c>
      <c r="E77" s="9" t="n">
        <f aca="false">'Central scenario'!AG80</f>
        <v>6607520583.64317</v>
      </c>
      <c r="F77" s="9" t="n">
        <f aca="false">E77/$B$14*100</f>
        <v>128.941721509354</v>
      </c>
      <c r="G77" s="10" t="n">
        <f aca="false">AVERAGE(E75:E78)/AVERAGE(E71:E74)-1</f>
        <v>0.0189093459135308</v>
      </c>
      <c r="H77" s="3" t="n">
        <f aca="false">H76</f>
        <v>52</v>
      </c>
      <c r="K77" s="9" t="n">
        <f aca="false">'High scenario'!AG80</f>
        <v>7181836692.08044</v>
      </c>
      <c r="L77" s="9" t="n">
        <f aca="false">K77/$B$14*100</f>
        <v>140.149148981585</v>
      </c>
      <c r="M77" s="10" t="n">
        <f aca="false">AVERAGE(K75:K78)/AVERAGE(K71:K74)-1</f>
        <v>0.0236270656970727</v>
      </c>
      <c r="O77" s="7" t="n">
        <f aca="false">O73+1</f>
        <v>2031</v>
      </c>
      <c r="P77" s="9" t="n">
        <f aca="false">'Low scenario'!AG80</f>
        <v>6436049370.75761</v>
      </c>
      <c r="Q77" s="9" t="n">
        <f aca="false">P77/$B$14*100</f>
        <v>125.595565701154</v>
      </c>
      <c r="R77" s="10" t="n">
        <f aca="false">AVERAGE(P75:P78)/AVERAGE(P71:P74)-1</f>
        <v>0.008013903554702</v>
      </c>
      <c r="S77" s="3"/>
    </row>
    <row r="78" customFormat="false" ht="12.75" hidden="false" customHeight="false" outlineLevel="0" collapsed="false">
      <c r="D78" s="7" t="n">
        <f aca="false">D74+1</f>
        <v>2031</v>
      </c>
      <c r="E78" s="9" t="n">
        <f aca="false">'Central scenario'!AG81</f>
        <v>6641773596.2523</v>
      </c>
      <c r="F78" s="9" t="n">
        <f aca="false">E78/$B$14*100</f>
        <v>129.610148093394</v>
      </c>
      <c r="G78" s="7"/>
      <c r="H78" s="3" t="n">
        <f aca="false">H77</f>
        <v>52</v>
      </c>
      <c r="K78" s="9" t="n">
        <f aca="false">'High scenario'!AG81</f>
        <v>7253866148.92892</v>
      </c>
      <c r="L78" s="9" t="n">
        <f aca="false">K78/$B$14*100</f>
        <v>141.554759762188</v>
      </c>
      <c r="M78" s="7"/>
      <c r="O78" s="7" t="n">
        <f aca="false">O74+1</f>
        <v>2031</v>
      </c>
      <c r="P78" s="9" t="n">
        <f aca="false">'Low scenario'!AG81</f>
        <v>6482976643.21877</v>
      </c>
      <c r="Q78" s="9" t="n">
        <f aca="false">P78/$B$14*100</f>
        <v>126.511322711712</v>
      </c>
      <c r="R78" s="7"/>
      <c r="S78" s="3"/>
    </row>
    <row r="79" customFormat="false" ht="12.75" hidden="false" customHeight="false" outlineLevel="0" collapsed="false">
      <c r="D79" s="5" t="n">
        <f aca="false">D75+1</f>
        <v>2032</v>
      </c>
      <c r="E79" s="6" t="n">
        <f aca="false">'Central scenario'!AG82</f>
        <v>6647231333.56633</v>
      </c>
      <c r="F79" s="6" t="n">
        <f aca="false">E79/$B$14*100</f>
        <v>129.716652497869</v>
      </c>
      <c r="G79" s="7"/>
      <c r="H79" s="3" t="n">
        <f aca="false">H78</f>
        <v>52</v>
      </c>
      <c r="K79" s="6" t="n">
        <f aca="false">'High scenario'!AG82</f>
        <v>7272041664.97577</v>
      </c>
      <c r="L79" s="6" t="n">
        <f aca="false">K79/$B$14*100</f>
        <v>141.909443837513</v>
      </c>
      <c r="M79" s="7"/>
      <c r="O79" s="5" t="n">
        <f aca="false">O75+1</f>
        <v>2032</v>
      </c>
      <c r="P79" s="6" t="n">
        <f aca="false">'Low scenario'!AG82</f>
        <v>6486070518.67626</v>
      </c>
      <c r="Q79" s="6" t="n">
        <f aca="false">P79/$B$14*100</f>
        <v>126.571697798339</v>
      </c>
      <c r="R79" s="7"/>
      <c r="S79" s="3"/>
    </row>
    <row r="80" customFormat="false" ht="12.75" hidden="false" customHeight="false" outlineLevel="0" collapsed="false">
      <c r="D80" s="7" t="n">
        <f aca="false">D76+1</f>
        <v>2032</v>
      </c>
      <c r="E80" s="9" t="n">
        <f aca="false">'Central scenario'!AG83</f>
        <v>6693061176.15428</v>
      </c>
      <c r="F80" s="9" t="n">
        <f aca="false">E80/$B$14*100</f>
        <v>130.610993835893</v>
      </c>
      <c r="G80" s="7"/>
      <c r="H80" s="3" t="n">
        <f aca="false">H79</f>
        <v>52</v>
      </c>
      <c r="K80" s="9" t="n">
        <f aca="false">'High scenario'!AG83</f>
        <v>7336180303.8088</v>
      </c>
      <c r="L80" s="9" t="n">
        <f aca="false">K80/$B$14*100</f>
        <v>143.161070132386</v>
      </c>
      <c r="M80" s="7"/>
      <c r="O80" s="7" t="n">
        <f aca="false">O76+1</f>
        <v>2032</v>
      </c>
      <c r="P80" s="9" t="n">
        <f aca="false">'Low scenario'!AG83</f>
        <v>6491121389.49196</v>
      </c>
      <c r="Q80" s="9" t="n">
        <f aca="false">P80/$B$14*100</f>
        <v>126.670262452032</v>
      </c>
      <c r="R80" s="7"/>
      <c r="S80" s="3"/>
    </row>
    <row r="81" customFormat="false" ht="12.75" hidden="false" customHeight="false" outlineLevel="0" collapsed="false">
      <c r="D81" s="7" t="n">
        <f aca="false">D77+1</f>
        <v>2032</v>
      </c>
      <c r="E81" s="9" t="n">
        <f aca="false">'Central scenario'!AG84</f>
        <v>6716976952.61133</v>
      </c>
      <c r="F81" s="9" t="n">
        <f aca="false">E81/$B$14*100</f>
        <v>131.077695581059</v>
      </c>
      <c r="G81" s="10" t="n">
        <f aca="false">AVERAGE(E79:E82)/AVERAGE(E75:E78)-1</f>
        <v>0.0167950503537673</v>
      </c>
      <c r="H81" s="3" t="n">
        <f aca="false">H80</f>
        <v>52</v>
      </c>
      <c r="K81" s="9" t="n">
        <f aca="false">'High scenario'!AG84</f>
        <v>7346947731.52157</v>
      </c>
      <c r="L81" s="9" t="n">
        <f aca="false">K81/$B$14*100</f>
        <v>143.371189896363</v>
      </c>
      <c r="M81" s="10" t="n">
        <f aca="false">AVERAGE(K79:K82)/AVERAGE(K75:K78)-1</f>
        <v>0.0238809410623948</v>
      </c>
      <c r="O81" s="7" t="n">
        <f aca="false">O77+1</f>
        <v>2032</v>
      </c>
      <c r="P81" s="9" t="n">
        <f aca="false">'Low scenario'!AG84</f>
        <v>6466712635.21066</v>
      </c>
      <c r="Q81" s="9" t="n">
        <f aca="false">P81/$B$14*100</f>
        <v>126.193940546244</v>
      </c>
      <c r="R81" s="10" t="n">
        <f aca="false">AVERAGE(P79:P82)/AVERAGE(P75:P78)-1</f>
        <v>0.00715747141795964</v>
      </c>
      <c r="S81" s="3"/>
    </row>
    <row r="82" customFormat="false" ht="12.75" hidden="false" customHeight="false" outlineLevel="0" collapsed="false">
      <c r="D82" s="7" t="n">
        <f aca="false">D78+1</f>
        <v>2032</v>
      </c>
      <c r="E82" s="9" t="n">
        <f aca="false">'Central scenario'!AG85</f>
        <v>6748453414.02161</v>
      </c>
      <c r="F82" s="9" t="n">
        <f aca="false">E82/$B$14*100</f>
        <v>131.691939467232</v>
      </c>
      <c r="G82" s="7"/>
      <c r="H82" s="3" t="n">
        <f aca="false">H81</f>
        <v>52</v>
      </c>
      <c r="K82" s="9" t="n">
        <f aca="false">'High scenario'!AG85</f>
        <v>7430204663.27998</v>
      </c>
      <c r="L82" s="9" t="n">
        <f aca="false">K82/$B$14*100</f>
        <v>144.995897980526</v>
      </c>
      <c r="M82" s="7"/>
      <c r="O82" s="7" t="n">
        <f aca="false">O78+1</f>
        <v>2032</v>
      </c>
      <c r="P82" s="9" t="n">
        <f aca="false">'Low scenario'!AG85</f>
        <v>6493571516.06648</v>
      </c>
      <c r="Q82" s="9" t="n">
        <f aca="false">P82/$B$14*100</f>
        <v>126.718075173072</v>
      </c>
      <c r="R82" s="7"/>
      <c r="S82" s="3"/>
    </row>
    <row r="83" customFormat="false" ht="12.75" hidden="false" customHeight="false" outlineLevel="0" collapsed="false">
      <c r="D83" s="5" t="n">
        <f aca="false">D79+1</f>
        <v>2033</v>
      </c>
      <c r="E83" s="6" t="n">
        <f aca="false">'Central scenario'!AG86</f>
        <v>6812747184.30744</v>
      </c>
      <c r="F83" s="6" t="n">
        <f aca="false">E83/$B$14*100</f>
        <v>132.946593057491</v>
      </c>
      <c r="G83" s="7"/>
      <c r="H83" s="3" t="n">
        <f aca="false">H82</f>
        <v>52</v>
      </c>
      <c r="K83" s="6" t="n">
        <f aca="false">'High scenario'!AG86</f>
        <v>7474462963.27454</v>
      </c>
      <c r="L83" s="6" t="n">
        <f aca="false">K83/$B$14*100</f>
        <v>145.859571626356</v>
      </c>
      <c r="M83" s="7"/>
      <c r="O83" s="5" t="n">
        <f aca="false">O79+1</f>
        <v>2033</v>
      </c>
      <c r="P83" s="6" t="n">
        <f aca="false">'Low scenario'!AG86</f>
        <v>6496899914.8744</v>
      </c>
      <c r="Q83" s="6" t="n">
        <f aca="false">P83/$B$14*100</f>
        <v>126.783026839394</v>
      </c>
      <c r="R83" s="7"/>
      <c r="S83" s="3"/>
    </row>
    <row r="84" customFormat="false" ht="12.75" hidden="false" customHeight="false" outlineLevel="0" collapsed="false">
      <c r="D84" s="7" t="n">
        <f aca="false">D80+1</f>
        <v>2033</v>
      </c>
      <c r="E84" s="9" t="n">
        <f aca="false">'Central scenario'!AG87</f>
        <v>6837942989.06157</v>
      </c>
      <c r="F84" s="9" t="n">
        <f aca="false">E84/$B$14*100</f>
        <v>133.438273771714</v>
      </c>
      <c r="G84" s="7"/>
      <c r="H84" s="3" t="n">
        <f aca="false">H83</f>
        <v>52</v>
      </c>
      <c r="K84" s="9" t="n">
        <f aca="false">'High scenario'!AG87</f>
        <v>7507642328.94102</v>
      </c>
      <c r="L84" s="9" t="n">
        <f aca="false">K84/$B$14*100</f>
        <v>146.507046647201</v>
      </c>
      <c r="M84" s="7"/>
      <c r="O84" s="7" t="n">
        <f aca="false">O80+1</f>
        <v>2033</v>
      </c>
      <c r="P84" s="9" t="n">
        <f aca="false">'Low scenario'!AG87</f>
        <v>6501360205.4864</v>
      </c>
      <c r="Q84" s="9" t="n">
        <f aca="false">P84/$B$14*100</f>
        <v>126.870066681747</v>
      </c>
      <c r="R84" s="7"/>
      <c r="S84" s="3"/>
    </row>
    <row r="85" customFormat="false" ht="12.75" hidden="false" customHeight="false" outlineLevel="0" collapsed="false">
      <c r="D85" s="7" t="n">
        <f aca="false">D81+1</f>
        <v>2033</v>
      </c>
      <c r="E85" s="9" t="n">
        <f aca="false">'Central scenario'!AG88</f>
        <v>6897448521.47189</v>
      </c>
      <c r="F85" s="9" t="n">
        <f aca="false">E85/$B$14*100</f>
        <v>134.599487829422</v>
      </c>
      <c r="G85" s="10" t="n">
        <f aca="false">AVERAGE(E83:E86)/AVERAGE(E79:E82)-1</f>
        <v>0.0263185186367481</v>
      </c>
      <c r="H85" s="3" t="n">
        <f aca="false">H84</f>
        <v>52</v>
      </c>
      <c r="K85" s="9" t="n">
        <f aca="false">'High scenario'!AG88</f>
        <v>7572778647.7496</v>
      </c>
      <c r="L85" s="9" t="n">
        <f aca="false">K85/$B$14*100</f>
        <v>147.778142056385</v>
      </c>
      <c r="M85" s="10" t="n">
        <f aca="false">AVERAGE(K83:K86)/AVERAGE(K79:K82)-1</f>
        <v>0.0277409345247224</v>
      </c>
      <c r="O85" s="7" t="n">
        <f aca="false">O81+1</f>
        <v>2033</v>
      </c>
      <c r="P85" s="9" t="n">
        <f aca="false">'Low scenario'!AG88</f>
        <v>6552271219.50188</v>
      </c>
      <c r="Q85" s="9" t="n">
        <f aca="false">P85/$B$14*100</f>
        <v>127.863563971364</v>
      </c>
      <c r="R85" s="10" t="n">
        <f aca="false">AVERAGE(P83:P86)/AVERAGE(P79:P82)-1</f>
        <v>0.00571768354793711</v>
      </c>
      <c r="S85" s="3"/>
    </row>
    <row r="86" customFormat="false" ht="12.75" hidden="false" customHeight="false" outlineLevel="0" collapsed="false">
      <c r="D86" s="7" t="n">
        <f aca="false">D82+1</f>
        <v>2033</v>
      </c>
      <c r="E86" s="9" t="n">
        <f aca="false">'Central scenario'!AG89</f>
        <v>6963071098.60546</v>
      </c>
      <c r="F86" s="9" t="n">
        <f aca="false">E86/$B$14*100</f>
        <v>135.880072272311</v>
      </c>
      <c r="G86" s="7"/>
      <c r="H86" s="3" t="n">
        <f aca="false">H85</f>
        <v>52</v>
      </c>
      <c r="K86" s="9" t="n">
        <f aca="false">'High scenario'!AG89</f>
        <v>7645668169.82566</v>
      </c>
      <c r="L86" s="9" t="n">
        <f aca="false">K86/$B$14*100</f>
        <v>149.200536483691</v>
      </c>
      <c r="M86" s="7"/>
      <c r="O86" s="7" t="n">
        <f aca="false">O82+1</f>
        <v>2033</v>
      </c>
      <c r="P86" s="9" t="n">
        <f aca="false">'Low scenario'!AG89</f>
        <v>6535246999.72278</v>
      </c>
      <c r="Q86" s="9" t="n">
        <f aca="false">P86/$B$14*100</f>
        <v>127.531346738307</v>
      </c>
      <c r="R86" s="7"/>
      <c r="S86" s="3"/>
    </row>
    <row r="87" customFormat="false" ht="12.75" hidden="false" customHeight="false" outlineLevel="0" collapsed="false">
      <c r="D87" s="5" t="n">
        <f aca="false">D83+1</f>
        <v>2034</v>
      </c>
      <c r="E87" s="6" t="n">
        <f aca="false">'Central scenario'!AG90</f>
        <v>6970878684.74651</v>
      </c>
      <c r="F87" s="6" t="n">
        <f aca="false">E87/$B$14*100</f>
        <v>136.032432538937</v>
      </c>
      <c r="G87" s="7"/>
      <c r="H87" s="3" t="n">
        <f aca="false">H86</f>
        <v>52</v>
      </c>
      <c r="K87" s="6" t="n">
        <f aca="false">'High scenario'!AG90</f>
        <v>7700856305.24427</v>
      </c>
      <c r="L87" s="6" t="n">
        <f aca="false">K87/$B$14*100</f>
        <v>150.277499180619</v>
      </c>
      <c r="M87" s="7"/>
      <c r="O87" s="5" t="n">
        <f aca="false">O83+1</f>
        <v>2034</v>
      </c>
      <c r="P87" s="6" t="n">
        <f aca="false">'Low scenario'!AG90</f>
        <v>6568433890.38606</v>
      </c>
      <c r="Q87" s="6" t="n">
        <f aca="false">P87/$B$14*100</f>
        <v>128.17896860486</v>
      </c>
      <c r="R87" s="7"/>
      <c r="S87" s="3"/>
    </row>
    <row r="88" customFormat="false" ht="12.75" hidden="false" customHeight="false" outlineLevel="0" collapsed="false">
      <c r="D88" s="7" t="n">
        <f aca="false">D84+1</f>
        <v>2034</v>
      </c>
      <c r="E88" s="9" t="n">
        <f aca="false">'Central scenario'!AG91</f>
        <v>7038444335.71879</v>
      </c>
      <c r="F88" s="9" t="n">
        <f aca="false">E88/$B$14*100</f>
        <v>137.350934878957</v>
      </c>
      <c r="G88" s="7"/>
      <c r="H88" s="3" t="n">
        <f aca="false">H87</f>
        <v>52</v>
      </c>
      <c r="K88" s="9" t="n">
        <f aca="false">'High scenario'!AG91</f>
        <v>7736865003.27481</v>
      </c>
      <c r="L88" s="9" t="n">
        <f aca="false">K88/$B$14*100</f>
        <v>150.980186891477</v>
      </c>
      <c r="M88" s="7"/>
      <c r="O88" s="7" t="n">
        <f aca="false">O84+1</f>
        <v>2034</v>
      </c>
      <c r="P88" s="9" t="n">
        <f aca="false">'Low scenario'!AG91</f>
        <v>6553851705.70126</v>
      </c>
      <c r="Q88" s="9" t="n">
        <f aca="false">P88/$B$14*100</f>
        <v>127.894406192556</v>
      </c>
      <c r="R88" s="7"/>
      <c r="S88" s="3"/>
    </row>
    <row r="89" customFormat="false" ht="12.75" hidden="false" customHeight="false" outlineLevel="0" collapsed="false">
      <c r="D89" s="7" t="n">
        <f aca="false">D85+1</f>
        <v>2034</v>
      </c>
      <c r="E89" s="9" t="n">
        <f aca="false">'Central scenario'!AG92</f>
        <v>7015019779.88649</v>
      </c>
      <c r="F89" s="9" t="n">
        <f aca="false">E89/$B$14*100</f>
        <v>136.89381900374</v>
      </c>
      <c r="G89" s="10" t="n">
        <f aca="false">AVERAGE(E87:E90)/AVERAGE(E83:E86)-1</f>
        <v>0.0210901549177624</v>
      </c>
      <c r="H89" s="3" t="n">
        <f aca="false">H88</f>
        <v>52</v>
      </c>
      <c r="K89" s="9" t="n">
        <f aca="false">'High scenario'!AG92</f>
        <v>7758984341.69491</v>
      </c>
      <c r="L89" s="9" t="n">
        <f aca="false">K89/$B$14*100</f>
        <v>151.411832247467</v>
      </c>
      <c r="M89" s="10" t="n">
        <f aca="false">AVERAGE(K87:K90)/AVERAGE(K83:K86)-1</f>
        <v>0.026686349680715</v>
      </c>
      <c r="O89" s="7" t="n">
        <f aca="false">O85+1</f>
        <v>2034</v>
      </c>
      <c r="P89" s="9" t="n">
        <f aca="false">'Low scenario'!AG92</f>
        <v>6590920451.22577</v>
      </c>
      <c r="Q89" s="9" t="n">
        <f aca="false">P89/$B$14*100</f>
        <v>128.61778008169</v>
      </c>
      <c r="R89" s="10" t="n">
        <f aca="false">AVERAGE(P87:P90)/AVERAGE(P83:P86)-1</f>
        <v>0.00877324277909564</v>
      </c>
      <c r="S89" s="3"/>
    </row>
    <row r="90" customFormat="false" ht="12.75" hidden="false" customHeight="false" outlineLevel="0" collapsed="false">
      <c r="D90" s="7" t="n">
        <f aca="false">D86+1</f>
        <v>2034</v>
      </c>
      <c r="E90" s="9" t="n">
        <f aca="false">'Central scenario'!AG93</f>
        <v>7067082669.61342</v>
      </c>
      <c r="F90" s="9" t="n">
        <f aca="false">E90/$B$14*100</f>
        <v>137.909794443114</v>
      </c>
      <c r="G90" s="7"/>
      <c r="H90" s="3" t="n">
        <f aca="false">H89</f>
        <v>52</v>
      </c>
      <c r="K90" s="9" t="n">
        <f aca="false">'High scenario'!AG93</f>
        <v>7809788953.72936</v>
      </c>
      <c r="L90" s="9" t="n">
        <f aca="false">K90/$B$14*100</f>
        <v>152.403253167525</v>
      </c>
      <c r="M90" s="7"/>
      <c r="O90" s="7" t="n">
        <f aca="false">O86+1</f>
        <v>2034</v>
      </c>
      <c r="P90" s="9" t="n">
        <f aca="false">'Low scenario'!AG93</f>
        <v>6601429158.72723</v>
      </c>
      <c r="Q90" s="9" t="n">
        <f aca="false">P90/$B$14*100</f>
        <v>128.822851079037</v>
      </c>
      <c r="R90" s="7"/>
      <c r="S90" s="3"/>
    </row>
    <row r="91" customFormat="false" ht="12.75" hidden="false" customHeight="false" outlineLevel="0" collapsed="false">
      <c r="D91" s="5" t="n">
        <f aca="false">D87+1</f>
        <v>2035</v>
      </c>
      <c r="E91" s="6" t="n">
        <f aca="false">'Central scenario'!AG94</f>
        <v>7091446682.52187</v>
      </c>
      <c r="F91" s="6" t="n">
        <f aca="false">E91/$B$14*100</f>
        <v>138.385243248384</v>
      </c>
      <c r="G91" s="7"/>
      <c r="H91" s="3" t="n">
        <f aca="false">H90</f>
        <v>52</v>
      </c>
      <c r="K91" s="6" t="n">
        <f aca="false">'High scenario'!AG94</f>
        <v>7898169110.29178</v>
      </c>
      <c r="L91" s="6" t="n">
        <f aca="false">K91/$B$14*100</f>
        <v>154.127937849194</v>
      </c>
      <c r="M91" s="7"/>
      <c r="O91" s="5" t="n">
        <f aca="false">O87+1</f>
        <v>2035</v>
      </c>
      <c r="P91" s="6" t="n">
        <f aca="false">'Low scenario'!AG94</f>
        <v>6557748195.48783</v>
      </c>
      <c r="Q91" s="6" t="n">
        <f aca="false">P91/$B$14*100</f>
        <v>127.970443806751</v>
      </c>
      <c r="R91" s="7"/>
      <c r="S91" s="3"/>
    </row>
    <row r="92" customFormat="false" ht="12.75" hidden="false" customHeight="false" outlineLevel="0" collapsed="false">
      <c r="D92" s="7" t="n">
        <f aca="false">D88+1</f>
        <v>2035</v>
      </c>
      <c r="E92" s="9" t="n">
        <f aca="false">'Central scenario'!AG95</f>
        <v>7122141495.32886</v>
      </c>
      <c r="F92" s="9" t="n">
        <f aca="false">E92/$B$14*100</f>
        <v>138.9842337403</v>
      </c>
      <c r="G92" s="7"/>
      <c r="H92" s="3" t="n">
        <f aca="false">H91</f>
        <v>52</v>
      </c>
      <c r="K92" s="9" t="n">
        <f aca="false">'High scenario'!AG95</f>
        <v>7968535461.19465</v>
      </c>
      <c r="L92" s="9" t="n">
        <f aca="false">K92/$B$14*100</f>
        <v>155.501094134807</v>
      </c>
      <c r="M92" s="7"/>
      <c r="O92" s="7" t="n">
        <f aca="false">O88+1</f>
        <v>2035</v>
      </c>
      <c r="P92" s="9" t="n">
        <f aca="false">'Low scenario'!AG95</f>
        <v>6590872151.41447</v>
      </c>
      <c r="Q92" s="9" t="n">
        <f aca="false">P92/$B$14*100</f>
        <v>128.616837540424</v>
      </c>
      <c r="R92" s="7"/>
      <c r="S92" s="3"/>
    </row>
    <row r="93" customFormat="false" ht="12.75" hidden="false" customHeight="false" outlineLevel="0" collapsed="false">
      <c r="D93" s="7" t="n">
        <f aca="false">D89+1</f>
        <v>2035</v>
      </c>
      <c r="E93" s="9" t="n">
        <f aca="false">'Central scenario'!AG96</f>
        <v>7139905566.79031</v>
      </c>
      <c r="F93" s="9" t="n">
        <f aca="false">E93/$B$14*100</f>
        <v>139.330888726275</v>
      </c>
      <c r="G93" s="10" t="n">
        <f aca="false">AVERAGE(E91:E94)/AVERAGE(E87:E90)-1</f>
        <v>0.016168259815263</v>
      </c>
      <c r="H93" s="3" t="n">
        <f aca="false">H92</f>
        <v>52</v>
      </c>
      <c r="K93" s="9" t="n">
        <f aca="false">'High scenario'!AG96</f>
        <v>8020503616.18233</v>
      </c>
      <c r="L93" s="9" t="n">
        <f aca="false">K93/$B$14*100</f>
        <v>156.515220883706</v>
      </c>
      <c r="M93" s="10" t="n">
        <f aca="false">AVERAGE(K91:K94)/AVERAGE(K87:K90)-1</f>
        <v>0.0301595681999902</v>
      </c>
      <c r="O93" s="7" t="n">
        <f aca="false">O89+1</f>
        <v>2035</v>
      </c>
      <c r="P93" s="9" t="n">
        <f aca="false">'Low scenario'!AG96</f>
        <v>6612481865.86612</v>
      </c>
      <c r="Q93" s="9" t="n">
        <f aca="false">P93/$B$14*100</f>
        <v>129.038537896473</v>
      </c>
      <c r="R93" s="10" t="n">
        <f aca="false">AVERAGE(P91:P94)/AVERAGE(P87:P90)-1</f>
        <v>0.00390855276086044</v>
      </c>
      <c r="S93" s="3"/>
    </row>
    <row r="94" customFormat="false" ht="12.75" hidden="false" customHeight="false" outlineLevel="0" collapsed="false">
      <c r="D94" s="7" t="n">
        <f aca="false">D90+1</f>
        <v>2035</v>
      </c>
      <c r="E94" s="9" t="n">
        <f aca="false">'Central scenario'!AG97</f>
        <v>7192121190.90367</v>
      </c>
      <c r="F94" s="9" t="n">
        <f aca="false">E94/$B$14*100</f>
        <v>140.349844683753</v>
      </c>
      <c r="G94" s="7"/>
      <c r="H94" s="3" t="n">
        <f aca="false">H93</f>
        <v>52</v>
      </c>
      <c r="K94" s="9" t="n">
        <f aca="false">'High scenario'!AG97</f>
        <v>8054428904.92484</v>
      </c>
      <c r="L94" s="9" t="n">
        <f aca="false">K94/$B$14*100</f>
        <v>157.177252137001</v>
      </c>
      <c r="M94" s="7"/>
      <c r="O94" s="7" t="n">
        <f aca="false">O90+1</f>
        <v>2035</v>
      </c>
      <c r="P94" s="9" t="n">
        <f aca="false">'Low scenario'!AG97</f>
        <v>6656385133.35751</v>
      </c>
      <c r="Q94" s="9" t="n">
        <f aca="false">P94/$B$14*100</f>
        <v>129.895283300223</v>
      </c>
      <c r="R94" s="7"/>
      <c r="S94" s="3"/>
    </row>
    <row r="95" customFormat="false" ht="12.75" hidden="false" customHeight="false" outlineLevel="0" collapsed="false">
      <c r="D95" s="5" t="n">
        <f aca="false">D91+1</f>
        <v>2036</v>
      </c>
      <c r="E95" s="6" t="n">
        <f aca="false">'Central scenario'!AG98</f>
        <v>7201984192.10264</v>
      </c>
      <c r="F95" s="6" t="n">
        <f aca="false">E95/$B$14*100</f>
        <v>140.54231511767</v>
      </c>
      <c r="G95" s="7"/>
      <c r="H95" s="3" t="n">
        <f aca="false">H94</f>
        <v>52</v>
      </c>
      <c r="K95" s="6" t="n">
        <f aca="false">'High scenario'!AG98</f>
        <v>8128628738.23104</v>
      </c>
      <c r="L95" s="6" t="n">
        <f aca="false">K95/$B$14*100</f>
        <v>158.625216486275</v>
      </c>
      <c r="M95" s="7"/>
      <c r="O95" s="5" t="n">
        <f aca="false">O91+1</f>
        <v>2036</v>
      </c>
      <c r="P95" s="6" t="n">
        <f aca="false">'Low scenario'!AG98</f>
        <v>6666376903.46086</v>
      </c>
      <c r="Q95" s="6" t="n">
        <f aca="false">P95/$B$14*100</f>
        <v>130.090266580524</v>
      </c>
      <c r="R95" s="7"/>
      <c r="S95" s="3"/>
    </row>
    <row r="96" customFormat="false" ht="12.75" hidden="false" customHeight="false" outlineLevel="0" collapsed="false">
      <c r="D96" s="7" t="n">
        <f aca="false">D92+1</f>
        <v>2036</v>
      </c>
      <c r="E96" s="9" t="n">
        <f aca="false">'Central scenario'!AG99</f>
        <v>7230234419.86754</v>
      </c>
      <c r="F96" s="9" t="n">
        <f aca="false">E96/$B$14*100</f>
        <v>141.09360102816</v>
      </c>
      <c r="G96" s="7"/>
      <c r="H96" s="3" t="n">
        <f aca="false">H95</f>
        <v>52</v>
      </c>
      <c r="K96" s="9" t="n">
        <f aca="false">'High scenario'!AG99</f>
        <v>8155121455.9912</v>
      </c>
      <c r="L96" s="9" t="n">
        <f aca="false">K96/$B$14*100</f>
        <v>159.142205664321</v>
      </c>
      <c r="M96" s="7"/>
      <c r="O96" s="7" t="n">
        <f aca="false">O92+1</f>
        <v>2036</v>
      </c>
      <c r="P96" s="9" t="n">
        <f aca="false">'Low scenario'!AG99</f>
        <v>6689604720.76071</v>
      </c>
      <c r="Q96" s="9" t="n">
        <f aca="false">P96/$B$14*100</f>
        <v>130.543543223651</v>
      </c>
      <c r="R96" s="7"/>
      <c r="S96" s="3"/>
    </row>
    <row r="97" customFormat="false" ht="12.75" hidden="false" customHeight="false" outlineLevel="0" collapsed="false">
      <c r="D97" s="7" t="n">
        <f aca="false">D93+1</f>
        <v>2036</v>
      </c>
      <c r="E97" s="9" t="n">
        <f aca="false">'Central scenario'!AG100</f>
        <v>7257992664.43067</v>
      </c>
      <c r="F97" s="9" t="n">
        <f aca="false">E97/$B$14*100</f>
        <v>141.635286187478</v>
      </c>
      <c r="G97" s="10" t="n">
        <f aca="false">AVERAGE(E95:E98)/AVERAGE(E91:E94)-1</f>
        <v>0.0155114793627922</v>
      </c>
      <c r="H97" s="3" t="n">
        <f aca="false">H96</f>
        <v>52</v>
      </c>
      <c r="K97" s="9" t="n">
        <f aca="false">'High scenario'!AG100</f>
        <v>8210342487.43285</v>
      </c>
      <c r="L97" s="9" t="n">
        <f aca="false">K97/$B$14*100</f>
        <v>160.219810307012</v>
      </c>
      <c r="M97" s="10" t="n">
        <f aca="false">AVERAGE(K95:K98)/AVERAGE(K91:K94)-1</f>
        <v>0.0253419907224899</v>
      </c>
      <c r="O97" s="7" t="n">
        <f aca="false">O93+1</f>
        <v>2036</v>
      </c>
      <c r="P97" s="9" t="n">
        <f aca="false">'Low scenario'!AG100</f>
        <v>6698890269.28553</v>
      </c>
      <c r="Q97" s="9" t="n">
        <f aca="false">P97/$B$14*100</f>
        <v>130.724745021934</v>
      </c>
      <c r="R97" s="10" t="n">
        <f aca="false">AVERAGE(P95:P98)/AVERAGE(P91:P94)-1</f>
        <v>0.0129520395864209</v>
      </c>
      <c r="S97" s="3"/>
    </row>
    <row r="98" customFormat="false" ht="12.75" hidden="false" customHeight="false" outlineLevel="0" collapsed="false">
      <c r="D98" s="7" t="n">
        <f aca="false">D94+1</f>
        <v>2036</v>
      </c>
      <c r="E98" s="9" t="n">
        <f aca="false">'Central scenario'!AG101</f>
        <v>7298188376.11476</v>
      </c>
      <c r="F98" s="9" t="n">
        <f aca="false">E98/$B$14*100</f>
        <v>142.419680908044</v>
      </c>
      <c r="G98" s="7"/>
      <c r="H98" s="3" t="n">
        <f aca="false">H97</f>
        <v>52</v>
      </c>
      <c r="K98" s="9" t="n">
        <f aca="false">'High scenario'!AG101</f>
        <v>8257009081.80015</v>
      </c>
      <c r="L98" s="9" t="n">
        <f aca="false">K98/$B$14*100</f>
        <v>161.130480344059</v>
      </c>
      <c r="M98" s="7"/>
      <c r="O98" s="7" t="n">
        <f aca="false">O94+1</f>
        <v>2036</v>
      </c>
      <c r="P98" s="9" t="n">
        <f aca="false">'Low scenario'!AG101</f>
        <v>6704775794.49962</v>
      </c>
      <c r="Q98" s="9" t="n">
        <f aca="false">P98/$B$14*100</f>
        <v>130.839597445545</v>
      </c>
      <c r="R98" s="7"/>
      <c r="S98" s="3"/>
    </row>
    <row r="99" customFormat="false" ht="12.75" hidden="false" customHeight="false" outlineLevel="0" collapsed="false">
      <c r="D99" s="5" t="n">
        <f aca="false">D95+1</f>
        <v>2037</v>
      </c>
      <c r="E99" s="6" t="n">
        <f aca="false">'Central scenario'!AG102</f>
        <v>7341224438.50452</v>
      </c>
      <c r="F99" s="6" t="n">
        <f aca="false">E99/$B$14*100</f>
        <v>143.259503334819</v>
      </c>
      <c r="G99" s="7"/>
      <c r="H99" s="3" t="n">
        <f aca="false">H98</f>
        <v>52</v>
      </c>
      <c r="K99" s="6" t="n">
        <f aca="false">'High scenario'!AG102</f>
        <v>8307342079.88829</v>
      </c>
      <c r="L99" s="6" t="n">
        <f aca="false">K99/$B$14*100</f>
        <v>162.112698006502</v>
      </c>
      <c r="M99" s="7"/>
      <c r="O99" s="5" t="n">
        <f aca="false">O95+1</f>
        <v>2037</v>
      </c>
      <c r="P99" s="6" t="n">
        <f aca="false">'Low scenario'!AG102</f>
        <v>6721528869.97776</v>
      </c>
      <c r="Q99" s="6" t="n">
        <f aca="false">P99/$B$14*100</f>
        <v>131.166523463464</v>
      </c>
      <c r="R99" s="7"/>
      <c r="S99" s="3"/>
    </row>
    <row r="100" customFormat="false" ht="12.75" hidden="false" customHeight="false" outlineLevel="0" collapsed="false">
      <c r="D100" s="7" t="n">
        <f aca="false">D96+1</f>
        <v>2037</v>
      </c>
      <c r="E100" s="9" t="n">
        <f aca="false">'Central scenario'!AG103</f>
        <v>7388828045.84799</v>
      </c>
      <c r="F100" s="9" t="n">
        <f aca="false">E100/$B$14*100</f>
        <v>144.188458606803</v>
      </c>
      <c r="G100" s="7"/>
      <c r="H100" s="3" t="n">
        <f aca="false">H99</f>
        <v>52</v>
      </c>
      <c r="K100" s="9" t="n">
        <f aca="false">'High scenario'!AG103</f>
        <v>8332337241.78625</v>
      </c>
      <c r="L100" s="9" t="n">
        <f aca="false">K100/$B$14*100</f>
        <v>162.600463298147</v>
      </c>
      <c r="M100" s="7"/>
      <c r="O100" s="7" t="n">
        <f aca="false">O96+1</f>
        <v>2037</v>
      </c>
      <c r="P100" s="9" t="n">
        <f aca="false">'Low scenario'!AG103</f>
        <v>6754901341.52512</v>
      </c>
      <c r="Q100" s="9" t="n">
        <f aca="false">P100/$B$14*100</f>
        <v>131.817766827426</v>
      </c>
      <c r="R100" s="7"/>
      <c r="S100" s="3"/>
    </row>
    <row r="101" customFormat="false" ht="12.75" hidden="false" customHeight="false" outlineLevel="0" collapsed="false">
      <c r="D101" s="7" t="n">
        <f aca="false">D97+1</f>
        <v>2037</v>
      </c>
      <c r="E101" s="9" t="n">
        <f aca="false">'Central scenario'!AG104</f>
        <v>7390944853.39295</v>
      </c>
      <c r="F101" s="9" t="n">
        <f aca="false">E101/$B$14*100</f>
        <v>144.229766810917</v>
      </c>
      <c r="G101" s="10" t="n">
        <f aca="false">AVERAGE(E99:E102)/AVERAGE(E95:E98)-1</f>
        <v>0.0191605293717099</v>
      </c>
      <c r="H101" s="3" t="n">
        <f aca="false">H100</f>
        <v>52</v>
      </c>
      <c r="K101" s="9" t="n">
        <f aca="false">'High scenario'!AG104</f>
        <v>8366470866.972</v>
      </c>
      <c r="L101" s="9" t="n">
        <f aca="false">K101/$B$14*100</f>
        <v>163.266560109665</v>
      </c>
      <c r="M101" s="10" t="n">
        <f aca="false">AVERAGE(K99:K102)/AVERAGE(K95:K98)-1</f>
        <v>0.021188038358547</v>
      </c>
      <c r="O101" s="7" t="n">
        <f aca="false">O97+1</f>
        <v>2037</v>
      </c>
      <c r="P101" s="9" t="n">
        <f aca="false">'Low scenario'!AG104</f>
        <v>6791471750.46471</v>
      </c>
      <c r="Q101" s="9" t="n">
        <f aca="false">P101/$B$14*100</f>
        <v>132.531415983002</v>
      </c>
      <c r="R101" s="10" t="n">
        <f aca="false">AVERAGE(P99:P102)/AVERAGE(P95:P98)-1</f>
        <v>0.011346479360157</v>
      </c>
      <c r="S101" s="3"/>
    </row>
    <row r="102" customFormat="false" ht="12.75" hidden="false" customHeight="false" outlineLevel="0" collapsed="false">
      <c r="D102" s="7" t="n">
        <f aca="false">D98+1</f>
        <v>2037</v>
      </c>
      <c r="E102" s="9" t="n">
        <f aca="false">'Central scenario'!AG105</f>
        <v>7422835397.75105</v>
      </c>
      <c r="F102" s="9" t="n">
        <f aca="false">E102/$B$14*100</f>
        <v>144.852091272468</v>
      </c>
      <c r="G102" s="7"/>
      <c r="H102" s="3" t="n">
        <f aca="false">H101</f>
        <v>52</v>
      </c>
      <c r="K102" s="9" t="n">
        <f aca="false">'High scenario'!AG105</f>
        <v>8438883175.25748</v>
      </c>
      <c r="L102" s="9" t="n">
        <f aca="false">K102/$B$14*100</f>
        <v>164.679642001821</v>
      </c>
      <c r="M102" s="7"/>
      <c r="O102" s="7" t="n">
        <f aca="false">O98+1</f>
        <v>2037</v>
      </c>
      <c r="P102" s="9" t="n">
        <f aca="false">'Low scenario'!AG105</f>
        <v>6795373516.21617</v>
      </c>
      <c r="Q102" s="9" t="n">
        <f aca="false">P102/$B$14*100</f>
        <v>132.607556554424</v>
      </c>
      <c r="R102" s="7"/>
      <c r="S102" s="3"/>
    </row>
    <row r="103" customFormat="false" ht="12.75" hidden="false" customHeight="false" outlineLevel="0" collapsed="false">
      <c r="D103" s="5" t="n">
        <f aca="false">D99+1</f>
        <v>2038</v>
      </c>
      <c r="E103" s="6" t="n">
        <f aca="false">'Central scenario'!AG106</f>
        <v>7433147067.87835</v>
      </c>
      <c r="F103" s="6" t="n">
        <f aca="false">E103/$B$14*100</f>
        <v>145.053317206011</v>
      </c>
      <c r="G103" s="7"/>
      <c r="H103" s="3" t="n">
        <f aca="false">H102</f>
        <v>52</v>
      </c>
      <c r="K103" s="6" t="n">
        <f aca="false">'High scenario'!AG106</f>
        <v>8519054863.36149</v>
      </c>
      <c r="L103" s="6" t="n">
        <f aca="false">K103/$B$14*100</f>
        <v>166.244143443713</v>
      </c>
      <c r="M103" s="7"/>
      <c r="O103" s="5" t="n">
        <f aca="false">O99+1</f>
        <v>2038</v>
      </c>
      <c r="P103" s="6" t="n">
        <f aca="false">'Low scenario'!AG106</f>
        <v>6797101839.45049</v>
      </c>
      <c r="Q103" s="6" t="n">
        <f aca="false">P103/$B$14*100</f>
        <v>132.641283724902</v>
      </c>
      <c r="R103" s="7"/>
      <c r="S103" s="3"/>
    </row>
    <row r="104" customFormat="false" ht="12.75" hidden="false" customHeight="false" outlineLevel="0" collapsed="false">
      <c r="D104" s="7" t="n">
        <f aca="false">D100+1</f>
        <v>2038</v>
      </c>
      <c r="E104" s="9" t="n">
        <f aca="false">'Central scenario'!AG107</f>
        <v>7472830767.41617</v>
      </c>
      <c r="F104" s="9" t="n">
        <f aca="false">E104/$B$14*100</f>
        <v>145.827720322807</v>
      </c>
      <c r="G104" s="7"/>
      <c r="H104" s="3" t="n">
        <f aca="false">H103</f>
        <v>52</v>
      </c>
      <c r="K104" s="9" t="n">
        <f aca="false">'High scenario'!AG107</f>
        <v>8578157638.49697</v>
      </c>
      <c r="L104" s="9" t="n">
        <f aca="false">K104/$B$14*100</f>
        <v>167.397497939621</v>
      </c>
      <c r="M104" s="7"/>
      <c r="O104" s="7" t="n">
        <f aca="false">O100+1</f>
        <v>2038</v>
      </c>
      <c r="P104" s="9" t="n">
        <f aca="false">'Low scenario'!AG107</f>
        <v>6841376180.86901</v>
      </c>
      <c r="Q104" s="9" t="n">
        <f aca="false">P104/$B$14*100</f>
        <v>133.505270409306</v>
      </c>
      <c r="R104" s="7"/>
      <c r="S104" s="3"/>
    </row>
    <row r="105" customFormat="false" ht="12.75" hidden="false" customHeight="false" outlineLevel="0" collapsed="false">
      <c r="D105" s="7" t="n">
        <f aca="false">D101+1</f>
        <v>2038</v>
      </c>
      <c r="E105" s="9" t="n">
        <f aca="false">'Central scenario'!AG108</f>
        <v>7511587836.15693</v>
      </c>
      <c r="F105" s="9" t="n">
        <f aca="false">E105/$B$14*100</f>
        <v>146.584040806539</v>
      </c>
      <c r="G105" s="10" t="n">
        <f aca="false">AVERAGE(E103:E106)/AVERAGE(E99:E102)-1</f>
        <v>0.0146809545534541</v>
      </c>
      <c r="H105" s="3" t="n">
        <f aca="false">H104</f>
        <v>52</v>
      </c>
      <c r="K105" s="9" t="n">
        <f aca="false">'High scenario'!AG108</f>
        <v>8591270115.15439</v>
      </c>
      <c r="L105" s="9" t="n">
        <f aca="false">K105/$B$14*100</f>
        <v>167.653379898982</v>
      </c>
      <c r="M105" s="10" t="n">
        <f aca="false">AVERAGE(K103:K106)/AVERAGE(K99:K102)-1</f>
        <v>0.0265411344120987</v>
      </c>
      <c r="O105" s="7" t="n">
        <f aca="false">O101+1</f>
        <v>2038</v>
      </c>
      <c r="P105" s="9" t="n">
        <f aca="false">'Low scenario'!AG108</f>
        <v>6831951628.13026</v>
      </c>
      <c r="Q105" s="9" t="n">
        <f aca="false">P105/$B$14*100</f>
        <v>133.321356028835</v>
      </c>
      <c r="R105" s="10" t="n">
        <f aca="false">AVERAGE(P103:P106)/AVERAGE(P99:P102)-1</f>
        <v>0.0097475691237896</v>
      </c>
      <c r="S105" s="3"/>
    </row>
    <row r="106" customFormat="false" ht="12.75" hidden="false" customHeight="false" outlineLevel="0" collapsed="false">
      <c r="D106" s="7" t="n">
        <f aca="false">D102+1</f>
        <v>2038</v>
      </c>
      <c r="E106" s="9" t="n">
        <f aca="false">'Central scenario'!AG109</f>
        <v>7559998729.76973</v>
      </c>
      <c r="F106" s="9" t="n">
        <f aca="false">E106/$B$14*100</f>
        <v>147.528749776148</v>
      </c>
      <c r="G106" s="7"/>
      <c r="H106" s="3" t="n">
        <f aca="false">H105</f>
        <v>52</v>
      </c>
      <c r="K106" s="9" t="n">
        <f aca="false">'High scenario'!AG109</f>
        <v>8644219872.81967</v>
      </c>
      <c r="L106" s="9" t="n">
        <f aca="false">K106/$B$14*100</f>
        <v>168.686662023561</v>
      </c>
      <c r="M106" s="7"/>
      <c r="O106" s="7" t="n">
        <f aca="false">O102+1</f>
        <v>2038</v>
      </c>
      <c r="P106" s="9" t="n">
        <f aca="false">'Low scenario'!AG109</f>
        <v>6856646978.17376</v>
      </c>
      <c r="Q106" s="9" t="n">
        <f aca="false">P106/$B$14*100</f>
        <v>133.803270675574</v>
      </c>
      <c r="R106" s="7"/>
      <c r="S106" s="3"/>
    </row>
    <row r="107" customFormat="false" ht="12.75" hidden="false" customHeight="false" outlineLevel="0" collapsed="false">
      <c r="D107" s="5" t="n">
        <f aca="false">D103+1</f>
        <v>2039</v>
      </c>
      <c r="E107" s="6" t="n">
        <f aca="false">'Central scenario'!AG110</f>
        <v>7582866097.57266</v>
      </c>
      <c r="F107" s="6" t="n">
        <f aca="false">E107/$B$14*100</f>
        <v>147.974992467876</v>
      </c>
      <c r="G107" s="7"/>
      <c r="H107" s="3" t="n">
        <f aca="false">H106</f>
        <v>52</v>
      </c>
      <c r="K107" s="6" t="n">
        <f aca="false">'High scenario'!AG110</f>
        <v>8688327450.88544</v>
      </c>
      <c r="L107" s="6" t="n">
        <f aca="false">K107/$B$14*100</f>
        <v>169.547394423167</v>
      </c>
      <c r="M107" s="7"/>
      <c r="O107" s="5" t="n">
        <f aca="false">O103+1</f>
        <v>2039</v>
      </c>
      <c r="P107" s="6" t="n">
        <f aca="false">'Low scenario'!AG110</f>
        <v>6890948382.94684</v>
      </c>
      <c r="Q107" s="6" t="n">
        <f aca="false">P107/$B$14*100</f>
        <v>134.472641603086</v>
      </c>
      <c r="R107" s="7"/>
      <c r="S107" s="3"/>
    </row>
    <row r="108" customFormat="false" ht="12.75" hidden="false" customHeight="false" outlineLevel="0" collapsed="false">
      <c r="D108" s="7" t="n">
        <f aca="false">D104+1</f>
        <v>2039</v>
      </c>
      <c r="E108" s="9" t="n">
        <f aca="false">'Central scenario'!AG111</f>
        <v>7640973622.6574</v>
      </c>
      <c r="F108" s="9" t="n">
        <f aca="false">E108/$B$14*100</f>
        <v>149.108925267968</v>
      </c>
      <c r="G108" s="7"/>
      <c r="H108" s="3" t="n">
        <f aca="false">H107</f>
        <v>52</v>
      </c>
      <c r="K108" s="9" t="n">
        <f aca="false">'High scenario'!AG111</f>
        <v>8769047266.18113</v>
      </c>
      <c r="L108" s="9" t="n">
        <f aca="false">K108/$B$14*100</f>
        <v>171.122592231844</v>
      </c>
      <c r="M108" s="7"/>
      <c r="O108" s="7" t="n">
        <f aca="false">O104+1</f>
        <v>2039</v>
      </c>
      <c r="P108" s="9" t="n">
        <f aca="false">'Low scenario'!AG111</f>
        <v>6906720570.64473</v>
      </c>
      <c r="Q108" s="9" t="n">
        <f aca="false">P108/$B$14*100</f>
        <v>134.78042619611</v>
      </c>
      <c r="R108" s="7"/>
      <c r="S108" s="3"/>
    </row>
    <row r="109" customFormat="false" ht="12.75" hidden="false" customHeight="false" outlineLevel="0" collapsed="false">
      <c r="D109" s="7" t="n">
        <f aca="false">D105+1</f>
        <v>2039</v>
      </c>
      <c r="E109" s="9" t="n">
        <f aca="false">'Central scenario'!AG112</f>
        <v>7670682684.75417</v>
      </c>
      <c r="F109" s="9" t="n">
        <f aca="false">E109/$B$14*100</f>
        <v>149.688679437886</v>
      </c>
      <c r="G109" s="10" t="n">
        <f aca="false">AVERAGE(E107:E110)/AVERAGE(E103:E106)-1</f>
        <v>0.019573464925583</v>
      </c>
      <c r="H109" s="3" t="n">
        <f aca="false">H108</f>
        <v>52</v>
      </c>
      <c r="K109" s="9" t="n">
        <f aca="false">'High scenario'!AG112</f>
        <v>8836899069.85622</v>
      </c>
      <c r="L109" s="9" t="n">
        <f aca="false">K109/$B$14*100</f>
        <v>172.446678666783</v>
      </c>
      <c r="M109" s="10" t="n">
        <f aca="false">AVERAGE(K107:K110)/AVERAGE(K103:K106)-1</f>
        <v>0.0246155968179269</v>
      </c>
      <c r="O109" s="7" t="n">
        <f aca="false">O105+1</f>
        <v>2039</v>
      </c>
      <c r="P109" s="9" t="n">
        <f aca="false">'Low scenario'!AG112</f>
        <v>6899175769.9397</v>
      </c>
      <c r="Q109" s="9" t="n">
        <f aca="false">P109/$B$14*100</f>
        <v>134.633194026488</v>
      </c>
      <c r="R109" s="10" t="n">
        <f aca="false">AVERAGE(P107:P110)/AVERAGE(P103:P106)-1</f>
        <v>0.0116869014644043</v>
      </c>
      <c r="S109" s="3"/>
    </row>
    <row r="110" customFormat="false" ht="12.75" hidden="false" customHeight="false" outlineLevel="0" collapsed="false">
      <c r="D110" s="7" t="n">
        <f aca="false">D106+1</f>
        <v>2039</v>
      </c>
      <c r="E110" s="9" t="n">
        <f aca="false">'Central scenario'!AG113</f>
        <v>7669806801.59867</v>
      </c>
      <c r="F110" s="9" t="n">
        <f aca="false">E110/$B$14*100</f>
        <v>149.671587113998</v>
      </c>
      <c r="G110" s="7"/>
      <c r="H110" s="3" t="n">
        <f aca="false">H109</f>
        <v>52</v>
      </c>
      <c r="K110" s="9" t="n">
        <f aca="false">'High scenario'!AG113</f>
        <v>8883548665.06928</v>
      </c>
      <c r="L110" s="9" t="n">
        <f aca="false">K110/$B$14*100</f>
        <v>173.357016975736</v>
      </c>
      <c r="M110" s="7"/>
      <c r="O110" s="7" t="n">
        <f aca="false">O106+1</f>
        <v>2039</v>
      </c>
      <c r="P110" s="9" t="n">
        <f aca="false">'Low scenario'!AG113</f>
        <v>6949600754.93783</v>
      </c>
      <c r="Q110" s="9" t="n">
        <f aca="false">P110/$B$14*100</f>
        <v>135.6172067572</v>
      </c>
      <c r="R110" s="7"/>
      <c r="S110" s="3"/>
    </row>
    <row r="111" customFormat="false" ht="12.75" hidden="false" customHeight="false" outlineLevel="0" collapsed="false">
      <c r="D111" s="5" t="n">
        <f aca="false">D107+1</f>
        <v>2040</v>
      </c>
      <c r="E111" s="6" t="n">
        <f aca="false">'Central scenario'!AG114</f>
        <v>7738360215.27624</v>
      </c>
      <c r="F111" s="6" t="n">
        <f aca="false">E111/$B$14*100</f>
        <v>151.009365038869</v>
      </c>
      <c r="G111" s="7"/>
      <c r="H111" s="3" t="n">
        <f aca="false">H110</f>
        <v>52</v>
      </c>
      <c r="K111" s="6" t="n">
        <f aca="false">'High scenario'!AG114</f>
        <v>8945930618.92102</v>
      </c>
      <c r="L111" s="6" t="n">
        <f aca="false">K111/$B$14*100</f>
        <v>174.574362637991</v>
      </c>
      <c r="M111" s="7"/>
      <c r="O111" s="5" t="n">
        <f aca="false">O107+1</f>
        <v>2040</v>
      </c>
      <c r="P111" s="6" t="n">
        <f aca="false">'Low scenario'!AG114</f>
        <v>6923008328.59045</v>
      </c>
      <c r="Q111" s="6" t="n">
        <f aca="false">P111/$B$14*100</f>
        <v>135.098271827079</v>
      </c>
      <c r="R111" s="7"/>
      <c r="S111" s="3"/>
    </row>
    <row r="112" customFormat="false" ht="12.75" hidden="false" customHeight="false" outlineLevel="0" collapsed="false">
      <c r="D112" s="7" t="n">
        <f aca="false">D108+1</f>
        <v>2040</v>
      </c>
      <c r="E112" s="9" t="n">
        <f aca="false">'Central scenario'!AG115</f>
        <v>7768466430.31305</v>
      </c>
      <c r="F112" s="9" t="n">
        <f aca="false">E112/$B$14*100</f>
        <v>151.596869405422</v>
      </c>
      <c r="G112" s="7"/>
      <c r="H112" s="3" t="n">
        <f aca="false">H111</f>
        <v>52</v>
      </c>
      <c r="K112" s="9" t="n">
        <f aca="false">'High scenario'!AG115</f>
        <v>8969225913.60177</v>
      </c>
      <c r="L112" s="9" t="n">
        <f aca="false">K112/$B$14*100</f>
        <v>175.028956060922</v>
      </c>
      <c r="M112" s="7"/>
      <c r="O112" s="7" t="n">
        <f aca="false">O108+1</f>
        <v>2040</v>
      </c>
      <c r="P112" s="9" t="n">
        <f aca="false">'Low scenario'!AG115</f>
        <v>6972327242.20756</v>
      </c>
      <c r="Q112" s="9" t="n">
        <f aca="false">P112/$B$14*100</f>
        <v>136.060700251518</v>
      </c>
      <c r="R112" s="7"/>
      <c r="S112" s="3"/>
    </row>
    <row r="113" customFormat="false" ht="12.75" hidden="false" customHeight="false" outlineLevel="0" collapsed="false">
      <c r="D113" s="7" t="n">
        <f aca="false">D109+1</f>
        <v>2040</v>
      </c>
      <c r="E113" s="9" t="n">
        <f aca="false">'Central scenario'!AG116</f>
        <v>7767216882.33169</v>
      </c>
      <c r="F113" s="9" t="n">
        <f aca="false">E113/$B$14*100</f>
        <v>151.572485241077</v>
      </c>
      <c r="G113" s="10" t="n">
        <f aca="false">AVERAGE(E111:E114)/AVERAGE(E107:E110)-1</f>
        <v>0.0159112256607132</v>
      </c>
      <c r="H113" s="3" t="n">
        <f aca="false">H112</f>
        <v>52</v>
      </c>
      <c r="K113" s="9" t="n">
        <f aca="false">'High scenario'!AG116</f>
        <v>8992605146.23447</v>
      </c>
      <c r="L113" s="9" t="n">
        <f aca="false">K113/$B$14*100</f>
        <v>175.48518748163</v>
      </c>
      <c r="M113" s="10" t="n">
        <f aca="false">AVERAGE(K111:K114)/AVERAGE(K107:K110)-1</f>
        <v>0.0217645554789023</v>
      </c>
      <c r="O113" s="7" t="n">
        <f aca="false">O109+1</f>
        <v>2040</v>
      </c>
      <c r="P113" s="9" t="n">
        <f aca="false">'Low scenario'!AG116</f>
        <v>6960224921.28222</v>
      </c>
      <c r="Q113" s="9" t="n">
        <f aca="false">P113/$B$14*100</f>
        <v>135.824530863225</v>
      </c>
      <c r="R113" s="10" t="n">
        <f aca="false">AVERAGE(P111:P114)/AVERAGE(P107:P110)-1</f>
        <v>0.00627680930192254</v>
      </c>
      <c r="S113" s="3"/>
    </row>
    <row r="114" customFormat="false" ht="12.75" hidden="false" customHeight="false" outlineLevel="0" collapsed="false">
      <c r="D114" s="7" t="n">
        <f aca="false">D110+1</f>
        <v>2040</v>
      </c>
      <c r="E114" s="9" t="n">
        <f aca="false">'Central scenario'!AG117</f>
        <v>7776601617.83618</v>
      </c>
      <c r="F114" s="9" t="n">
        <f aca="false">E114/$B$14*100</f>
        <v>151.755622612582</v>
      </c>
      <c r="G114" s="7"/>
      <c r="H114" s="3" t="n">
        <f aca="false">H113</f>
        <v>52</v>
      </c>
      <c r="K114" s="9" t="n">
        <f aca="false">'High scenario'!AG117</f>
        <v>9035690441.61817</v>
      </c>
      <c r="L114" s="9" t="n">
        <f aca="false">K114/$B$14*100</f>
        <v>176.325970660159</v>
      </c>
      <c r="M114" s="7"/>
      <c r="O114" s="7" t="n">
        <f aca="false">O110+1</f>
        <v>2040</v>
      </c>
      <c r="P114" s="9" t="n">
        <f aca="false">'Low scenario'!AG117</f>
        <v>6964416452.53321</v>
      </c>
      <c r="Q114" s="9" t="n">
        <f aca="false">P114/$B$14*100</f>
        <v>135.906326031083</v>
      </c>
      <c r="R114" s="7"/>
      <c r="S114" s="3"/>
    </row>
    <row r="115" customFormat="false" ht="12.75" hidden="false" customHeight="false" outlineLevel="0" collapsed="false">
      <c r="K115" s="13"/>
    </row>
    <row r="116" customFormat="false" ht="12.75" hidden="false" customHeight="false" outlineLevel="0" collapsed="false">
      <c r="K116" s="13"/>
    </row>
    <row r="117" customFormat="false" ht="12.75" hidden="false" customHeight="false" outlineLevel="0" collapsed="false">
      <c r="K117" s="13"/>
    </row>
    <row r="118" customFormat="false" ht="12.75" hidden="false" customHeight="false" outlineLevel="0" collapsed="false">
      <c r="K118" s="13"/>
    </row>
    <row r="119" customFormat="false" ht="12.75" hidden="false" customHeight="false" outlineLevel="0" collapsed="false">
      <c r="K119" s="13"/>
    </row>
    <row r="120" customFormat="false" ht="12.75" hidden="false" customHeight="false" outlineLevel="0" collapsed="false">
      <c r="F120" s="0" t="s">
        <v>6</v>
      </c>
      <c r="K120" s="13"/>
      <c r="P120" s="0" t="s">
        <v>7</v>
      </c>
    </row>
    <row r="121" customFormat="false" ht="12.75" hidden="false" customHeight="false" outlineLevel="0" collapsed="false">
      <c r="K121" s="13"/>
      <c r="W121" s="0" t="s">
        <v>8</v>
      </c>
    </row>
    <row r="122" customFormat="false" ht="12.75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O7" colorId="64" zoomScale="70" zoomScaleNormal="70" zoomScalePageLayoutView="100" workbookViewId="0">
      <selection pane="topLeft" activeCell="U48" activeCellId="0" sqref="U48"/>
    </sheetView>
  </sheetViews>
  <sheetFormatPr defaultColWidth="11.640625" defaultRowHeight="12.75" zeroHeight="false" outlineLevelRow="0" outlineLevelCol="0"/>
  <sheetData>
    <row r="1" customFormat="false" ht="69.75" hidden="false" customHeight="true" outlineLevel="0" collapsed="false">
      <c r="B1" s="0" t="s">
        <v>128</v>
      </c>
      <c r="D1" s="0" t="s">
        <v>129</v>
      </c>
      <c r="F1" s="0" t="s">
        <v>130</v>
      </c>
      <c r="H1" s="0" t="s">
        <v>131</v>
      </c>
    </row>
    <row r="2" customFormat="false" ht="114.75" hidden="false" customHeight="false" outlineLevel="0" collapsed="false">
      <c r="A2" s="95"/>
      <c r="B2" s="96" t="s">
        <v>122</v>
      </c>
      <c r="C2" s="97" t="s">
        <v>0</v>
      </c>
      <c r="D2" s="97" t="s">
        <v>132</v>
      </c>
      <c r="E2" s="97" t="s">
        <v>124</v>
      </c>
      <c r="F2" s="97" t="s">
        <v>133</v>
      </c>
      <c r="G2" s="97" t="s">
        <v>126</v>
      </c>
      <c r="H2" s="97" t="s">
        <v>134</v>
      </c>
      <c r="I2" s="97"/>
    </row>
    <row r="3" customFormat="false" ht="12.75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.75" hidden="false" customHeight="false" outlineLevel="0" collapsed="false">
      <c r="A4" s="98" t="n">
        <v>1993</v>
      </c>
      <c r="B4" s="109" t="n">
        <v>-0.000446069275463893</v>
      </c>
      <c r="C4" s="110"/>
      <c r="D4" s="110"/>
      <c r="E4" s="110"/>
      <c r="F4" s="110"/>
      <c r="G4" s="110"/>
      <c r="H4" s="110"/>
      <c r="I4" s="95"/>
    </row>
    <row r="5" customFormat="false" ht="15.75" hidden="false" customHeight="false" outlineLevel="0" collapsed="false">
      <c r="A5" s="98" t="n">
        <v>1994</v>
      </c>
      <c r="B5" s="111" t="n">
        <v>-0.0130853294610615</v>
      </c>
      <c r="C5" s="110"/>
      <c r="D5" s="110"/>
      <c r="E5" s="110"/>
      <c r="F5" s="110"/>
      <c r="G5" s="110"/>
      <c r="H5" s="110"/>
      <c r="I5" s="95"/>
    </row>
    <row r="6" customFormat="false" ht="15.75" hidden="false" customHeight="false" outlineLevel="0" collapsed="false">
      <c r="A6" s="98" t="n">
        <v>1995</v>
      </c>
      <c r="B6" s="109" t="n">
        <v>-0.00637934959758819</v>
      </c>
      <c r="C6" s="110"/>
      <c r="D6" s="110"/>
      <c r="E6" s="110"/>
      <c r="F6" s="110"/>
      <c r="G6" s="110"/>
      <c r="H6" s="110"/>
      <c r="I6" s="95"/>
    </row>
    <row r="7" customFormat="false" ht="15.75" hidden="false" customHeight="false" outlineLevel="0" collapsed="false">
      <c r="A7" s="98" t="n">
        <v>1996</v>
      </c>
      <c r="B7" s="111" t="n">
        <v>-0.00528730473079139</v>
      </c>
      <c r="C7" s="110"/>
      <c r="D7" s="110"/>
      <c r="E7" s="110"/>
      <c r="F7" s="110"/>
      <c r="G7" s="110"/>
      <c r="H7" s="110"/>
      <c r="I7" s="95"/>
    </row>
    <row r="8" customFormat="false" ht="15.75" hidden="false" customHeight="false" outlineLevel="0" collapsed="false">
      <c r="A8" s="98" t="n">
        <v>1997</v>
      </c>
      <c r="B8" s="109" t="n">
        <v>-0.00315594528811225</v>
      </c>
      <c r="C8" s="110"/>
      <c r="D8" s="110"/>
      <c r="E8" s="110"/>
      <c r="F8" s="110"/>
      <c r="G8" s="110"/>
      <c r="H8" s="110"/>
      <c r="I8" s="95"/>
    </row>
    <row r="9" customFormat="false" ht="15.75" hidden="false" customHeight="false" outlineLevel="0" collapsed="false">
      <c r="A9" s="98" t="n">
        <v>1998</v>
      </c>
      <c r="B9" s="111" t="n">
        <v>-0.00266006212398561</v>
      </c>
      <c r="C9" s="110"/>
      <c r="D9" s="110"/>
      <c r="E9" s="110"/>
      <c r="F9" s="110"/>
      <c r="G9" s="110"/>
      <c r="H9" s="110"/>
      <c r="I9" s="95"/>
    </row>
    <row r="10" customFormat="false" ht="15.75" hidden="false" customHeight="false" outlineLevel="0" collapsed="false">
      <c r="A10" s="98" t="n">
        <v>1999</v>
      </c>
      <c r="B10" s="109" t="n">
        <v>-0.0077596880146275</v>
      </c>
      <c r="C10" s="110"/>
      <c r="D10" s="110"/>
      <c r="E10" s="110"/>
      <c r="F10" s="110"/>
      <c r="G10" s="110"/>
      <c r="H10" s="110"/>
      <c r="I10" s="95"/>
    </row>
    <row r="11" customFormat="false" ht="15.75" hidden="false" customHeight="false" outlineLevel="0" collapsed="false">
      <c r="A11" s="98" t="n">
        <v>2000</v>
      </c>
      <c r="B11" s="111" t="n">
        <v>-0.00673854445377408</v>
      </c>
      <c r="C11" s="110"/>
      <c r="D11" s="110"/>
      <c r="E11" s="110"/>
      <c r="F11" s="110"/>
      <c r="G11" s="110"/>
      <c r="H11" s="110"/>
      <c r="I11" s="95"/>
    </row>
    <row r="12" customFormat="false" ht="15.75" hidden="false" customHeight="false" outlineLevel="0" collapsed="false">
      <c r="A12" s="98" t="n">
        <v>2001</v>
      </c>
      <c r="B12" s="109" t="n">
        <v>-0.0101649287372602</v>
      </c>
      <c r="C12" s="110"/>
      <c r="D12" s="110"/>
      <c r="E12" s="110"/>
      <c r="F12" s="110"/>
      <c r="G12" s="110"/>
      <c r="H12" s="110"/>
      <c r="I12" s="95"/>
    </row>
    <row r="13" customFormat="false" ht="15.75" hidden="false" customHeight="false" outlineLevel="0" collapsed="false">
      <c r="A13" s="98" t="n">
        <v>2002</v>
      </c>
      <c r="B13" s="111" t="n">
        <v>-0.0114398617982835</v>
      </c>
      <c r="C13" s="110"/>
      <c r="D13" s="110"/>
      <c r="E13" s="110"/>
      <c r="F13" s="110"/>
      <c r="G13" s="110"/>
      <c r="H13" s="110"/>
      <c r="I13" s="95"/>
    </row>
    <row r="14" customFormat="false" ht="15.75" hidden="false" customHeight="false" outlineLevel="0" collapsed="false">
      <c r="A14" s="98" t="n">
        <v>2003</v>
      </c>
      <c r="B14" s="109" t="n">
        <v>-0.00492707399415027</v>
      </c>
      <c r="C14" s="110"/>
      <c r="D14" s="110"/>
      <c r="E14" s="110"/>
      <c r="F14" s="110"/>
      <c r="G14" s="110"/>
      <c r="H14" s="110"/>
      <c r="I14" s="95"/>
    </row>
    <row r="15" customFormat="false" ht="15.75" hidden="false" customHeight="false" outlineLevel="0" collapsed="false">
      <c r="A15" s="98" t="n">
        <v>2004</v>
      </c>
      <c r="B15" s="111" t="n">
        <v>0.00382133245719463</v>
      </c>
      <c r="C15" s="110"/>
      <c r="D15" s="110"/>
      <c r="E15" s="110"/>
      <c r="F15" s="110"/>
      <c r="G15" s="110"/>
      <c r="H15" s="110"/>
      <c r="I15" s="95"/>
    </row>
    <row r="16" customFormat="false" ht="15.75" hidden="false" customHeight="false" outlineLevel="0" collapsed="false">
      <c r="A16" s="98" t="n">
        <v>2005</v>
      </c>
      <c r="B16" s="109" t="n">
        <v>0.00757769102751198</v>
      </c>
      <c r="C16" s="110"/>
      <c r="D16" s="110"/>
      <c r="E16" s="110"/>
      <c r="F16" s="110"/>
      <c r="G16" s="110"/>
      <c r="H16" s="110"/>
      <c r="I16" s="95"/>
    </row>
    <row r="17" customFormat="false" ht="15.75" hidden="false" customHeight="false" outlineLevel="0" collapsed="false">
      <c r="A17" s="98" t="n">
        <v>2006</v>
      </c>
      <c r="B17" s="111" t="n">
        <v>0.00917791831736937</v>
      </c>
      <c r="C17" s="110"/>
      <c r="D17" s="110"/>
      <c r="E17" s="110"/>
      <c r="F17" s="110"/>
      <c r="G17" s="110"/>
      <c r="H17" s="110"/>
      <c r="I17" s="95"/>
    </row>
    <row r="18" customFormat="false" ht="15.75" hidden="false" customHeight="false" outlineLevel="0" collapsed="false">
      <c r="A18" s="98" t="n">
        <v>2007</v>
      </c>
      <c r="B18" s="109" t="n">
        <v>0.0108470293692913</v>
      </c>
      <c r="C18" s="110"/>
      <c r="D18" s="110"/>
      <c r="E18" s="110"/>
      <c r="F18" s="110"/>
      <c r="G18" s="110"/>
      <c r="H18" s="110"/>
      <c r="I18" s="95"/>
    </row>
    <row r="19" customFormat="false" ht="15.75" hidden="false" customHeight="false" outlineLevel="0" collapsed="false">
      <c r="A19" s="98" t="n">
        <v>2008</v>
      </c>
      <c r="B19" s="111" t="n">
        <v>0.00473047402209589</v>
      </c>
      <c r="C19" s="110"/>
      <c r="D19" s="110"/>
      <c r="E19" s="110"/>
      <c r="F19" s="110"/>
      <c r="G19" s="110"/>
      <c r="H19" s="110"/>
      <c r="I19" s="95"/>
    </row>
    <row r="20" customFormat="false" ht="15.75" hidden="false" customHeight="false" outlineLevel="0" collapsed="false">
      <c r="A20" s="98" t="n">
        <v>2009</v>
      </c>
      <c r="B20" s="109" t="n">
        <v>0.00347884656778641</v>
      </c>
      <c r="C20" s="110"/>
      <c r="D20" s="110"/>
      <c r="E20" s="110"/>
      <c r="F20" s="110"/>
      <c r="G20" s="110"/>
      <c r="H20" s="110"/>
      <c r="I20" s="95"/>
    </row>
    <row r="21" customFormat="false" ht="15.75" hidden="false" customHeight="false" outlineLevel="0" collapsed="false">
      <c r="A21" s="98" t="n">
        <v>2010</v>
      </c>
      <c r="B21" s="111" t="n">
        <v>0.00411235591593429</v>
      </c>
      <c r="C21" s="110"/>
      <c r="D21" s="110"/>
      <c r="E21" s="110"/>
      <c r="F21" s="110"/>
      <c r="G21" s="110"/>
      <c r="H21" s="110"/>
      <c r="I21" s="95"/>
    </row>
    <row r="22" customFormat="false" ht="15.75" hidden="false" customHeight="false" outlineLevel="0" collapsed="false">
      <c r="A22" s="98" t="n">
        <v>2011</v>
      </c>
      <c r="B22" s="109" t="n">
        <v>0.00326307905881009</v>
      </c>
      <c r="C22" s="110"/>
      <c r="D22" s="110"/>
      <c r="E22" s="110"/>
      <c r="F22" s="110"/>
      <c r="G22" s="110"/>
      <c r="H22" s="110"/>
      <c r="I22" s="95"/>
    </row>
    <row r="23" customFormat="false" ht="15.75" hidden="false" customHeight="false" outlineLevel="0" collapsed="false">
      <c r="A23" s="98" t="n">
        <v>2012</v>
      </c>
      <c r="B23" s="111" t="n">
        <v>0.00105161751029002</v>
      </c>
      <c r="C23" s="110"/>
      <c r="D23" s="110"/>
      <c r="E23" s="110"/>
      <c r="F23" s="110"/>
      <c r="G23" s="110"/>
      <c r="H23" s="110"/>
      <c r="I23" s="95"/>
    </row>
    <row r="24" customFormat="false" ht="15.75" hidden="false" customHeight="false" outlineLevel="0" collapsed="false">
      <c r="A24" s="98" t="n">
        <v>2013</v>
      </c>
      <c r="B24" s="109" t="n">
        <v>-0.000951668558161176</v>
      </c>
      <c r="C24" s="110"/>
      <c r="D24" s="110"/>
      <c r="E24" s="110"/>
      <c r="F24" s="110"/>
      <c r="G24" s="110"/>
      <c r="H24" s="110"/>
      <c r="I24" s="95"/>
    </row>
    <row r="25" customFormat="false" ht="15.75" hidden="false" customHeight="false" outlineLevel="0" collapsed="false">
      <c r="A25" s="98" t="n">
        <v>2014</v>
      </c>
      <c r="B25" s="111" t="n">
        <v>-0.00129286375596846</v>
      </c>
      <c r="C25" s="112" t="n">
        <f aca="false">'Central scenario'!AL3+SUM($C105:$J105)-$H105-$F105-SUM($K105:$Q105)</f>
        <v>0.00115825366281495</v>
      </c>
      <c r="D25" s="113" t="n">
        <f aca="false">C25</f>
        <v>0.00115825366281495</v>
      </c>
      <c r="E25" s="110"/>
      <c r="F25" s="110"/>
      <c r="G25" s="114"/>
      <c r="H25" s="110"/>
      <c r="I25" s="95"/>
    </row>
    <row r="26" customFormat="false" ht="15.75" hidden="false" customHeight="false" outlineLevel="0" collapsed="false">
      <c r="A26" s="98" t="n">
        <v>2015</v>
      </c>
      <c r="B26" s="109" t="n">
        <v>-0.00750733306177321</v>
      </c>
      <c r="C26" s="112" t="n">
        <f aca="false">'Central scenario'!AL4+SUM($C106:$J106)-$H106-$F106-SUM($K106:$Q106)</f>
        <v>-0.0116513100764571</v>
      </c>
      <c r="D26" s="113" t="n">
        <f aca="false">C26</f>
        <v>-0.0116513100764571</v>
      </c>
      <c r="E26" s="110"/>
      <c r="F26" s="110"/>
      <c r="G26" s="110"/>
      <c r="H26" s="110"/>
      <c r="I26" s="95"/>
    </row>
    <row r="27" customFormat="false" ht="15.75" hidden="false" customHeight="false" outlineLevel="0" collapsed="false">
      <c r="A27" s="98" t="n">
        <v>2016</v>
      </c>
      <c r="B27" s="111" t="n">
        <v>-0.0203467996958489</v>
      </c>
      <c r="C27" s="112" t="n">
        <f aca="false">'Central scenario'!AL5+SUM($C107:$J107)-$H107-$F107-SUM($K107:$Q107)</f>
        <v>-0.0153813483661033</v>
      </c>
      <c r="D27" s="112" t="n">
        <f aca="false">'Central scenario'!BO5+SUM($C107:$J107)-$H107-$F107-SUM($K107:$R107)</f>
        <v>-0.0192253939599372</v>
      </c>
      <c r="E27" s="110"/>
      <c r="F27" s="110"/>
      <c r="G27" s="110"/>
      <c r="H27" s="110"/>
      <c r="I27" s="95"/>
    </row>
    <row r="28" customFormat="false" ht="15.75" hidden="false" customHeight="false" outlineLevel="0" collapsed="false">
      <c r="A28" s="98" t="n">
        <v>2017</v>
      </c>
      <c r="B28" s="109" t="n">
        <v>-0.0241047020081896</v>
      </c>
      <c r="C28" s="112" t="n">
        <f aca="false">'Central scenario'!AL6+SUM($C108:$J108)-$H108-$F108-SUM($K108:$Q108)</f>
        <v>-0.0181552597891603</v>
      </c>
      <c r="D28" s="112" t="n">
        <f aca="false">'Central scenario'!BO6+SUM($C108:$J108)-$H108-$F108-SUM($K108:$R108)</f>
        <v>-0.0260235820966919</v>
      </c>
      <c r="E28" s="115"/>
      <c r="F28" s="116"/>
      <c r="G28" s="116"/>
      <c r="H28" s="116"/>
      <c r="I28" s="103"/>
    </row>
    <row r="29" customFormat="false" ht="15.75" hidden="false" customHeight="false" outlineLevel="0" collapsed="false">
      <c r="A29" s="98" t="n">
        <v>2018</v>
      </c>
      <c r="B29" s="111" t="n">
        <v>-0.0182717978002125</v>
      </c>
      <c r="C29" s="112" t="n">
        <f aca="false">'Central scenario'!$AL7+SUM($C109:$J109)-$F109-SUM($K109:$Q109)</f>
        <v>-0.00905067992232144</v>
      </c>
      <c r="D29" s="112" t="n">
        <f aca="false">'Central scenario'!BO7+SUM($C109:$J109)-$F109-SUM($K109:$R109)</f>
        <v>-0.0215448478775351</v>
      </c>
      <c r="E29" s="116"/>
      <c r="F29" s="116"/>
      <c r="G29" s="116"/>
      <c r="H29" s="116"/>
      <c r="I29" s="103"/>
    </row>
    <row r="30" customFormat="false" ht="15.75" hidden="false" customHeight="false" outlineLevel="0" collapsed="false">
      <c r="A30" s="98" t="n">
        <v>2019</v>
      </c>
      <c r="B30" s="109" t="n">
        <v>-0.0261904790563603</v>
      </c>
      <c r="C30" s="112" t="n">
        <f aca="false">'Central scenario'!$AL8+SUM($D$113:$J$113)-SUM($K$113:$Q$113)</f>
        <v>-0.0143840455401161</v>
      </c>
      <c r="D30" s="112" t="n">
        <f aca="false">'Central scenario'!$BO8+SUM($D$113:$J$113)-SUM($K$113:$Q$113)-$I$113*12/15</f>
        <v>-0.027690938619753</v>
      </c>
      <c r="E30" s="116" t="n">
        <f aca="false">'Low scenario'!$AL8+SUM($D$113:$J$113)-SUM($K$113:$Q$113)</f>
        <v>-0.0139794693129408</v>
      </c>
      <c r="F30" s="116" t="n">
        <f aca="false">'Low scenario'!$BO8+SUM($D$113:$J$113)-SUM($K$113:$Q$113)-$I$113*12/15</f>
        <v>-0.027269280148701</v>
      </c>
      <c r="G30" s="116" t="n">
        <f aca="false">'High scenario'!$AL8+SUM($D$113:$J$113)-SUM($K$113:$Q$113)</f>
        <v>-0.0145659667240393</v>
      </c>
      <c r="H30" s="116" t="n">
        <f aca="false">'High scenario'!$BO8+SUM($D$113:$J$113)-SUM($K$113:$Q$113)-$I$113*12/15</f>
        <v>-0.027845146296298</v>
      </c>
      <c r="I30" s="103"/>
    </row>
    <row r="31" customFormat="false" ht="12.75" hidden="false" customHeight="false" outlineLevel="0" collapsed="false">
      <c r="A31" s="98" t="n">
        <v>2020</v>
      </c>
      <c r="B31" s="110"/>
      <c r="C31" s="112" t="n">
        <f aca="false">'Central scenario'!$AL9+SUM($D$113:$J$113)-SUM($K$113:$Q$113)</f>
        <v>-0.0294300216860942</v>
      </c>
      <c r="D31" s="112" t="n">
        <f aca="false">'Central scenario'!$BO9+SUM($D$113:$J$113)-SUM($K$113:$Q$113)-$I$113</f>
        <v>-0.0463705622150146</v>
      </c>
      <c r="E31" s="116" t="n">
        <f aca="false">'Low scenario'!$AL9+SUM($D$113:$J$113)-SUM($K$113:$Q$113)</f>
        <v>-0.0276046728379346</v>
      </c>
      <c r="F31" s="116" t="n">
        <f aca="false">'Low scenario'!$BO9+SUM($D$113:$J$113)-SUM($K$113:$Q$113)-$I$113</f>
        <v>-0.0445057728360568</v>
      </c>
      <c r="G31" s="116" t="n">
        <f aca="false">'High scenario'!$AL9+SUM($D$113:$J$113)-SUM($K$113:$Q$113)</f>
        <v>-0.0262765175830581</v>
      </c>
      <c r="H31" s="116" t="n">
        <f aca="false">'High scenario'!$BO9+SUM($D$113:$J$113)-SUM($K$113:$Q$113)-$I$113</f>
        <v>-0.0431248642941147</v>
      </c>
      <c r="I31" s="103"/>
    </row>
    <row r="32" customFormat="false" ht="12.75" hidden="false" customHeight="false" outlineLevel="0" collapsed="false">
      <c r="A32" s="98" t="n">
        <v>2021</v>
      </c>
      <c r="B32" s="110"/>
      <c r="C32" s="112" t="n">
        <f aca="false">'Central scenario'!$AL10+SUM($D$113:$J$113)-SUM($K$113:$Q$113)</f>
        <v>-0.0167872547266102</v>
      </c>
      <c r="D32" s="112" t="n">
        <f aca="false">'Central scenario'!$BO10+SUM($D$113:$J$113)-SUM($K$113:$Q$113)-$I$113</f>
        <v>-0.0339727703759725</v>
      </c>
      <c r="E32" s="116" t="n">
        <f aca="false">'Low scenario'!$AL10+SUM($D$113:$J$113)-SUM($K$113:$Q$113)</f>
        <v>-0.0177837781694604</v>
      </c>
      <c r="F32" s="116" t="n">
        <f aca="false">'Low scenario'!$BO10+SUM($D$113:$J$113)-SUM($K$113:$Q$113)-$I$113</f>
        <v>-0.0349345532480695</v>
      </c>
      <c r="G32" s="116" t="n">
        <f aca="false">'High scenario'!$AL10+SUM($D$113:$J$113)-SUM($K$113:$Q$113)</f>
        <v>-0.0135933667448816</v>
      </c>
      <c r="H32" s="116" t="n">
        <f aca="false">'High scenario'!$BO10+SUM($D$113:$J$113)-SUM($K$113:$Q$113)-$I$113</f>
        <v>-0.0307996283185304</v>
      </c>
      <c r="I32" s="103"/>
    </row>
    <row r="33" customFormat="false" ht="12.75" hidden="false" customHeight="false" outlineLevel="0" collapsed="false">
      <c r="A33" s="98" t="n">
        <v>2022</v>
      </c>
      <c r="B33" s="110"/>
      <c r="C33" s="112" t="n">
        <f aca="false">'Central scenario'!$AL11+SUM($D$113:$J$113)-SUM($K$113:$Q$113)</f>
        <v>-0.0153848794926979</v>
      </c>
      <c r="D33" s="112" t="n">
        <f aca="false">'Central scenario'!$BO11+SUM($D$113:$J$113)-SUM($K$113:$Q$113)-$I$113</f>
        <v>-0.0329385361581739</v>
      </c>
      <c r="E33" s="116" t="n">
        <f aca="false">'Low scenario'!$AL11+SUM($D$113:$J$113)-SUM($K$113:$Q$113)</f>
        <v>-0.017470899973798</v>
      </c>
      <c r="F33" s="116" t="n">
        <f aca="false">'Low scenario'!$BO11+SUM($D$113:$J$113)-SUM($K$113:$Q$113)-$I$113</f>
        <v>-0.0350556063077501</v>
      </c>
      <c r="G33" s="116" t="n">
        <f aca="false">'High scenario'!$AL11+SUM($D$113:$J$113)-SUM($K$113:$Q$113)</f>
        <v>-0.0107464799458986</v>
      </c>
      <c r="H33" s="116" t="n">
        <f aca="false">'High scenario'!$BO11+SUM($D$113:$J$113)-SUM($K$113:$Q$113)-$I$113</f>
        <v>-0.0283912158478817</v>
      </c>
      <c r="I33" s="103"/>
    </row>
    <row r="34" customFormat="false" ht="12.75" hidden="false" customHeight="false" outlineLevel="0" collapsed="false">
      <c r="A34" s="98" t="n">
        <v>2023</v>
      </c>
      <c r="B34" s="110"/>
      <c r="C34" s="112" t="n">
        <f aca="false">'Central scenario'!$AL12+SUM($D$113:$J$113)-SUM($K$113:$Q$113)</f>
        <v>-0.0136352443535857</v>
      </c>
      <c r="D34" s="112" t="n">
        <f aca="false">'Central scenario'!$BO12+SUM($D$113:$J$113)-SUM($K$113:$Q$113)-$I$113</f>
        <v>-0.0313864839909743</v>
      </c>
      <c r="E34" s="116" t="n">
        <f aca="false">'Low scenario'!$AL12+SUM($D$113:$J$113)-SUM($K$113:$Q$113)</f>
        <v>-0.0140295665470521</v>
      </c>
      <c r="F34" s="116" t="n">
        <f aca="false">'Low scenario'!$BO12+SUM($D$113:$J$113)-SUM($K$113:$Q$113)-$I$113</f>
        <v>-0.0317455231146096</v>
      </c>
      <c r="G34" s="116" t="n">
        <f aca="false">'High scenario'!$AL12+SUM($D$113:$J$113)-SUM($K$113:$Q$113)</f>
        <v>-0.00819965798572799</v>
      </c>
      <c r="H34" s="116" t="n">
        <f aca="false">'High scenario'!$BO12+SUM($D$113:$J$113)-SUM($K$113:$Q$113)-$I$113</f>
        <v>-0.0259547455341498</v>
      </c>
      <c r="I34" s="103"/>
    </row>
    <row r="35" customFormat="false" ht="12.75" hidden="false" customHeight="false" outlineLevel="0" collapsed="false">
      <c r="A35" s="98" t="n">
        <v>2024</v>
      </c>
      <c r="B35" s="110"/>
      <c r="C35" s="115" t="n">
        <f aca="false">'Central scenario'!$AL13+SUM($D$113:$J$113)-SUM($K$113:$Q$113)</f>
        <v>-0.0125264620911775</v>
      </c>
      <c r="D35" s="115" t="n">
        <f aca="false">'Central scenario'!$BO13+SUM($D$113:$J$113)-SUM($K$113:$Q$113)-$I$113</f>
        <v>-0.0305843036149574</v>
      </c>
      <c r="E35" s="116" t="n">
        <f aca="false">'Low scenario'!$AL13+SUM($D$113:$J$113)-SUM($K$113:$Q$113)</f>
        <v>-0.0133955454786797</v>
      </c>
      <c r="F35" s="116" t="n">
        <f aca="false">'Low scenario'!$BO13+SUM($D$113:$J$113)-SUM($K$113:$Q$113)-$I$113</f>
        <v>-0.0314020521387627</v>
      </c>
      <c r="G35" s="116" t="n">
        <f aca="false">'High scenario'!$AL13+SUM($D$113:$J$113)-SUM($K$113:$Q$113)</f>
        <v>-0.00587183441319133</v>
      </c>
      <c r="H35" s="116" t="n">
        <f aca="false">'High scenario'!$BO13+SUM($D$113:$J$113)-SUM($K$113:$Q$113)-$I$113</f>
        <v>-0.0238519507704104</v>
      </c>
      <c r="I35" s="103"/>
    </row>
    <row r="36" customFormat="false" ht="12.75" hidden="false" customHeight="false" outlineLevel="0" collapsed="false">
      <c r="A36" s="98" t="n">
        <v>2025</v>
      </c>
      <c r="B36" s="110"/>
      <c r="C36" s="117" t="n">
        <f aca="false">'Central scenario'!$AL14+SUM($D$113:$J$113)-SUM($K$113:$Q$113)</f>
        <v>-0.0109608309888232</v>
      </c>
      <c r="D36" s="117" t="n">
        <f aca="false">'Central scenario'!$BO14+SUM($D$113:$J$113)-SUM($K$113:$Q$113)-$I$113</f>
        <v>-0.0299883167902193</v>
      </c>
      <c r="E36" s="116" t="n">
        <f aca="false">'Low scenario'!$AL14+SUM($D$113:$J$113)-SUM($K$113:$Q$113)</f>
        <v>-0.0136664597680221</v>
      </c>
      <c r="F36" s="116" t="n">
        <f aca="false">'Low scenario'!$BO14+SUM($D$113:$J$113)-SUM($K$113:$Q$113)-$I$113</f>
        <v>-0.032572419872212</v>
      </c>
      <c r="G36" s="116" t="n">
        <f aca="false">'High scenario'!$AL14+SUM($D$113:$J$113)-SUM($K$113:$Q$113)</f>
        <v>-0.00455367604218182</v>
      </c>
      <c r="H36" s="116" t="n">
        <f aca="false">'High scenario'!$BO14+SUM($D$113:$J$113)-SUM($K$113:$Q$113)-$I$113</f>
        <v>-0.0233174451744488</v>
      </c>
      <c r="I36" s="103"/>
    </row>
    <row r="37" customFormat="false" ht="12.75" hidden="false" customHeight="false" outlineLevel="0" collapsed="false">
      <c r="A37" s="98" t="n">
        <v>2026</v>
      </c>
      <c r="B37" s="110"/>
      <c r="C37" s="118" t="n">
        <f aca="false">'Central scenario'!$AL15+SUM($D$113:$J$113)-SUM($K$113:$Q$113)</f>
        <v>-0.00944966631643532</v>
      </c>
      <c r="D37" s="118" t="n">
        <f aca="false">'Central scenario'!$BO15+SUM($D$113:$J$113)-SUM($K$113:$Q$113)-$I$113</f>
        <v>-0.0296390447836361</v>
      </c>
      <c r="E37" s="116" t="n">
        <f aca="false">'Low scenario'!$AL15+SUM($D$113:$J$113)-SUM($K$113:$Q$113)</f>
        <v>-0.0124290167516499</v>
      </c>
      <c r="F37" s="116" t="n">
        <f aca="false">'Low scenario'!$BO15+SUM($D$113:$J$113)-SUM($K$113:$Q$113)-$I$113</f>
        <v>-0.0324786347792114</v>
      </c>
      <c r="G37" s="116" t="n">
        <f aca="false">'High scenario'!$AL15+SUM($D$113:$J$113)-SUM($K$113:$Q$113)</f>
        <v>-0.00311948147319907</v>
      </c>
      <c r="H37" s="116" t="n">
        <f aca="false">'High scenario'!$BO15+SUM($D$113:$J$113)-SUM($K$113:$Q$113)-$I$113</f>
        <v>-0.02290324761448</v>
      </c>
      <c r="I37" s="103"/>
    </row>
    <row r="38" customFormat="false" ht="12.75" hidden="false" customHeight="false" outlineLevel="0" collapsed="false">
      <c r="A38" s="98" t="n">
        <v>2027</v>
      </c>
      <c r="B38" s="110"/>
      <c r="C38" s="118" t="n">
        <f aca="false">'Central scenario'!$AL16+SUM($D$113:$J$113)-SUM($K$113:$Q$113)</f>
        <v>-0.00888160928868373</v>
      </c>
      <c r="D38" s="118" t="n">
        <f aca="false">'Central scenario'!$BO16+SUM($D$113:$J$113)-SUM($K$113:$Q$113)-$I$113</f>
        <v>-0.0298288926230152</v>
      </c>
      <c r="E38" s="116" t="n">
        <f aca="false">'Low scenario'!$AL16+SUM($D$113:$J$113)-SUM($K$113:$Q$113)</f>
        <v>-0.00975327386173438</v>
      </c>
      <c r="F38" s="116" t="n">
        <f aca="false">'Low scenario'!$BO16+SUM($D$113:$J$113)-SUM($K$113:$Q$113)-$I$113</f>
        <v>-0.030565842123652</v>
      </c>
      <c r="G38" s="116" t="n">
        <f aca="false">'High scenario'!$AL16+SUM($D$113:$J$113)-SUM($K$113:$Q$113)</f>
        <v>-0.00176386363148304</v>
      </c>
      <c r="H38" s="116" t="n">
        <f aca="false">'High scenario'!$BO16+SUM($D$113:$J$113)-SUM($K$113:$Q$113)-$I$113</f>
        <v>-0.0222669843146843</v>
      </c>
      <c r="I38" s="103"/>
    </row>
    <row r="39" customFormat="false" ht="12.75" hidden="false" customHeight="false" outlineLevel="0" collapsed="false">
      <c r="A39" s="98" t="n">
        <v>2028</v>
      </c>
      <c r="B39" s="113"/>
      <c r="C39" s="118" t="n">
        <f aca="false">'Central scenario'!$AL17+SUM($D$113:$J$113)-SUM($K$113:$Q$113)</f>
        <v>-0.00694668908067959</v>
      </c>
      <c r="D39" s="118" t="n">
        <f aca="false">'Central scenario'!$BO17+SUM($D$113:$J$113)-SUM($K$113:$Q$113)-$I$113</f>
        <v>-0.0286652141946537</v>
      </c>
      <c r="E39" s="116" t="n">
        <f aca="false">'Low scenario'!$AL17+SUM($D$113:$J$113)-SUM($K$113:$Q$113)</f>
        <v>-0.00931517518545848</v>
      </c>
      <c r="F39" s="116" t="n">
        <f aca="false">'Low scenario'!$BO17+SUM($D$113:$J$113)-SUM($K$113:$Q$113)-$I$113</f>
        <v>-0.0310869229284948</v>
      </c>
      <c r="G39" s="116" t="n">
        <f aca="false">'High scenario'!$AL17+SUM($D$113:$J$113)-SUM($K$113:$Q$113)</f>
        <v>0.000924316164251156</v>
      </c>
      <c r="H39" s="116" t="n">
        <f aca="false">'High scenario'!$BO17+SUM($D$113:$J$113)-SUM($K$113:$Q$113)-$I$113</f>
        <v>-0.0204801610115866</v>
      </c>
      <c r="I39" s="103"/>
    </row>
    <row r="40" customFormat="false" ht="12.75" hidden="false" customHeight="false" outlineLevel="0" collapsed="false">
      <c r="A40" s="98" t="n">
        <v>2029</v>
      </c>
      <c r="B40" s="113"/>
      <c r="C40" s="117" t="n">
        <f aca="false">'Central scenario'!$AL18+SUM($D$113:$J$113)-SUM($K$113:$Q$113)</f>
        <v>-0.00456695105892007</v>
      </c>
      <c r="D40" s="117" t="n">
        <f aca="false">'Central scenario'!$BO18+SUM($D$113:$J$113)-SUM($K$113:$Q$113)-$I$113</f>
        <v>-0.027068843353412</v>
      </c>
      <c r="E40" s="116" t="n">
        <f aca="false">'Low scenario'!$AL18+SUM($D$113:$J$113)-SUM($K$113:$Q$113)</f>
        <v>-0.00797021998718235</v>
      </c>
      <c r="F40" s="116" t="n">
        <f aca="false">'Low scenario'!$BO18+SUM($D$113:$J$113)-SUM($K$113:$Q$113)-$I$113</f>
        <v>-0.0307553391462567</v>
      </c>
      <c r="G40" s="116" t="n">
        <f aca="false">'High scenario'!$AL18+SUM($D$113:$J$113)-SUM($K$113:$Q$113)</f>
        <v>0.0048064432335163</v>
      </c>
      <c r="H40" s="116" t="n">
        <f aca="false">'High scenario'!$BO18+SUM($D$113:$J$113)-SUM($K$113:$Q$113)-$I$113</f>
        <v>-0.0172696922315498</v>
      </c>
      <c r="I40" s="103"/>
    </row>
    <row r="41" customFormat="false" ht="12.75" hidden="false" customHeight="false" outlineLevel="0" collapsed="false">
      <c r="A41" s="98" t="n">
        <v>2030</v>
      </c>
      <c r="B41" s="113"/>
      <c r="C41" s="118" t="n">
        <f aca="false">'Central scenario'!$AL19+SUM($D$113:$J$113)-SUM($K$113:$Q$113)</f>
        <v>-0.00264979235608952</v>
      </c>
      <c r="D41" s="118" t="n">
        <f aca="false">'Central scenario'!$BO19+SUM($D$113:$J$113)-SUM($K$113:$Q$113)-$I$113</f>
        <v>-0.0256786480816194</v>
      </c>
      <c r="E41" s="116" t="n">
        <f aca="false">'Low scenario'!$AL19+SUM($D$113:$J$113)-SUM($K$113:$Q$113)</f>
        <v>-0.00763468518617223</v>
      </c>
      <c r="F41" s="116" t="n">
        <f aca="false">'Low scenario'!$BO19+SUM($D$113:$J$113)-SUM($K$113:$Q$113)-$I$113</f>
        <v>-0.0311405720172797</v>
      </c>
      <c r="G41" s="116" t="n">
        <f aca="false">'High scenario'!$AL19+SUM($D$113:$J$113)-SUM($K$113:$Q$113)</f>
        <v>0.00739310584829392</v>
      </c>
      <c r="H41" s="116" t="n">
        <f aca="false">'High scenario'!$BO19+SUM($D$113:$J$113)-SUM($K$113:$Q$113)-$I$113</f>
        <v>-0.0151119395463105</v>
      </c>
      <c r="I41" s="103"/>
    </row>
    <row r="42" customFormat="false" ht="12.75" hidden="false" customHeight="false" outlineLevel="0" collapsed="false">
      <c r="A42" s="98" t="n">
        <v>2031</v>
      </c>
      <c r="B42" s="113"/>
      <c r="C42" s="118" t="n">
        <f aca="false">'Central scenario'!$AL20+SUM($D$113:$J$113)-SUM($K$113:$Q$113)</f>
        <v>-0.0010308765977081</v>
      </c>
      <c r="D42" s="118" t="n">
        <f aca="false">'Central scenario'!$BO20+SUM($D$113:$J$113)-SUM($K$113:$Q$113)-$I$113</f>
        <v>-0.0247058073110258</v>
      </c>
      <c r="E42" s="116" t="n">
        <f aca="false">'Low scenario'!$AL20+SUM($D$113:$J$113)-SUM($K$113:$Q$113)</f>
        <v>-0.00727787930795937</v>
      </c>
      <c r="F42" s="116" t="n">
        <f aca="false">'Low scenario'!$BO20+SUM($D$113:$J$113)-SUM($K$113:$Q$113)-$I$113</f>
        <v>-0.031541016534792</v>
      </c>
      <c r="G42" s="116" t="n">
        <f aca="false">'High scenario'!$AL20+SUM($D$113:$J$113)-SUM($K$113:$Q$113)</f>
        <v>0.00917620065279711</v>
      </c>
      <c r="H42" s="116" t="n">
        <f aca="false">'High scenario'!$BO20+SUM($D$113:$J$113)-SUM($K$113:$Q$113)-$I$113</f>
        <v>-0.0137766074123917</v>
      </c>
      <c r="I42" s="103"/>
    </row>
    <row r="43" customFormat="false" ht="12.75" hidden="false" customHeight="false" outlineLevel="0" collapsed="false">
      <c r="A43" s="98" t="n">
        <v>2032</v>
      </c>
      <c r="B43" s="113"/>
      <c r="C43" s="118" t="n">
        <f aca="false">'Central scenario'!$AL21+SUM($D$113:$J$113)-SUM($K$113:$Q$113)</f>
        <v>0.000319293876511476</v>
      </c>
      <c r="D43" s="118" t="n">
        <f aca="false">'Central scenario'!$BO21+SUM($D$113:$J$113)-SUM($K$113:$Q$113)-$I$113</f>
        <v>-0.0242602848108601</v>
      </c>
      <c r="E43" s="116" t="n">
        <f aca="false">'Low scenario'!$AL21+SUM($D$113:$J$113)-SUM($K$113:$Q$113)</f>
        <v>-0.0070409173323016</v>
      </c>
      <c r="F43" s="116" t="n">
        <f aca="false">'Low scenario'!$BO21+SUM($D$113:$J$113)-SUM($K$113:$Q$113)-$I$113</f>
        <v>-0.0322516171598921</v>
      </c>
      <c r="G43" s="116" t="n">
        <f aca="false">'High scenario'!$AL21+SUM($D$113:$J$113)-SUM($K$113:$Q$113)</f>
        <v>0.0109906727230198</v>
      </c>
      <c r="H43" s="116" t="n">
        <f aca="false">'High scenario'!$BO21+SUM($D$113:$J$113)-SUM($K$113:$Q$113)-$I$113</f>
        <v>-0.0127295263762672</v>
      </c>
      <c r="I43" s="103"/>
    </row>
    <row r="44" customFormat="false" ht="12.75" hidden="false" customHeight="false" outlineLevel="0" collapsed="false">
      <c r="A44" s="98" t="n">
        <v>2033</v>
      </c>
      <c r="B44" s="113"/>
      <c r="C44" s="117" t="n">
        <f aca="false">'Central scenario'!$AL22+SUM($D$113:$J$113)-SUM($K$113:$Q$113)</f>
        <v>0.0025561325258799</v>
      </c>
      <c r="D44" s="117" t="n">
        <f aca="false">'Central scenario'!$BO22+SUM($D$113:$J$113)-SUM($K$113:$Q$113)-$I$113</f>
        <v>-0.0228104765145736</v>
      </c>
      <c r="E44" s="116" t="n">
        <f aca="false">'Low scenario'!$AL22+SUM($D$113:$J$113)-SUM($K$113:$Q$113)</f>
        <v>-0.00673598689616509</v>
      </c>
      <c r="F44" s="116" t="n">
        <f aca="false">'Low scenario'!$BO22+SUM($D$113:$J$113)-SUM($K$113:$Q$113)-$I$113</f>
        <v>-0.0329500029801917</v>
      </c>
      <c r="G44" s="116" t="n">
        <f aca="false">'High scenario'!$AL22+SUM($D$113:$J$113)-SUM($K$113:$Q$113)</f>
        <v>0.0124814234607256</v>
      </c>
      <c r="H44" s="116" t="n">
        <f aca="false">'High scenario'!$BO22+SUM($D$113:$J$113)-SUM($K$113:$Q$113)-$I$113</f>
        <v>-0.0119341324512882</v>
      </c>
      <c r="I44" s="103"/>
    </row>
    <row r="45" customFormat="false" ht="12.75" hidden="false" customHeight="false" outlineLevel="0" collapsed="false">
      <c r="A45" s="98" t="n">
        <v>2034</v>
      </c>
      <c r="B45" s="113"/>
      <c r="C45" s="118" t="n">
        <f aca="false">'Central scenario'!$AL23+SUM($D$113:$J$113)-SUM($K$113:$Q$113)</f>
        <v>0.00407952995582518</v>
      </c>
      <c r="D45" s="118" t="n">
        <f aca="false">'Central scenario'!$BO23+SUM($D$113:$J$113)-SUM($K$113:$Q$113)-$I$113</f>
        <v>-0.0218504649664252</v>
      </c>
      <c r="E45" s="116" t="n">
        <f aca="false">'Low scenario'!$AL23+SUM($D$113:$J$113)-SUM($K$113:$Q$113)</f>
        <v>-0.00581382738099243</v>
      </c>
      <c r="F45" s="116" t="n">
        <f aca="false">'Low scenario'!$BO23+SUM($D$113:$J$113)-SUM($K$113:$Q$113)-$I$113</f>
        <v>-0.0327505568706248</v>
      </c>
      <c r="G45" s="116" t="n">
        <f aca="false">'High scenario'!$AL23+SUM($D$113:$J$113)-SUM($K$113:$Q$113)</f>
        <v>0.0144482344154391</v>
      </c>
      <c r="H45" s="116" t="n">
        <f aca="false">'High scenario'!$BO23+SUM($D$113:$J$113)-SUM($K$113:$Q$113)-$I$113</f>
        <v>-0.0105063484808144</v>
      </c>
      <c r="I45" s="103"/>
    </row>
    <row r="46" customFormat="false" ht="12.75" hidden="false" customHeight="false" outlineLevel="0" collapsed="false">
      <c r="A46" s="98" t="n">
        <v>2035</v>
      </c>
      <c r="B46" s="113"/>
      <c r="C46" s="118" t="n">
        <f aca="false">'Central scenario'!$AL24+SUM($D$113:$J$113)-SUM($K$113:$Q$113)</f>
        <v>0.00529301059948568</v>
      </c>
      <c r="D46" s="118" t="n">
        <f aca="false">'Central scenario'!$BO24+SUM($D$113:$J$113)-SUM($K$113:$Q$113)-$I$113</f>
        <v>-0.0211637964030499</v>
      </c>
      <c r="E46" s="116" t="n">
        <f aca="false">'Low scenario'!$AL24+SUM($D$113:$J$113)-SUM($K$113:$Q$113)</f>
        <v>-0.00675071527996284</v>
      </c>
      <c r="F46" s="116" t="n">
        <f aca="false">'Low scenario'!$BO24+SUM($D$113:$J$113)-SUM($K$113:$Q$113)-$I$113</f>
        <v>-0.0341639610930761</v>
      </c>
      <c r="G46" s="116" t="n">
        <f aca="false">'High scenario'!$AL24+SUM($D$113:$J$113)-SUM($K$113:$Q$113)</f>
        <v>0.0167840036461612</v>
      </c>
      <c r="H46" s="116" t="n">
        <f aca="false">'High scenario'!$BO24+SUM($D$113:$J$113)-SUM($K$113:$Q$113)-$I$113</f>
        <v>-0.00850324088052492</v>
      </c>
      <c r="I46" s="103"/>
    </row>
    <row r="47" customFormat="false" ht="12.75" hidden="false" customHeight="false" outlineLevel="0" collapsed="false">
      <c r="A47" s="98" t="n">
        <v>2036</v>
      </c>
      <c r="B47" s="113"/>
      <c r="C47" s="118" t="n">
        <f aca="false">'Central scenario'!$AL25+SUM($D$113:$J$113)-SUM($K$113:$Q$113)</f>
        <v>0.0064909420566741</v>
      </c>
      <c r="D47" s="118" t="n">
        <f aca="false">'Central scenario'!$BO25+SUM($D$113:$J$113)-SUM($K$113:$Q$113)-$I$113</f>
        <v>-0.0205808280513825</v>
      </c>
      <c r="E47" s="116" t="n">
        <f aca="false">'Low scenario'!$AL25+SUM($D$113:$J$113)-SUM($K$113:$Q$113)</f>
        <v>-0.00515666459084705</v>
      </c>
      <c r="F47" s="116" t="n">
        <f aca="false">'Low scenario'!$BO25+SUM($D$113:$J$113)-SUM($K$113:$Q$113)-$I$113</f>
        <v>-0.033200408353837</v>
      </c>
      <c r="G47" s="116" t="n">
        <f aca="false">'High scenario'!$AL25+SUM($D$113:$J$113)-SUM($K$113:$Q$113)</f>
        <v>0.0189119666797731</v>
      </c>
      <c r="H47" s="116" t="n">
        <f aca="false">'High scenario'!$BO25+SUM($D$113:$J$113)-SUM($K$113:$Q$113)-$I$113</f>
        <v>-0.00683120199929029</v>
      </c>
      <c r="I47" s="103"/>
    </row>
    <row r="48" customFormat="false" ht="12.75" hidden="false" customHeight="false" outlineLevel="0" collapsed="false">
      <c r="A48" s="98" t="n">
        <v>2037</v>
      </c>
      <c r="B48" s="113"/>
      <c r="C48" s="117" t="n">
        <f aca="false">'Central scenario'!$AL26+SUM($D$113:$J$113)-SUM($K$113:$Q$113)</f>
        <v>0.00769121699225227</v>
      </c>
      <c r="D48" s="117" t="n">
        <f aca="false">'Central scenario'!$BO26+SUM($D$113:$J$113)-SUM($K$113:$Q$113)-$I$113</f>
        <v>-0.0201202276722474</v>
      </c>
      <c r="E48" s="116" t="n">
        <f aca="false">'Low scenario'!$AL26+SUM($D$113:$J$113)-SUM($K$113:$Q$113)</f>
        <v>-0.0049848938780881</v>
      </c>
      <c r="F48" s="116" t="n">
        <f aca="false">'Low scenario'!$BO26+SUM($D$113:$J$113)-SUM($K$113:$Q$113)-$I$113</f>
        <v>-0.0338732348144865</v>
      </c>
      <c r="G48" s="116" t="n">
        <f aca="false">'High scenario'!$AL26+SUM($D$113:$J$113)-SUM($K$113:$Q$113)</f>
        <v>0.0204361045190712</v>
      </c>
      <c r="H48" s="116" t="n">
        <f aca="false">'High scenario'!$BO26+SUM($D$113:$J$113)-SUM($K$113:$Q$113)-$I$113</f>
        <v>-0.00595866028704198</v>
      </c>
      <c r="I48" s="103"/>
    </row>
    <row r="49" customFormat="false" ht="12.75" hidden="false" customHeight="false" outlineLevel="0" collapsed="false">
      <c r="A49" s="98" t="n">
        <v>2038</v>
      </c>
      <c r="B49" s="113"/>
      <c r="C49" s="118" t="n">
        <f aca="false">'Central scenario'!$AL27+SUM($D$113:$J$113)-SUM($K$113:$Q$113)</f>
        <v>0.00819178654295295</v>
      </c>
      <c r="D49" s="118" t="n">
        <f aca="false">'Central scenario'!$BO27+SUM($D$113:$J$113)-SUM($K$113:$Q$113)-$I$113</f>
        <v>-0.0203375443644557</v>
      </c>
      <c r="E49" s="116" t="n">
        <f aca="false">'Low scenario'!$AL27+SUM($D$113:$J$113)-SUM($K$113:$Q$113)</f>
        <v>-0.00400379468330456</v>
      </c>
      <c r="F49" s="116" t="n">
        <f aca="false">'Low scenario'!$BO27+SUM($D$113:$J$113)-SUM($K$113:$Q$113)-$I$113</f>
        <v>-0.0337054442171805</v>
      </c>
      <c r="G49" s="116" t="n">
        <f aca="false">'High scenario'!$AL27+SUM($D$113:$J$113)-SUM($K$113:$Q$113)</f>
        <v>0.0218385198598508</v>
      </c>
      <c r="H49" s="116" t="n">
        <f aca="false">'High scenario'!$BO27+SUM($D$113:$J$113)-SUM($K$113:$Q$113)-$I$113</f>
        <v>-0.00515706634698141</v>
      </c>
      <c r="I49" s="103"/>
    </row>
    <row r="50" customFormat="false" ht="12.75" hidden="false" customHeight="false" outlineLevel="0" collapsed="false">
      <c r="A50" s="98" t="n">
        <v>2039</v>
      </c>
      <c r="B50" s="114"/>
      <c r="C50" s="118" t="n">
        <f aca="false">'Central scenario'!$AL28+SUM($D$113:$J$113)-SUM($K$113:$Q$113)</f>
        <v>0.00964949828915548</v>
      </c>
      <c r="D50" s="118" t="n">
        <f aca="false">'Central scenario'!$BO28+SUM($D$113:$J$113)-SUM($K$113:$Q$113)-$I$113</f>
        <v>-0.0195339617490782</v>
      </c>
      <c r="E50" s="116" t="n">
        <f aca="false">'Low scenario'!$AL28+SUM($D$113:$J$113)-SUM($K$113:$Q$113)</f>
        <v>-0.00331523259811534</v>
      </c>
      <c r="F50" s="116" t="n">
        <f aca="false">'Low scenario'!$BO28+SUM($D$113:$J$113)-SUM($K$113:$Q$113)-$I$113</f>
        <v>-0.0337378353513146</v>
      </c>
      <c r="G50" s="116" t="n">
        <f aca="false">'High scenario'!$AL28+SUM($D$113:$J$113)-SUM($K$113:$Q$113)</f>
        <v>0.0229339965570387</v>
      </c>
      <c r="H50" s="116" t="n">
        <f aca="false">'High scenario'!$BO28+SUM($D$113:$J$113)-SUM($K$113:$Q$113)-$I$113</f>
        <v>-0.00445340434416196</v>
      </c>
      <c r="I50" s="103"/>
    </row>
    <row r="51" customFormat="false" ht="12.75" hidden="false" customHeight="false" outlineLevel="0" collapsed="false">
      <c r="A51" s="98" t="n">
        <v>2040</v>
      </c>
      <c r="B51" s="119"/>
      <c r="C51" s="118" t="n">
        <f aca="false">'Central scenario'!$AL29+SUM($D$113:$J$113)-SUM($K$113:$Q$113)</f>
        <v>0.0106308778990829</v>
      </c>
      <c r="D51" s="118" t="n">
        <f aca="false">'Central scenario'!$BO29+SUM($D$113:$J$113)-SUM($K$113:$Q$113)-$I$113</f>
        <v>-0.019156183509767</v>
      </c>
      <c r="E51" s="116" t="n">
        <f aca="false">'Low scenario'!$AL29+SUM($D$113:$J$113)-SUM($K$113:$Q$113)</f>
        <v>-0.00327894712686737</v>
      </c>
      <c r="F51" s="116" t="n">
        <f aca="false">'Low scenario'!$BO29+SUM($D$113:$J$113)-SUM($K$113:$Q$113)-$I$113</f>
        <v>-0.034584852894674</v>
      </c>
      <c r="G51" s="116" t="n">
        <f aca="false">'High scenario'!$AL29+SUM($D$113:$J$113)-SUM($K$113:$Q$113)</f>
        <v>0.0248174253888896</v>
      </c>
      <c r="H51" s="116" t="n">
        <f aca="false">'High scenario'!$BO29+SUM($D$113:$J$113)-SUM($K$113:$Q$113)-$I$113</f>
        <v>-0.00305515280805588</v>
      </c>
      <c r="I51" s="103"/>
    </row>
    <row r="54" customFormat="false" ht="12.75" hidden="false" customHeight="false" outlineLevel="0" collapsed="false">
      <c r="C54" s="58"/>
      <c r="D54" s="58"/>
      <c r="E54" s="58"/>
      <c r="F54" s="58" t="s">
        <v>135</v>
      </c>
      <c r="G54" s="58"/>
      <c r="H54" s="58"/>
      <c r="I54" s="58"/>
      <c r="J54" s="58"/>
    </row>
    <row r="55" customFormat="false" ht="12.75" hidden="false" customHeight="false" outlineLevel="0" collapsed="false">
      <c r="C55" s="120" t="s">
        <v>136</v>
      </c>
      <c r="D55" s="120"/>
      <c r="E55" s="120"/>
      <c r="F55" s="120"/>
      <c r="G55" s="120"/>
      <c r="H55" s="120"/>
      <c r="I55" s="58"/>
      <c r="J55" s="120" t="s">
        <v>137</v>
      </c>
      <c r="K55" s="120"/>
      <c r="L55" s="120"/>
      <c r="M55" s="120"/>
      <c r="N55" s="120"/>
      <c r="O55" s="120"/>
      <c r="P55" s="120"/>
    </row>
    <row r="56" customFormat="false" ht="12.75" hidden="false" customHeight="false" outlineLevel="0" collapsed="false">
      <c r="B56" s="121"/>
      <c r="C56" s="122" t="s">
        <v>138</v>
      </c>
      <c r="D56" s="122"/>
      <c r="E56" s="122"/>
      <c r="F56" s="122"/>
      <c r="G56" s="122"/>
      <c r="H56" s="122"/>
      <c r="I56" s="122"/>
      <c r="J56" s="122"/>
      <c r="K56" s="123"/>
      <c r="L56" s="123" t="s">
        <v>139</v>
      </c>
      <c r="M56" s="123"/>
      <c r="N56" s="123"/>
      <c r="O56" s="123"/>
      <c r="P56" s="123"/>
      <c r="Q56" s="123"/>
      <c r="R56" s="123"/>
    </row>
    <row r="57" customFormat="false" ht="12.75" hidden="false" customHeight="false" outlineLevel="0" collapsed="false">
      <c r="B57" s="121"/>
      <c r="C57" s="124" t="s">
        <v>140</v>
      </c>
      <c r="D57" s="125" t="s">
        <v>141</v>
      </c>
      <c r="E57" s="124" t="s">
        <v>142</v>
      </c>
      <c r="F57" s="125" t="s">
        <v>143</v>
      </c>
      <c r="G57" s="124" t="s">
        <v>144</v>
      </c>
      <c r="H57" s="125" t="s">
        <v>145</v>
      </c>
      <c r="I57" s="124" t="s">
        <v>146</v>
      </c>
      <c r="J57" s="125" t="s">
        <v>147</v>
      </c>
      <c r="K57" s="125" t="s">
        <v>148</v>
      </c>
      <c r="L57" s="126" t="s">
        <v>149</v>
      </c>
      <c r="M57" s="125" t="s">
        <v>150</v>
      </c>
      <c r="N57" s="126" t="s">
        <v>151</v>
      </c>
      <c r="O57" s="125" t="s">
        <v>152</v>
      </c>
      <c r="P57" s="126" t="s">
        <v>153</v>
      </c>
      <c r="Q57" s="125" t="s">
        <v>154</v>
      </c>
      <c r="R57" s="126" t="s">
        <v>155</v>
      </c>
    </row>
    <row r="58" customFormat="false" ht="12.75" hidden="false" customHeight="false" outlineLevel="0" collapsed="false">
      <c r="B58" s="125" t="n">
        <v>1993</v>
      </c>
      <c r="C58" s="127" t="n">
        <v>853307.6</v>
      </c>
      <c r="D58" s="125"/>
      <c r="E58" s="125"/>
      <c r="F58" s="128"/>
      <c r="G58" s="125"/>
      <c r="H58" s="127"/>
      <c r="I58" s="127" t="n">
        <v>3015865.81949566</v>
      </c>
      <c r="J58" s="127"/>
      <c r="K58" s="129" t="n">
        <v>352371.13373</v>
      </c>
      <c r="L58" s="129"/>
      <c r="M58" s="129" t="n">
        <v>1036245.35282</v>
      </c>
      <c r="N58" s="129" t="n">
        <v>214541.63623</v>
      </c>
      <c r="O58" s="129" t="n">
        <v>0</v>
      </c>
      <c r="P58" s="129"/>
      <c r="Q58" s="129"/>
      <c r="R58" s="129"/>
    </row>
    <row r="59" customFormat="false" ht="12.75" hidden="false" customHeight="false" outlineLevel="0" collapsed="false">
      <c r="B59" s="121" t="n">
        <v>1994</v>
      </c>
      <c r="C59" s="130" t="n">
        <v>1164662.22</v>
      </c>
      <c r="D59" s="131"/>
      <c r="E59" s="131"/>
      <c r="F59" s="131"/>
      <c r="G59" s="131"/>
      <c r="H59" s="130"/>
      <c r="I59" s="130" t="n">
        <v>3226509.52498154</v>
      </c>
      <c r="J59" s="130"/>
      <c r="K59" s="127" t="n">
        <v>293763.12069</v>
      </c>
      <c r="L59" s="127"/>
      <c r="M59" s="127" t="n">
        <v>1287640.9398</v>
      </c>
      <c r="N59" s="127" t="n">
        <v>456594.30016</v>
      </c>
      <c r="O59" s="127" t="n">
        <v>0</v>
      </c>
      <c r="P59" s="127"/>
      <c r="Q59" s="127"/>
      <c r="R59" s="127"/>
    </row>
    <row r="60" customFormat="false" ht="12.75" hidden="false" customHeight="false" outlineLevel="0" collapsed="false">
      <c r="B60" s="121" t="n">
        <v>1995</v>
      </c>
      <c r="C60" s="127" t="n">
        <v>1243225.6</v>
      </c>
      <c r="D60" s="125"/>
      <c r="E60" s="125"/>
      <c r="F60" s="125"/>
      <c r="G60" s="125"/>
      <c r="H60" s="127"/>
      <c r="I60" s="127" t="n">
        <v>2990988.48141767</v>
      </c>
      <c r="J60" s="127"/>
      <c r="K60" s="129" t="n">
        <v>296927.9492</v>
      </c>
      <c r="L60" s="129"/>
      <c r="M60" s="129" t="n">
        <v>1187925.9343</v>
      </c>
      <c r="N60" s="129" t="n">
        <v>524982.07006</v>
      </c>
      <c r="O60" s="129" t="n">
        <v>0</v>
      </c>
      <c r="P60" s="129"/>
      <c r="Q60" s="129"/>
      <c r="R60" s="129"/>
    </row>
    <row r="61" customFormat="false" ht="12.75" hidden="false" customHeight="false" outlineLevel="0" collapsed="false">
      <c r="B61" s="121" t="n">
        <v>1996</v>
      </c>
      <c r="C61" s="130" t="n">
        <v>1456325.4</v>
      </c>
      <c r="D61" s="130"/>
      <c r="E61" s="131" t="n">
        <v>1903838.651715</v>
      </c>
      <c r="F61" s="130" t="n">
        <v>2338287</v>
      </c>
      <c r="G61" s="131" t="n">
        <v>172304</v>
      </c>
      <c r="H61" s="130"/>
      <c r="I61" s="130" t="n">
        <v>3231346.71425055</v>
      </c>
      <c r="J61" s="130" t="n">
        <v>516954.41</v>
      </c>
      <c r="K61" s="127" t="n">
        <v>330883.704</v>
      </c>
      <c r="L61" s="127"/>
      <c r="M61" s="127" t="n">
        <v>1011324.76855</v>
      </c>
      <c r="N61" s="127" t="n">
        <v>1019118.98165</v>
      </c>
      <c r="O61" s="127" t="n">
        <v>0</v>
      </c>
      <c r="P61" s="127"/>
      <c r="Q61" s="127"/>
      <c r="R61" s="127"/>
    </row>
    <row r="62" customFormat="false" ht="12.75" hidden="false" customHeight="false" outlineLevel="0" collapsed="false">
      <c r="B62" s="121" t="n">
        <v>1997</v>
      </c>
      <c r="C62" s="127" t="n">
        <v>1669177.74063</v>
      </c>
      <c r="D62" s="127"/>
      <c r="E62" s="125" t="n">
        <v>2043538.989492</v>
      </c>
      <c r="F62" s="127" t="n">
        <v>3917421</v>
      </c>
      <c r="G62" s="125" t="n">
        <v>193825</v>
      </c>
      <c r="H62" s="127"/>
      <c r="I62" s="127" t="n">
        <v>3598188.08761998</v>
      </c>
      <c r="J62" s="127" t="n">
        <v>1986806.99</v>
      </c>
      <c r="K62" s="129" t="n">
        <v>246102.79437</v>
      </c>
      <c r="L62" s="129"/>
      <c r="M62" s="129" t="n">
        <v>1102667.44057</v>
      </c>
      <c r="N62" s="129" t="n">
        <v>1011029.82583</v>
      </c>
      <c r="O62" s="129" t="n">
        <v>0</v>
      </c>
      <c r="P62" s="129"/>
      <c r="Q62" s="129"/>
      <c r="R62" s="129"/>
    </row>
    <row r="63" customFormat="false" ht="12.75" hidden="false" customHeight="false" outlineLevel="0" collapsed="false">
      <c r="B63" s="121" t="n">
        <v>1998</v>
      </c>
      <c r="C63" s="130" t="n">
        <v>1902253.64072</v>
      </c>
      <c r="D63" s="130" t="n">
        <v>43509.9</v>
      </c>
      <c r="E63" s="131" t="n">
        <v>2097707.449838</v>
      </c>
      <c r="F63" s="130" t="n">
        <v>3692434</v>
      </c>
      <c r="G63" s="131" t="n">
        <v>197766</v>
      </c>
      <c r="H63" s="130"/>
      <c r="I63" s="130" t="n">
        <v>3797640.46271228</v>
      </c>
      <c r="J63" s="130" t="n">
        <v>1855405.55</v>
      </c>
      <c r="K63" s="127" t="n">
        <v>231684.89787</v>
      </c>
      <c r="L63" s="127"/>
      <c r="M63" s="127" t="n">
        <v>1323795.24164</v>
      </c>
      <c r="N63" s="127" t="n">
        <v>1121821.99199</v>
      </c>
      <c r="O63" s="127" t="n">
        <v>0</v>
      </c>
      <c r="P63" s="127"/>
      <c r="Q63" s="127"/>
      <c r="R63" s="127"/>
    </row>
    <row r="64" customFormat="false" ht="12.75" hidden="false" customHeight="false" outlineLevel="0" collapsed="false">
      <c r="B64" s="121" t="n">
        <v>1999</v>
      </c>
      <c r="C64" s="127" t="n">
        <v>1850960.88511</v>
      </c>
      <c r="D64" s="127" t="n">
        <v>193381.3</v>
      </c>
      <c r="E64" s="125" t="n">
        <v>1876157.764481</v>
      </c>
      <c r="F64" s="127" t="n">
        <v>3587875</v>
      </c>
      <c r="G64" s="125" t="n">
        <v>196994</v>
      </c>
      <c r="H64" s="127"/>
      <c r="I64" s="127" t="n">
        <v>3702544.47452621</v>
      </c>
      <c r="J64" s="127" t="n">
        <v>1868434.31</v>
      </c>
      <c r="K64" s="129" t="n">
        <v>239526.32367</v>
      </c>
      <c r="L64" s="129"/>
      <c r="M64" s="129" t="n">
        <v>1408351.81663</v>
      </c>
      <c r="N64" s="129" t="n">
        <v>1053075.5174</v>
      </c>
      <c r="O64" s="129" t="n">
        <v>0</v>
      </c>
      <c r="P64" s="129"/>
      <c r="Q64" s="129"/>
      <c r="R64" s="129"/>
    </row>
    <row r="65" customFormat="false" ht="12.75" hidden="false" customHeight="false" outlineLevel="0" collapsed="false">
      <c r="B65" s="121" t="n">
        <v>2000</v>
      </c>
      <c r="C65" s="130" t="n">
        <v>2095954.20594</v>
      </c>
      <c r="D65" s="130" t="n">
        <v>225126.798267</v>
      </c>
      <c r="E65" s="131" t="n">
        <v>1959837.85384788</v>
      </c>
      <c r="F65" s="130" t="n">
        <v>3478201</v>
      </c>
      <c r="G65" s="131" t="n">
        <v>487254.75526</v>
      </c>
      <c r="H65" s="130"/>
      <c r="I65" s="130" t="n">
        <v>3765213.6844696</v>
      </c>
      <c r="J65" s="130" t="n">
        <v>1776845.4022295</v>
      </c>
      <c r="K65" s="127" t="n">
        <v>215402.99416</v>
      </c>
      <c r="L65" s="127"/>
      <c r="M65" s="127" t="n">
        <v>1300825.33734</v>
      </c>
      <c r="N65" s="127" t="n">
        <v>1093248.25442</v>
      </c>
      <c r="O65" s="127" t="n">
        <v>0</v>
      </c>
      <c r="P65" s="127"/>
      <c r="Q65" s="127"/>
      <c r="R65" s="127"/>
    </row>
    <row r="66" customFormat="false" ht="12.75" hidden="false" customHeight="false" outlineLevel="0" collapsed="false">
      <c r="B66" s="121" t="n">
        <v>2001</v>
      </c>
      <c r="C66" s="127" t="n">
        <v>1994592.07047</v>
      </c>
      <c r="D66" s="127" t="n">
        <v>213002.63159</v>
      </c>
      <c r="E66" s="125" t="n">
        <v>1582734.84789566</v>
      </c>
      <c r="F66" s="127" t="n">
        <v>3419627</v>
      </c>
      <c r="G66" s="125" t="n">
        <v>225853.29969</v>
      </c>
      <c r="H66" s="127" t="n">
        <v>2933082</v>
      </c>
      <c r="I66" s="127" t="n">
        <v>3343942.45631307</v>
      </c>
      <c r="J66" s="127" t="n">
        <v>1739519.1815753</v>
      </c>
      <c r="K66" s="129" t="n">
        <v>184976.21637</v>
      </c>
      <c r="L66" s="129"/>
      <c r="M66" s="129" t="n">
        <v>1232567.64749</v>
      </c>
      <c r="N66" s="129" t="n">
        <v>1053013.16575</v>
      </c>
      <c r="O66" s="129" t="n">
        <v>0</v>
      </c>
      <c r="P66" s="129"/>
      <c r="Q66" s="129"/>
      <c r="R66" s="129"/>
    </row>
    <row r="67" customFormat="false" ht="12.75" hidden="false" customHeight="false" outlineLevel="0" collapsed="false">
      <c r="B67" s="121" t="n">
        <v>2002</v>
      </c>
      <c r="C67" s="130" t="n">
        <v>1721480.99196</v>
      </c>
      <c r="D67" s="130" t="n">
        <v>161900.70904</v>
      </c>
      <c r="E67" s="131" t="n">
        <v>1571513.88819431</v>
      </c>
      <c r="F67" s="130" t="n">
        <v>4483171</v>
      </c>
      <c r="G67" s="131" t="n">
        <v>217634.09198</v>
      </c>
      <c r="H67" s="130" t="n">
        <v>4857335</v>
      </c>
      <c r="I67" s="130" t="n">
        <v>3012321.73270982</v>
      </c>
      <c r="J67" s="130" t="n">
        <v>1808967.1664198</v>
      </c>
      <c r="K67" s="127" t="n">
        <v>210715.14495</v>
      </c>
      <c r="L67" s="127"/>
      <c r="M67" s="127" t="n">
        <v>1228490.33447</v>
      </c>
      <c r="N67" s="127" t="n">
        <v>896657.02276</v>
      </c>
      <c r="O67" s="127" t="n">
        <v>0</v>
      </c>
      <c r="P67" s="127"/>
      <c r="Q67" s="127"/>
      <c r="R67" s="127"/>
    </row>
    <row r="68" customFormat="false" ht="12.75" hidden="false" customHeight="false" outlineLevel="0" collapsed="false">
      <c r="B68" s="121" t="n">
        <v>2003</v>
      </c>
      <c r="C68" s="127" t="n">
        <v>2926862.80533</v>
      </c>
      <c r="D68" s="127" t="n">
        <v>206266.978848</v>
      </c>
      <c r="E68" s="125" t="n">
        <v>2159757.59570741</v>
      </c>
      <c r="F68" s="127" t="n">
        <v>4973177</v>
      </c>
      <c r="G68" s="125" t="n">
        <v>256304.73254</v>
      </c>
      <c r="H68" s="127" t="n">
        <v>5900237</v>
      </c>
      <c r="I68" s="127" t="n">
        <v>4436735.16197493</v>
      </c>
      <c r="J68" s="127" t="n">
        <v>1866693.826383</v>
      </c>
      <c r="K68" s="129" t="n">
        <v>256579.96757</v>
      </c>
      <c r="L68" s="129"/>
      <c r="M68" s="129" t="n">
        <v>1474636.94382</v>
      </c>
      <c r="N68" s="129" t="n">
        <v>1080109.03364</v>
      </c>
      <c r="O68" s="129" t="n">
        <v>0</v>
      </c>
      <c r="P68" s="129"/>
      <c r="Q68" s="129"/>
      <c r="R68" s="129"/>
    </row>
    <row r="69" customFormat="false" ht="12.75" hidden="false" customHeight="false" outlineLevel="0" collapsed="false">
      <c r="B69" s="121" t="n">
        <v>2004</v>
      </c>
      <c r="C69" s="130" t="n">
        <v>4445674.9968</v>
      </c>
      <c r="D69" s="130" t="n">
        <v>319188.208521</v>
      </c>
      <c r="E69" s="131" t="n">
        <v>3193816.385506</v>
      </c>
      <c r="F69" s="130" t="n">
        <v>5378515</v>
      </c>
      <c r="G69" s="131" t="n">
        <v>343399.86403</v>
      </c>
      <c r="H69" s="130" t="n">
        <v>7681862</v>
      </c>
      <c r="I69" s="130" t="n">
        <v>6613425.98806711</v>
      </c>
      <c r="J69" s="130" t="n">
        <v>2024594.8909331</v>
      </c>
      <c r="K69" s="127" t="n">
        <v>292385.97512</v>
      </c>
      <c r="L69" s="127"/>
      <c r="M69" s="127" t="n">
        <v>1469347.76251</v>
      </c>
      <c r="N69" s="127" t="n">
        <v>1558850.89528</v>
      </c>
      <c r="O69" s="127" t="n">
        <v>0</v>
      </c>
      <c r="P69" s="127"/>
      <c r="Q69" s="127"/>
      <c r="R69" s="127"/>
    </row>
    <row r="70" customFormat="false" ht="12.75" hidden="false" customHeight="false" outlineLevel="0" collapsed="false">
      <c r="B70" s="121" t="n">
        <v>2005</v>
      </c>
      <c r="C70" s="127" t="n">
        <v>5603319.4768</v>
      </c>
      <c r="D70" s="127" t="n">
        <v>414100.619296</v>
      </c>
      <c r="E70" s="125" t="n">
        <v>3799668.14863337</v>
      </c>
      <c r="F70" s="127" t="n">
        <v>6017379</v>
      </c>
      <c r="G70" s="125" t="n">
        <v>392086.011</v>
      </c>
      <c r="H70" s="127" t="n">
        <v>9434291</v>
      </c>
      <c r="I70" s="127" t="n">
        <v>8146311.50442478</v>
      </c>
      <c r="J70" s="127" t="n">
        <v>2283146.7197573</v>
      </c>
      <c r="K70" s="129" t="n">
        <v>443286.29688</v>
      </c>
      <c r="L70" s="129"/>
      <c r="M70" s="129" t="n">
        <v>1538056.66477</v>
      </c>
      <c r="N70" s="129" t="n">
        <v>1940345.98108</v>
      </c>
      <c r="O70" s="129" t="n">
        <v>0</v>
      </c>
      <c r="P70" s="129"/>
      <c r="Q70" s="129"/>
      <c r="R70" s="129"/>
    </row>
    <row r="71" customFormat="false" ht="12.75" hidden="false" customHeight="false" outlineLevel="0" collapsed="false">
      <c r="B71" s="121" t="n">
        <v>2006</v>
      </c>
      <c r="C71" s="130" t="n">
        <v>6733513.05459</v>
      </c>
      <c r="D71" s="130" t="n">
        <v>463050.868035</v>
      </c>
      <c r="E71" s="131" t="n">
        <v>4856595.57018673</v>
      </c>
      <c r="F71" s="130" t="n">
        <v>6572626</v>
      </c>
      <c r="G71" s="131" t="n">
        <v>398243.52609</v>
      </c>
      <c r="H71" s="130" t="n">
        <v>11685685</v>
      </c>
      <c r="I71" s="130" t="n">
        <v>10103645.4250591</v>
      </c>
      <c r="J71" s="130" t="n">
        <v>2437923.9389405</v>
      </c>
      <c r="K71" s="127" t="n">
        <v>596706.40429</v>
      </c>
      <c r="L71" s="127"/>
      <c r="M71" s="127" t="n">
        <v>1685933.6627</v>
      </c>
      <c r="N71" s="127" t="n">
        <v>2798293.27906</v>
      </c>
      <c r="O71" s="127" t="n">
        <v>0</v>
      </c>
      <c r="P71" s="127"/>
      <c r="Q71" s="127"/>
      <c r="R71" s="127"/>
    </row>
    <row r="72" customFormat="false" ht="12.75" hidden="false" customHeight="false" outlineLevel="0" collapsed="false">
      <c r="B72" s="121" t="n">
        <v>2007</v>
      </c>
      <c r="C72" s="127" t="n">
        <v>8488745.60076</v>
      </c>
      <c r="D72" s="127" t="n">
        <v>525160.252624</v>
      </c>
      <c r="E72" s="125" t="n">
        <v>6461394.65383149</v>
      </c>
      <c r="F72" s="127" t="n">
        <v>7465676</v>
      </c>
      <c r="G72" s="125" t="n">
        <v>447075.21997</v>
      </c>
      <c r="H72" s="127" t="n">
        <v>15064961</v>
      </c>
      <c r="I72" s="127" t="n">
        <v>13371549.19129</v>
      </c>
      <c r="J72" s="127" t="n">
        <v>2704319.9941651</v>
      </c>
      <c r="K72" s="129" t="n">
        <v>838168.47267</v>
      </c>
      <c r="L72" s="129"/>
      <c r="M72" s="129" t="n">
        <v>2059936.26201</v>
      </c>
      <c r="N72" s="129" t="n">
        <v>4169261.10058</v>
      </c>
      <c r="O72" s="129" t="n">
        <v>0</v>
      </c>
      <c r="P72" s="129"/>
      <c r="Q72" s="129"/>
      <c r="R72" s="129"/>
    </row>
    <row r="73" customFormat="false" ht="12.75" hidden="false" customHeight="false" outlineLevel="0" collapsed="false">
      <c r="B73" s="121" t="n">
        <v>2008</v>
      </c>
      <c r="C73" s="130" t="n">
        <v>10735671.1304</v>
      </c>
      <c r="D73" s="130" t="n">
        <v>710091.538779</v>
      </c>
      <c r="E73" s="131" t="n">
        <v>8271840.77363275</v>
      </c>
      <c r="F73" s="130" t="n">
        <v>9693850</v>
      </c>
      <c r="G73" s="131" t="n">
        <v>555098.17588</v>
      </c>
      <c r="H73" s="130" t="n">
        <v>19495157</v>
      </c>
      <c r="I73" s="130" t="n">
        <v>16753835.7595</v>
      </c>
      <c r="J73" s="130" t="n">
        <v>3269922.0771961</v>
      </c>
      <c r="K73" s="127" t="n">
        <v>1265908.80827</v>
      </c>
      <c r="L73" s="127"/>
      <c r="M73" s="127" t="n">
        <v>2527385.48547</v>
      </c>
      <c r="N73" s="127" t="n">
        <v>6157865.94606</v>
      </c>
      <c r="O73" s="127" t="n">
        <v>1341518.04191</v>
      </c>
      <c r="P73" s="127"/>
      <c r="Q73" s="127"/>
      <c r="R73" s="127"/>
    </row>
    <row r="74" customFormat="false" ht="12.75" hidden="false" customHeight="false" outlineLevel="0" collapsed="false">
      <c r="B74" s="121" t="n">
        <v>2009</v>
      </c>
      <c r="C74" s="127" t="n">
        <v>11102856.8612</v>
      </c>
      <c r="D74" s="127" t="n">
        <v>900098.5</v>
      </c>
      <c r="E74" s="125" t="n">
        <v>9009731.229499</v>
      </c>
      <c r="F74" s="127" t="n">
        <v>11593279</v>
      </c>
      <c r="G74" s="125" t="n">
        <v>658385</v>
      </c>
      <c r="H74" s="127" t="n">
        <v>20561471</v>
      </c>
      <c r="I74" s="127" t="n">
        <v>18241431.1264</v>
      </c>
      <c r="J74" s="127" t="n">
        <v>3806449.67</v>
      </c>
      <c r="K74" s="129" t="n">
        <v>2218502.32568</v>
      </c>
      <c r="L74" s="129"/>
      <c r="M74" s="129" t="n">
        <v>3449309.24374</v>
      </c>
      <c r="N74" s="129" t="n">
        <v>8571574.85123</v>
      </c>
      <c r="O74" s="129" t="n">
        <v>2090315.13795</v>
      </c>
      <c r="P74" s="129"/>
      <c r="Q74" s="129"/>
      <c r="R74" s="129"/>
    </row>
    <row r="75" customFormat="false" ht="12.75" hidden="false" customHeight="false" outlineLevel="0" collapsed="false">
      <c r="B75" s="121" t="n">
        <v>2010</v>
      </c>
      <c r="C75" s="130" t="n">
        <v>15263717.30188</v>
      </c>
      <c r="D75" s="130" t="n">
        <v>1463000</v>
      </c>
      <c r="E75" s="131" t="n">
        <v>11741500</v>
      </c>
      <c r="F75" s="130" t="n">
        <v>15269008</v>
      </c>
      <c r="G75" s="131" t="n">
        <v>771500</v>
      </c>
      <c r="H75" s="130" t="n">
        <v>26884733</v>
      </c>
      <c r="I75" s="130" t="n">
        <v>24500782.05837</v>
      </c>
      <c r="J75" s="130" t="n">
        <v>4960800</v>
      </c>
      <c r="K75" s="127" t="n">
        <v>3204177.57701</v>
      </c>
      <c r="L75" s="127"/>
      <c r="M75" s="127" t="n">
        <v>4575635.74562</v>
      </c>
      <c r="N75" s="127" t="n">
        <v>11981071.62296</v>
      </c>
      <c r="O75" s="127" t="n">
        <v>2146300</v>
      </c>
      <c r="P75" s="127"/>
      <c r="Q75" s="127"/>
      <c r="R75" s="127"/>
    </row>
    <row r="76" customFormat="false" ht="12.75" hidden="false" customHeight="false" outlineLevel="0" collapsed="false">
      <c r="B76" s="121" t="n">
        <v>2011</v>
      </c>
      <c r="C76" s="127" t="n">
        <v>21562243.17099</v>
      </c>
      <c r="D76" s="127" t="n">
        <v>2085600</v>
      </c>
      <c r="E76" s="125" t="n">
        <v>15229500</v>
      </c>
      <c r="F76" s="127" t="n">
        <v>18131477</v>
      </c>
      <c r="G76" s="125" t="n">
        <v>1013100</v>
      </c>
      <c r="H76" s="127" t="n">
        <v>36179425</v>
      </c>
      <c r="I76" s="127" t="n">
        <v>32436095.45798</v>
      </c>
      <c r="J76" s="127" t="n">
        <v>5715000</v>
      </c>
      <c r="K76" s="129" t="n">
        <v>4769282.46596</v>
      </c>
      <c r="L76" s="129" t="n">
        <v>729678.74661</v>
      </c>
      <c r="M76" s="129" t="n">
        <v>5370180.45524</v>
      </c>
      <c r="N76" s="129" t="n">
        <v>17562855.03792</v>
      </c>
      <c r="O76" s="129" t="n">
        <v>2247300</v>
      </c>
      <c r="P76" s="129"/>
      <c r="Q76" s="129" t="n">
        <v>716700</v>
      </c>
      <c r="R76" s="129"/>
    </row>
    <row r="77" customFormat="false" ht="12.75" hidden="false" customHeight="false" outlineLevel="0" collapsed="false">
      <c r="B77" s="121" t="n">
        <v>2012</v>
      </c>
      <c r="C77" s="130" t="n">
        <v>27594331.3664</v>
      </c>
      <c r="D77" s="130" t="n">
        <v>2672800</v>
      </c>
      <c r="E77" s="131" t="n">
        <v>19313800</v>
      </c>
      <c r="F77" s="130" t="n">
        <v>25785407</v>
      </c>
      <c r="G77" s="131" t="n">
        <v>1229100</v>
      </c>
      <c r="H77" s="130" t="n">
        <v>43931228</v>
      </c>
      <c r="I77" s="130" t="n">
        <v>41041468.20529</v>
      </c>
      <c r="J77" s="130" t="n">
        <v>8238600</v>
      </c>
      <c r="K77" s="127" t="n">
        <v>6238307.1858</v>
      </c>
      <c r="L77" s="127" t="n">
        <v>953762.92164</v>
      </c>
      <c r="M77" s="127" t="n">
        <v>6683313.77334</v>
      </c>
      <c r="N77" s="127" t="n">
        <v>26606758.85089</v>
      </c>
      <c r="O77" s="127" t="n">
        <v>3258800</v>
      </c>
      <c r="P77" s="127"/>
      <c r="Q77" s="127" t="n">
        <v>0</v>
      </c>
      <c r="R77" s="127"/>
    </row>
    <row r="78" customFormat="false" ht="12.75" hidden="false" customHeight="false" outlineLevel="0" collapsed="false">
      <c r="B78" s="121" t="n">
        <v>2013</v>
      </c>
      <c r="C78" s="127" t="n">
        <v>36576358.35</v>
      </c>
      <c r="D78" s="127" t="n">
        <v>3099000</v>
      </c>
      <c r="E78" s="125" t="n">
        <v>24906800</v>
      </c>
      <c r="F78" s="127" t="n">
        <v>31010317</v>
      </c>
      <c r="G78" s="125" t="n">
        <v>1332400</v>
      </c>
      <c r="H78" s="127" t="n">
        <v>56514839</v>
      </c>
      <c r="I78" s="127" t="n">
        <v>53287660.80492</v>
      </c>
      <c r="J78" s="127" t="n">
        <v>8682000</v>
      </c>
      <c r="K78" s="129" t="n">
        <v>7042799.31211</v>
      </c>
      <c r="L78" s="129" t="n">
        <v>1253574.1296</v>
      </c>
      <c r="M78" s="129" t="n">
        <v>8856389.21015</v>
      </c>
      <c r="N78" s="129" t="n">
        <v>36122011.13802</v>
      </c>
      <c r="O78" s="129" t="n">
        <v>5590600</v>
      </c>
      <c r="P78" s="129"/>
      <c r="Q78" s="129" t="n">
        <v>0</v>
      </c>
      <c r="R78" s="129"/>
    </row>
    <row r="79" customFormat="false" ht="12.75" hidden="false" customHeight="false" outlineLevel="0" collapsed="false">
      <c r="B79" s="121" t="n">
        <v>2014</v>
      </c>
      <c r="C79" s="130" t="n">
        <v>53294684.66403</v>
      </c>
      <c r="D79" s="130" t="n">
        <v>2940800</v>
      </c>
      <c r="E79" s="131" t="n">
        <v>32721600</v>
      </c>
      <c r="F79" s="130" t="n">
        <v>44490091</v>
      </c>
      <c r="G79" s="131" t="n">
        <v>1984900</v>
      </c>
      <c r="H79" s="130" t="n">
        <v>76739818</v>
      </c>
      <c r="I79" s="130" t="n">
        <v>72676066.20744</v>
      </c>
      <c r="J79" s="130" t="n">
        <v>12167700</v>
      </c>
      <c r="K79" s="127" t="n">
        <v>9516808.09741</v>
      </c>
      <c r="L79" s="127" t="n">
        <v>1610245.75254</v>
      </c>
      <c r="M79" s="127" t="n">
        <v>11872462.07607</v>
      </c>
      <c r="N79" s="127" t="n">
        <v>49042610.26827</v>
      </c>
      <c r="O79" s="127" t="n">
        <v>8266200</v>
      </c>
      <c r="P79" s="127"/>
      <c r="Q79" s="127" t="n">
        <v>0</v>
      </c>
      <c r="R79" s="127"/>
    </row>
    <row r="80" customFormat="false" ht="12.75" hidden="false" customHeight="false" outlineLevel="0" collapsed="false">
      <c r="B80" s="121" t="n">
        <v>2015</v>
      </c>
      <c r="C80" s="127" t="n">
        <v>75797809.1</v>
      </c>
      <c r="D80" s="127" t="n">
        <v>3969300</v>
      </c>
      <c r="E80" s="132" t="n">
        <v>43272400</v>
      </c>
      <c r="F80" s="127" t="n">
        <v>56478261</v>
      </c>
      <c r="G80" s="125" t="n">
        <v>2916400</v>
      </c>
      <c r="H80" s="127" t="n">
        <v>97479599</v>
      </c>
      <c r="I80" s="127" t="n">
        <v>95600316.12798</v>
      </c>
      <c r="J80" s="127" t="n">
        <v>14199800</v>
      </c>
      <c r="K80" s="129" t="n">
        <v>12485483.44174</v>
      </c>
      <c r="L80" s="129" t="n">
        <v>2178603.64548</v>
      </c>
      <c r="M80" s="129" t="n">
        <v>16038444.76165</v>
      </c>
      <c r="N80" s="129" t="n">
        <v>68361691.35172</v>
      </c>
      <c r="O80" s="129" t="n">
        <v>10207500</v>
      </c>
      <c r="P80" s="129"/>
      <c r="Q80" s="129" t="n">
        <v>0</v>
      </c>
      <c r="R80" s="129"/>
    </row>
    <row r="81" customFormat="false" ht="12.75" hidden="false" customHeight="false" outlineLevel="0" collapsed="false">
      <c r="B81" s="121" t="n">
        <v>2016</v>
      </c>
      <c r="C81" s="130" t="n">
        <v>86485940.4164</v>
      </c>
      <c r="D81" s="130" t="n">
        <v>4810100</v>
      </c>
      <c r="E81" s="130" t="n">
        <v>58259500</v>
      </c>
      <c r="F81" s="130" t="n">
        <v>75663968</v>
      </c>
      <c r="G81" s="131" t="n">
        <v>4187600</v>
      </c>
      <c r="H81" s="130" t="n">
        <v>131669079</v>
      </c>
      <c r="I81" s="130" t="n">
        <v>126199197.124</v>
      </c>
      <c r="J81" s="130" t="n">
        <v>19962000</v>
      </c>
      <c r="K81" s="127" t="n">
        <v>14554479.38537</v>
      </c>
      <c r="L81" s="127" t="n">
        <v>2916910.09244</v>
      </c>
      <c r="M81" s="127" t="n">
        <v>22415518.30814</v>
      </c>
      <c r="N81" s="127" t="n">
        <v>88401916.12013</v>
      </c>
      <c r="O81" s="127" t="n">
        <v>16218300</v>
      </c>
      <c r="P81" s="127"/>
      <c r="Q81" s="127" t="n">
        <v>12099400</v>
      </c>
      <c r="R81" s="127" t="n">
        <v>31300557.6342019</v>
      </c>
    </row>
    <row r="82" customFormat="false" ht="12.75" hidden="false" customHeight="false" outlineLevel="0" collapsed="false">
      <c r="B82" s="133" t="n">
        <v>2017</v>
      </c>
      <c r="C82" s="134" t="n">
        <v>109245834.21693</v>
      </c>
      <c r="D82" s="134" t="n">
        <v>7282225.6</v>
      </c>
      <c r="E82" s="134" t="n">
        <v>74727533.13788</v>
      </c>
      <c r="F82" s="134" t="n">
        <v>102845595</v>
      </c>
      <c r="G82" s="135" t="n">
        <v>5625587</v>
      </c>
      <c r="H82" s="134" t="n">
        <v>172838482</v>
      </c>
      <c r="I82" s="134" t="n">
        <v>166461992.04945</v>
      </c>
      <c r="J82" s="134" t="n">
        <v>29455686.93297</v>
      </c>
      <c r="K82" s="136" t="n">
        <v>18322852.72915</v>
      </c>
      <c r="L82" s="136" t="n">
        <v>5017571.50117</v>
      </c>
      <c r="M82" s="136" t="n">
        <v>30933083.00808</v>
      </c>
      <c r="N82" s="136" t="n">
        <v>104611186.68281</v>
      </c>
      <c r="O82" s="136" t="n">
        <v>18023556.12808</v>
      </c>
      <c r="P82" s="136" t="n">
        <v>9373728.112</v>
      </c>
      <c r="Q82" s="136" t="n">
        <v>10845000</v>
      </c>
      <c r="R82" s="136" t="n">
        <v>77978329.8140266</v>
      </c>
    </row>
    <row r="83" customFormat="false" ht="12.75" hidden="false" customHeight="false" outlineLevel="0" collapsed="false">
      <c r="B83" s="121" t="n">
        <v>2018</v>
      </c>
      <c r="C83" s="137"/>
      <c r="D83" s="137" t="n">
        <v>11016890.5</v>
      </c>
      <c r="E83" s="137" t="n">
        <v>106984441.63282</v>
      </c>
      <c r="F83" s="137" t="n">
        <v>116408746.14157</v>
      </c>
      <c r="G83" s="137" t="n">
        <v>6845924</v>
      </c>
      <c r="H83" s="137" t="n">
        <v>232591321.05233</v>
      </c>
      <c r="I83" s="137" t="n">
        <v>260430300</v>
      </c>
      <c r="J83" s="137" t="n">
        <v>30341077.9158</v>
      </c>
      <c r="K83" s="127" t="n">
        <v>21525462.73405</v>
      </c>
      <c r="L83" s="127" t="n">
        <v>6263843.69233</v>
      </c>
      <c r="M83" s="127" t="n">
        <v>39299818.62715</v>
      </c>
      <c r="N83" s="127" t="n">
        <v>101267287.8766</v>
      </c>
      <c r="O83" s="127" t="n">
        <v>22662949.94606</v>
      </c>
      <c r="P83" s="127" t="n">
        <v>38198551.272</v>
      </c>
      <c r="Q83" s="127" t="n">
        <v>19529500</v>
      </c>
      <c r="R83" s="127" t="n">
        <v>168141700</v>
      </c>
    </row>
    <row r="84" customFormat="false" ht="12.75" hidden="false" customHeight="false" outlineLevel="0" collapsed="false">
      <c r="B84" s="121" t="n">
        <v>1993</v>
      </c>
      <c r="C84" s="138" t="n">
        <v>0.00360798997870177</v>
      </c>
      <c r="D84" s="138"/>
      <c r="E84" s="138"/>
      <c r="F84" s="138"/>
      <c r="G84" s="138"/>
      <c r="H84" s="138"/>
      <c r="I84" s="138" t="n">
        <v>0.0127518067972787</v>
      </c>
      <c r="J84" s="138" t="n">
        <v>0</v>
      </c>
      <c r="K84" s="139" t="n">
        <v>0.00148990999175634</v>
      </c>
      <c r="L84" s="139"/>
      <c r="M84" s="139" t="n">
        <v>0.00438149484248217</v>
      </c>
      <c r="N84" s="139" t="n">
        <v>0.000907133691920851</v>
      </c>
      <c r="O84" s="139"/>
      <c r="P84" s="139"/>
      <c r="Q84" s="139"/>
      <c r="R84" s="139"/>
    </row>
    <row r="85" customFormat="false" ht="12.75" hidden="false" customHeight="false" outlineLevel="0" collapsed="false">
      <c r="B85" s="121" t="n">
        <v>1994</v>
      </c>
      <c r="C85" s="140" t="n">
        <v>0.00452401493112597</v>
      </c>
      <c r="D85" s="140"/>
      <c r="E85" s="140"/>
      <c r="F85" s="140"/>
      <c r="G85" s="140"/>
      <c r="H85" s="140"/>
      <c r="I85" s="140" t="n">
        <v>0.0125330563795884</v>
      </c>
      <c r="J85" s="140" t="n">
        <v>0</v>
      </c>
      <c r="K85" s="138" t="n">
        <v>0.00114109371918643</v>
      </c>
      <c r="L85" s="138"/>
      <c r="M85" s="138" t="n">
        <v>0.00500171357630564</v>
      </c>
      <c r="N85" s="138" t="n">
        <v>0.00177359529305488</v>
      </c>
      <c r="O85" s="138"/>
      <c r="P85" s="138"/>
      <c r="Q85" s="138"/>
      <c r="R85" s="138"/>
    </row>
    <row r="86" customFormat="false" ht="12.75" hidden="false" customHeight="false" outlineLevel="0" collapsed="false">
      <c r="B86" s="121" t="n">
        <v>1995</v>
      </c>
      <c r="C86" s="138" t="n">
        <v>0.00481810842810914</v>
      </c>
      <c r="D86" s="138"/>
      <c r="E86" s="138"/>
      <c r="F86" s="138"/>
      <c r="G86" s="138"/>
      <c r="H86" s="138"/>
      <c r="I86" s="138" t="n">
        <v>0.011591546064283</v>
      </c>
      <c r="J86" s="138" t="n">
        <v>0</v>
      </c>
      <c r="K86" s="139" t="n">
        <v>0.00115074130920541</v>
      </c>
      <c r="L86" s="139"/>
      <c r="M86" s="139" t="n">
        <v>0.00460379512456971</v>
      </c>
      <c r="N86" s="139" t="n">
        <v>0.00203456278278236</v>
      </c>
      <c r="O86" s="139"/>
      <c r="P86" s="139"/>
      <c r="Q86" s="139"/>
      <c r="R86" s="139"/>
    </row>
    <row r="87" customFormat="false" ht="12.75" hidden="false" customHeight="false" outlineLevel="0" collapsed="false">
      <c r="B87" s="121" t="n">
        <v>1996</v>
      </c>
      <c r="C87" s="140" t="n">
        <v>0.00535119124011765</v>
      </c>
      <c r="D87" s="140"/>
      <c r="E87" s="140" t="n">
        <v>0.00699555519367766</v>
      </c>
      <c r="F87" s="140" t="n">
        <v>0.00859191284535789</v>
      </c>
      <c r="G87" s="140" t="n">
        <v>0.000633122003803018</v>
      </c>
      <c r="H87" s="140"/>
      <c r="I87" s="140" t="n">
        <v>0.0118734138888743</v>
      </c>
      <c r="J87" s="140" t="n">
        <v>0.00189952184472796</v>
      </c>
      <c r="K87" s="138" t="n">
        <v>0.00121581480233915</v>
      </c>
      <c r="L87" s="138"/>
      <c r="M87" s="138" t="n">
        <v>0.00371605977783452</v>
      </c>
      <c r="N87" s="138" t="n">
        <v>0.00374469920475403</v>
      </c>
      <c r="O87" s="138"/>
      <c r="P87" s="138"/>
      <c r="Q87" s="138"/>
      <c r="R87" s="138"/>
    </row>
    <row r="88" customFormat="false" ht="12.75" hidden="false" customHeight="false" outlineLevel="0" collapsed="false">
      <c r="B88" s="121" t="n">
        <v>1997</v>
      </c>
      <c r="C88" s="138" t="n">
        <v>0.00569959755309632</v>
      </c>
      <c r="D88" s="138"/>
      <c r="E88" s="138" t="n">
        <v>0.00697789668568757</v>
      </c>
      <c r="F88" s="138" t="n">
        <v>0.0133764802888043</v>
      </c>
      <c r="G88" s="138" t="n">
        <v>0.000661837543623088</v>
      </c>
      <c r="H88" s="138"/>
      <c r="I88" s="138" t="n">
        <v>0.0122864231415156</v>
      </c>
      <c r="J88" s="138" t="n">
        <v>0.00678417881034325</v>
      </c>
      <c r="K88" s="139" t="n">
        <v>0.000840346028141977</v>
      </c>
      <c r="L88" s="139"/>
      <c r="M88" s="139" t="n">
        <v>0.00376518359499552</v>
      </c>
      <c r="N88" s="139" t="n">
        <v>0.00345227651983493</v>
      </c>
      <c r="O88" s="139"/>
      <c r="P88" s="139"/>
      <c r="Q88" s="139"/>
      <c r="R88" s="139"/>
    </row>
    <row r="89" customFormat="false" ht="12.75" hidden="false" customHeight="false" outlineLevel="0" collapsed="false">
      <c r="B89" s="121" t="n">
        <v>1998</v>
      </c>
      <c r="C89" s="140" t="n">
        <v>0.00636315131456079</v>
      </c>
      <c r="D89" s="140" t="n">
        <v>0.000145543197528915</v>
      </c>
      <c r="E89" s="140" t="n">
        <v>0.00701695590496987</v>
      </c>
      <c r="F89" s="140" t="n">
        <v>0.0123514108518862</v>
      </c>
      <c r="G89" s="140" t="n">
        <v>0.000661539006122823</v>
      </c>
      <c r="H89" s="140"/>
      <c r="I89" s="140" t="n">
        <v>0.0127033327129764</v>
      </c>
      <c r="J89" s="140" t="n">
        <v>0.00620644167097362</v>
      </c>
      <c r="K89" s="138" t="n">
        <v>0.000774999732363437</v>
      </c>
      <c r="L89" s="138"/>
      <c r="M89" s="138" t="n">
        <v>0.0044281736419033</v>
      </c>
      <c r="N89" s="138" t="n">
        <v>0.00375256113602839</v>
      </c>
      <c r="O89" s="138"/>
      <c r="P89" s="138"/>
      <c r="Q89" s="138"/>
      <c r="R89" s="138"/>
    </row>
    <row r="90" customFormat="false" ht="12.75" hidden="false" customHeight="false" outlineLevel="0" collapsed="false">
      <c r="B90" s="121" t="n">
        <v>1999</v>
      </c>
      <c r="C90" s="138" t="n">
        <v>0.00652843236193813</v>
      </c>
      <c r="D90" s="138" t="n">
        <v>0.000682065594832189</v>
      </c>
      <c r="E90" s="138" t="n">
        <v>0.00661730302583426</v>
      </c>
      <c r="F90" s="138" t="n">
        <v>0.0126546160153983</v>
      </c>
      <c r="G90" s="138" t="n">
        <v>0.000694807769874193</v>
      </c>
      <c r="H90" s="138"/>
      <c r="I90" s="138" t="n">
        <v>0.0130590610333592</v>
      </c>
      <c r="J90" s="138" t="n">
        <v>0.00659006201248528</v>
      </c>
      <c r="K90" s="139" t="n">
        <v>0.000844821419816424</v>
      </c>
      <c r="L90" s="139"/>
      <c r="M90" s="139" t="n">
        <v>0.00496732786232554</v>
      </c>
      <c r="N90" s="139" t="n">
        <v>0.00371425044292621</v>
      </c>
      <c r="O90" s="139"/>
      <c r="P90" s="139"/>
      <c r="Q90" s="139"/>
      <c r="R90" s="139"/>
    </row>
    <row r="91" customFormat="false" ht="12.75" hidden="false" customHeight="false" outlineLevel="0" collapsed="false">
      <c r="B91" s="121" t="n">
        <v>2000</v>
      </c>
      <c r="C91" s="140" t="n">
        <v>0.00737482979989829</v>
      </c>
      <c r="D91" s="140" t="n">
        <v>0.000792131724972759</v>
      </c>
      <c r="E91" s="140" t="n">
        <v>0.00689589045722683</v>
      </c>
      <c r="F91" s="140" t="n">
        <v>0.0122384068851027</v>
      </c>
      <c r="G91" s="140" t="n">
        <v>0.00171445582114806</v>
      </c>
      <c r="H91" s="140"/>
      <c r="I91" s="140" t="n">
        <v>0.0132482904466693</v>
      </c>
      <c r="J91" s="140" t="n">
        <v>0.00625201275153695</v>
      </c>
      <c r="K91" s="138" t="n">
        <v>0.000757917523110217</v>
      </c>
      <c r="L91" s="138"/>
      <c r="M91" s="138" t="n">
        <v>0.00457708734050099</v>
      </c>
      <c r="N91" s="138" t="n">
        <v>0.00384670608858436</v>
      </c>
      <c r="O91" s="138"/>
      <c r="P91" s="138"/>
      <c r="Q91" s="138"/>
      <c r="R91" s="138"/>
    </row>
    <row r="92" customFormat="false" ht="12.75" hidden="false" customHeight="false" outlineLevel="0" collapsed="false">
      <c r="B92" s="121" t="n">
        <v>2001</v>
      </c>
      <c r="C92" s="138" t="n">
        <v>0.00742320990503864</v>
      </c>
      <c r="D92" s="138" t="n">
        <v>0.000792725123110313</v>
      </c>
      <c r="E92" s="138" t="n">
        <v>0.00589041397180548</v>
      </c>
      <c r="F92" s="138" t="n">
        <v>0.012726717103591</v>
      </c>
      <c r="G92" s="138" t="n">
        <v>0.000840551046084029</v>
      </c>
      <c r="H92" s="138" t="n">
        <v>0.0109159580432705</v>
      </c>
      <c r="I92" s="138" t="n">
        <v>0.0124450443431941</v>
      </c>
      <c r="J92" s="138" t="n">
        <v>0.006473913242637</v>
      </c>
      <c r="K92" s="139" t="n">
        <v>0.000688420104483218</v>
      </c>
      <c r="L92" s="139"/>
      <c r="M92" s="139" t="n">
        <v>0.00458720783308938</v>
      </c>
      <c r="N92" s="139" t="n">
        <v>0.00391896562603379</v>
      </c>
      <c r="O92" s="139"/>
      <c r="P92" s="139"/>
      <c r="Q92" s="139"/>
      <c r="R92" s="139"/>
    </row>
    <row r="93" customFormat="false" ht="12.75" hidden="false" customHeight="false" outlineLevel="0" collapsed="false">
      <c r="B93" s="121" t="n">
        <v>2002</v>
      </c>
      <c r="C93" s="140" t="n">
        <v>0.00550732676330524</v>
      </c>
      <c r="D93" s="140" t="n">
        <v>0.000517949435432862</v>
      </c>
      <c r="E93" s="140" t="n">
        <v>0.005027555073672</v>
      </c>
      <c r="F93" s="140" t="n">
        <v>0.014342468925354</v>
      </c>
      <c r="G93" s="140" t="n">
        <v>0.000696250533678235</v>
      </c>
      <c r="H93" s="140" t="n">
        <v>0.0155394867377431</v>
      </c>
      <c r="I93" s="140" t="n">
        <v>0.00963695804700716</v>
      </c>
      <c r="J93" s="140" t="n">
        <v>0.00578721074243246</v>
      </c>
      <c r="K93" s="138" t="n">
        <v>0.000674115579920293</v>
      </c>
      <c r="L93" s="138"/>
      <c r="M93" s="138" t="n">
        <v>0.00393016113979006</v>
      </c>
      <c r="N93" s="138" t="n">
        <v>0.00286856679917758</v>
      </c>
      <c r="O93" s="138"/>
      <c r="P93" s="138"/>
      <c r="Q93" s="138"/>
      <c r="R93" s="138"/>
    </row>
    <row r="94" customFormat="false" ht="12.75" hidden="false" customHeight="false" outlineLevel="0" collapsed="false">
      <c r="B94" s="121" t="n">
        <v>2003</v>
      </c>
      <c r="C94" s="138" t="n">
        <v>0.00778608650355386</v>
      </c>
      <c r="D94" s="138" t="n">
        <v>0.000548714663773305</v>
      </c>
      <c r="E94" s="138" t="n">
        <v>0.00574542115068131</v>
      </c>
      <c r="F94" s="138" t="n">
        <v>0.0132297237331965</v>
      </c>
      <c r="G94" s="138" t="n">
        <v>0.000681825883738911</v>
      </c>
      <c r="H94" s="138" t="n">
        <v>0.0156959033371192</v>
      </c>
      <c r="I94" s="138" t="n">
        <v>0.0118026727120887</v>
      </c>
      <c r="J94" s="138" t="n">
        <v>0.00496580829870134</v>
      </c>
      <c r="K94" s="139" t="n">
        <v>0.000682558068297916</v>
      </c>
      <c r="L94" s="139"/>
      <c r="M94" s="139" t="n">
        <v>0.00392285240873266</v>
      </c>
      <c r="N94" s="139" t="n">
        <v>0.00287332305220327</v>
      </c>
      <c r="O94" s="139"/>
      <c r="P94" s="139"/>
      <c r="Q94" s="139"/>
      <c r="R94" s="139"/>
    </row>
    <row r="95" customFormat="false" ht="12.75" hidden="false" customHeight="false" outlineLevel="0" collapsed="false">
      <c r="B95" s="121" t="n">
        <v>2004</v>
      </c>
      <c r="C95" s="140" t="n">
        <v>0.0091641635742257</v>
      </c>
      <c r="D95" s="140" t="n">
        <v>0.000657963741379203</v>
      </c>
      <c r="E95" s="140" t="n">
        <v>0.00658362471478164</v>
      </c>
      <c r="F95" s="140" t="n">
        <v>0.0110870883008554</v>
      </c>
      <c r="G95" s="140" t="n">
        <v>0.000707872826421854</v>
      </c>
      <c r="H95" s="140" t="n">
        <v>0.015835129642473</v>
      </c>
      <c r="I95" s="140" t="n">
        <v>0.0136326919048979</v>
      </c>
      <c r="J95" s="140" t="n">
        <v>0.00417343120345224</v>
      </c>
      <c r="K95" s="138" t="n">
        <v>0.000602714526981359</v>
      </c>
      <c r="L95" s="138"/>
      <c r="M95" s="138" t="n">
        <v>0.00302886361525675</v>
      </c>
      <c r="N95" s="138" t="n">
        <v>0.00321336233585605</v>
      </c>
      <c r="O95" s="138"/>
      <c r="P95" s="138"/>
      <c r="Q95" s="138"/>
      <c r="R95" s="138"/>
    </row>
    <row r="96" customFormat="false" ht="12.75" hidden="false" customHeight="false" outlineLevel="0" collapsed="false">
      <c r="B96" s="121" t="n">
        <v>2005</v>
      </c>
      <c r="C96" s="138" t="n">
        <v>0.00961880222981258</v>
      </c>
      <c r="D96" s="138" t="n">
        <v>0.000710855766254805</v>
      </c>
      <c r="E96" s="138" t="n">
        <v>0.00652260800262184</v>
      </c>
      <c r="F96" s="138" t="n">
        <v>0.0103295874494527</v>
      </c>
      <c r="G96" s="138" t="n">
        <v>0.000673064923836705</v>
      </c>
      <c r="H96" s="138" t="n">
        <v>0.0161951464097716</v>
      </c>
      <c r="I96" s="138" t="n">
        <v>0.0139841677041514</v>
      </c>
      <c r="J96" s="138" t="n">
        <v>0.00391930834033625</v>
      </c>
      <c r="K96" s="139" t="n">
        <v>0.000760956650522766</v>
      </c>
      <c r="L96" s="139"/>
      <c r="M96" s="139" t="n">
        <v>0.00264026760171751</v>
      </c>
      <c r="N96" s="139" t="n">
        <v>0.00333084778169367</v>
      </c>
      <c r="O96" s="139"/>
      <c r="P96" s="139"/>
      <c r="Q96" s="139"/>
      <c r="R96" s="139"/>
    </row>
    <row r="97" customFormat="false" ht="12.75" hidden="false" customHeight="false" outlineLevel="0" collapsed="false">
      <c r="B97" s="121" t="n">
        <v>2006</v>
      </c>
      <c r="C97" s="140" t="n">
        <v>0.00940560535877528</v>
      </c>
      <c r="D97" s="140" t="n">
        <v>0.000646805566494996</v>
      </c>
      <c r="E97" s="140" t="n">
        <v>0.00678386170042615</v>
      </c>
      <c r="F97" s="140" t="n">
        <v>0.00918087272210537</v>
      </c>
      <c r="G97" s="140" t="n">
        <v>0.000556280415991225</v>
      </c>
      <c r="H97" s="140" t="n">
        <v>0.0163229714661409</v>
      </c>
      <c r="I97" s="140" t="n">
        <v>0.0141131235333868</v>
      </c>
      <c r="J97" s="140" t="n">
        <v>0.00340537699689386</v>
      </c>
      <c r="K97" s="138" t="n">
        <v>0.000833500270706357</v>
      </c>
      <c r="L97" s="138"/>
      <c r="M97" s="138" t="n">
        <v>0.00235497081001743</v>
      </c>
      <c r="N97" s="138" t="n">
        <v>0.0039087534319118</v>
      </c>
      <c r="O97" s="138"/>
      <c r="P97" s="138"/>
      <c r="Q97" s="138"/>
      <c r="R97" s="138"/>
    </row>
    <row r="98" customFormat="false" ht="12.75" hidden="false" customHeight="false" outlineLevel="0" collapsed="false">
      <c r="B98" s="121" t="n">
        <v>2007</v>
      </c>
      <c r="C98" s="138" t="n">
        <v>0.00946369367588668</v>
      </c>
      <c r="D98" s="138" t="n">
        <v>0.000585475875391982</v>
      </c>
      <c r="E98" s="138" t="n">
        <v>0.00720349773674433</v>
      </c>
      <c r="F98" s="138" t="n">
        <v>0.00832312264618854</v>
      </c>
      <c r="G98" s="138" t="n">
        <v>0.000498422632844237</v>
      </c>
      <c r="H98" s="138" t="n">
        <v>0.0167951995322389</v>
      </c>
      <c r="I98" s="138" t="n">
        <v>0.0149072962567154</v>
      </c>
      <c r="J98" s="138" t="n">
        <v>0.00301491612895818</v>
      </c>
      <c r="K98" s="139" t="n">
        <v>0.000934433666315139</v>
      </c>
      <c r="L98" s="139"/>
      <c r="M98" s="139" t="n">
        <v>0.00229652373770847</v>
      </c>
      <c r="N98" s="139" t="n">
        <v>0.00464810842100707</v>
      </c>
      <c r="O98" s="139"/>
      <c r="P98" s="139"/>
      <c r="Q98" s="139"/>
      <c r="R98" s="139"/>
    </row>
    <row r="99" customFormat="false" ht="12.75" hidden="false" customHeight="false" outlineLevel="0" collapsed="false">
      <c r="B99" s="121" t="n">
        <v>2008</v>
      </c>
      <c r="C99" s="140" t="n">
        <v>0.00933824001867382</v>
      </c>
      <c r="D99" s="140" t="n">
        <v>0.000617660986798567</v>
      </c>
      <c r="E99" s="140" t="n">
        <v>0.00719511929922144</v>
      </c>
      <c r="F99" s="140" t="n">
        <v>0.00843202971714432</v>
      </c>
      <c r="G99" s="140" t="n">
        <v>0.00048284265951637</v>
      </c>
      <c r="H99" s="140" t="n">
        <v>0.0169575290688833</v>
      </c>
      <c r="I99" s="140" t="n">
        <v>0.0145730376476074</v>
      </c>
      <c r="J99" s="140" t="n">
        <v>0.00284428582324504</v>
      </c>
      <c r="K99" s="138" t="n">
        <v>0.00110112913760037</v>
      </c>
      <c r="L99" s="138"/>
      <c r="M99" s="138" t="n">
        <v>0.00219840306175176</v>
      </c>
      <c r="N99" s="138" t="n">
        <v>0.00535631443145592</v>
      </c>
      <c r="O99" s="138" t="n">
        <v>0.00116689653702816</v>
      </c>
      <c r="P99" s="138"/>
      <c r="Q99" s="138"/>
      <c r="R99" s="138"/>
    </row>
    <row r="100" customFormat="false" ht="12.75" hidden="false" customHeight="false" outlineLevel="0" collapsed="false">
      <c r="B100" s="121" t="n">
        <v>2009</v>
      </c>
      <c r="C100" s="138" t="n">
        <v>0.0088970241644898</v>
      </c>
      <c r="D100" s="138" t="n">
        <v>0.000721273651010169</v>
      </c>
      <c r="E100" s="138" t="n">
        <v>0.00721974510403148</v>
      </c>
      <c r="F100" s="138" t="n">
        <v>0.00929001289471043</v>
      </c>
      <c r="G100" s="138" t="n">
        <v>0.000527581984327637</v>
      </c>
      <c r="H100" s="138" t="n">
        <v>0.0164764714731884</v>
      </c>
      <c r="I100" s="138" t="n">
        <v>0.0146173597980544</v>
      </c>
      <c r="J100" s="138" t="n">
        <v>0.00305021267213239</v>
      </c>
      <c r="K100" s="139" t="n">
        <v>0.00177774684905904</v>
      </c>
      <c r="L100" s="139"/>
      <c r="M100" s="139" t="n">
        <v>0.00276402623901215</v>
      </c>
      <c r="N100" s="139" t="n">
        <v>0.00686863836330536</v>
      </c>
      <c r="O100" s="139" t="n">
        <v>0.00167502693461996</v>
      </c>
      <c r="P100" s="139"/>
      <c r="Q100" s="139"/>
      <c r="R100" s="139"/>
    </row>
    <row r="101" customFormat="false" ht="12.75" hidden="false" customHeight="false" outlineLevel="0" collapsed="false">
      <c r="B101" s="121" t="n">
        <v>2010</v>
      </c>
      <c r="C101" s="140" t="n">
        <v>0.00918548780578398</v>
      </c>
      <c r="D101" s="140" t="n">
        <v>0.000880412575395823</v>
      </c>
      <c r="E101" s="140" t="n">
        <v>0.00706586756938487</v>
      </c>
      <c r="F101" s="140" t="n">
        <v>0.00918867167260385</v>
      </c>
      <c r="G101" s="140" t="n">
        <v>0.000464277718330744</v>
      </c>
      <c r="H101" s="140" t="n">
        <v>0.0161788496372926</v>
      </c>
      <c r="I101" s="140" t="n">
        <v>0.0147442218942046</v>
      </c>
      <c r="J101" s="140" t="n">
        <v>0.0029853388270838</v>
      </c>
      <c r="K101" s="138" t="n">
        <v>0.00192822845700678</v>
      </c>
      <c r="L101" s="138"/>
      <c r="M101" s="138" t="n">
        <v>0.00275355246129494</v>
      </c>
      <c r="N101" s="138" t="n">
        <v>0.00721003836197678</v>
      </c>
      <c r="O101" s="138" t="n">
        <v>0.00129161278918117</v>
      </c>
      <c r="P101" s="138"/>
      <c r="Q101" s="138"/>
      <c r="R101" s="138"/>
    </row>
    <row r="102" customFormat="false" ht="12.75" hidden="false" customHeight="false" outlineLevel="0" collapsed="false">
      <c r="B102" s="121" t="n">
        <v>2011</v>
      </c>
      <c r="C102" s="138" t="n">
        <v>0.00989536698334916</v>
      </c>
      <c r="D102" s="138" t="n">
        <v>0.000957125713536113</v>
      </c>
      <c r="E102" s="138" t="n">
        <v>0.00698913792400184</v>
      </c>
      <c r="F102" s="138" t="n">
        <v>0.00832091621647902</v>
      </c>
      <c r="G102" s="138" t="n">
        <v>0.000464932901986689</v>
      </c>
      <c r="H102" s="138" t="n">
        <v>0.0166034992177078</v>
      </c>
      <c r="I102" s="138" t="n">
        <v>0.0148856065446608</v>
      </c>
      <c r="J102" s="138" t="n">
        <v>0.00262273372308155</v>
      </c>
      <c r="K102" s="139" t="n">
        <v>0.00218872405220907</v>
      </c>
      <c r="L102" s="139" t="n">
        <v>0.000334864926640407</v>
      </c>
      <c r="M102" s="139" t="n">
        <v>0.00246448878022597</v>
      </c>
      <c r="N102" s="139" t="n">
        <v>0.00805996363631593</v>
      </c>
      <c r="O102" s="139" t="n">
        <v>0.00103133324512357</v>
      </c>
      <c r="P102" s="139"/>
      <c r="Q102" s="139" t="n">
        <v>0.000328908706794847</v>
      </c>
      <c r="R102" s="139"/>
    </row>
    <row r="103" customFormat="false" ht="12.75" hidden="false" customHeight="false" outlineLevel="0" collapsed="false">
      <c r="B103" s="121" t="n">
        <v>2012</v>
      </c>
      <c r="C103" s="140" t="n">
        <v>0.0104606643560655</v>
      </c>
      <c r="D103" s="140" t="n">
        <v>0.00101322490187011</v>
      </c>
      <c r="E103" s="140" t="n">
        <v>0.00732161894258414</v>
      </c>
      <c r="F103" s="140" t="n">
        <v>0.00977492385410648</v>
      </c>
      <c r="G103" s="140" t="n">
        <v>0.000465936368934656</v>
      </c>
      <c r="H103" s="140" t="n">
        <v>0.0166537766309987</v>
      </c>
      <c r="I103" s="140" t="n">
        <v>0.0155583049965991</v>
      </c>
      <c r="J103" s="140" t="n">
        <v>0.00312314975925886</v>
      </c>
      <c r="K103" s="138" t="n">
        <v>0.00236486388288229</v>
      </c>
      <c r="L103" s="138" t="n">
        <v>0.000361559541561672</v>
      </c>
      <c r="M103" s="138" t="n">
        <v>0.00253356028964366</v>
      </c>
      <c r="N103" s="138" t="n">
        <v>0.0100862880222144</v>
      </c>
      <c r="O103" s="138" t="n">
        <v>0.00123537014000835</v>
      </c>
      <c r="P103" s="138"/>
      <c r="Q103" s="138" t="n">
        <v>0</v>
      </c>
      <c r="R103" s="138"/>
    </row>
    <row r="104" customFormat="false" ht="12.75" hidden="false" customHeight="false" outlineLevel="0" collapsed="false">
      <c r="B104" s="121" t="n">
        <v>2013</v>
      </c>
      <c r="C104" s="138" t="n">
        <v>0.0109238316835513</v>
      </c>
      <c r="D104" s="138" t="n">
        <v>0.000925541959737644</v>
      </c>
      <c r="E104" s="138" t="n">
        <v>0.0074386216465936</v>
      </c>
      <c r="F104" s="138" t="n">
        <v>0.00926148743732353</v>
      </c>
      <c r="G104" s="138" t="n">
        <v>0.000397932270782329</v>
      </c>
      <c r="H104" s="138" t="n">
        <v>0.0168786236987149</v>
      </c>
      <c r="I104" s="138" t="n">
        <v>0.0159148002617685</v>
      </c>
      <c r="J104" s="138" t="n">
        <v>0.00259295104693199</v>
      </c>
      <c r="K104" s="139" t="n">
        <v>0.00210339021534986</v>
      </c>
      <c r="L104" s="139" t="n">
        <v>0.000374390273180508</v>
      </c>
      <c r="M104" s="139" t="n">
        <v>0.0026450338256733</v>
      </c>
      <c r="N104" s="139" t="n">
        <v>0.0107881371340265</v>
      </c>
      <c r="O104" s="139" t="n">
        <v>0.00166967888999977</v>
      </c>
      <c r="P104" s="139"/>
      <c r="Q104" s="139" t="n">
        <v>0</v>
      </c>
      <c r="R104" s="139"/>
    </row>
    <row r="105" customFormat="false" ht="12.75" hidden="false" customHeight="false" outlineLevel="0" collapsed="false">
      <c r="B105" s="121" t="n">
        <v>2014</v>
      </c>
      <c r="C105" s="140" t="n">
        <v>0.0116387156111073</v>
      </c>
      <c r="D105" s="140" t="n">
        <v>0.000642224174604135</v>
      </c>
      <c r="E105" s="140" t="n">
        <v>0.00714587954016821</v>
      </c>
      <c r="F105" s="140" t="n">
        <v>0.00971593170924165</v>
      </c>
      <c r="G105" s="140" t="n">
        <v>0.000433470744073636</v>
      </c>
      <c r="H105" s="140" t="n">
        <v>0.0167587616547611</v>
      </c>
      <c r="I105" s="140" t="n">
        <v>0.015871302582137</v>
      </c>
      <c r="J105" s="140" t="n">
        <v>0.00265723309620876</v>
      </c>
      <c r="K105" s="138" t="n">
        <v>0.00207832026157001</v>
      </c>
      <c r="L105" s="138" t="n">
        <v>0.000351652186253678</v>
      </c>
      <c r="M105" s="138" t="n">
        <v>0.00259275780648903</v>
      </c>
      <c r="N105" s="138" t="n">
        <v>0.0107101298626129</v>
      </c>
      <c r="O105" s="138" t="n">
        <v>0.00180520724704594</v>
      </c>
      <c r="P105" s="138"/>
      <c r="Q105" s="138" t="n">
        <v>0</v>
      </c>
      <c r="R105" s="138"/>
    </row>
    <row r="106" customFormat="false" ht="12.75" hidden="false" customHeight="false" outlineLevel="0" collapsed="false">
      <c r="B106" s="121" t="n">
        <v>2015</v>
      </c>
      <c r="C106" s="138" t="n">
        <v>0.0127294769340055</v>
      </c>
      <c r="D106" s="138" t="n">
        <v>0.000666603868820108</v>
      </c>
      <c r="E106" s="138" t="n">
        <v>0.00726716278767824</v>
      </c>
      <c r="F106" s="138" t="n">
        <v>0.00948495384244874</v>
      </c>
      <c r="G106" s="138" t="n">
        <v>0.000489779941810133</v>
      </c>
      <c r="H106" s="138" t="n">
        <v>0.0163707146913644</v>
      </c>
      <c r="I106" s="138" t="n">
        <v>0.0160551081025211</v>
      </c>
      <c r="J106" s="138" t="n">
        <v>0.00238471307698379</v>
      </c>
      <c r="K106" s="139" t="n">
        <v>0.00209681091536374</v>
      </c>
      <c r="L106" s="139" t="n">
        <v>0.000365874491397112</v>
      </c>
      <c r="M106" s="139" t="n">
        <v>0.00269349490539226</v>
      </c>
      <c r="N106" s="139" t="n">
        <v>0.0114806560184775</v>
      </c>
      <c r="O106" s="139" t="n">
        <v>0.00171424659032607</v>
      </c>
      <c r="P106" s="139"/>
      <c r="Q106" s="139" t="n">
        <v>0</v>
      </c>
      <c r="R106" s="139" t="n">
        <v>0</v>
      </c>
    </row>
    <row r="107" customFormat="false" ht="12.75" hidden="false" customHeight="false" outlineLevel="0" collapsed="false">
      <c r="B107" s="121" t="n">
        <v>2016</v>
      </c>
      <c r="C107" s="140" t="n">
        <v>0.0105109702628087</v>
      </c>
      <c r="D107" s="140" t="n">
        <v>0.000584590024895527</v>
      </c>
      <c r="E107" s="140" t="n">
        <v>0.00708050197613375</v>
      </c>
      <c r="F107" s="140" t="n">
        <v>0.00919573417118446</v>
      </c>
      <c r="G107" s="140" t="n">
        <v>0.00050893519641016</v>
      </c>
      <c r="H107" s="140" t="n">
        <v>0.0160022515479057</v>
      </c>
      <c r="I107" s="140" t="n">
        <v>0.0153374756841884</v>
      </c>
      <c r="J107" s="140" t="n">
        <v>0.00242605893369462</v>
      </c>
      <c r="K107" s="138" t="n">
        <v>0.00176886207484977</v>
      </c>
      <c r="L107" s="138" t="n">
        <v>0.000354503345784394</v>
      </c>
      <c r="M107" s="138" t="n">
        <v>0.00272424448676778</v>
      </c>
      <c r="N107" s="138" t="n">
        <v>0.0107438261877048</v>
      </c>
      <c r="O107" s="138" t="n">
        <v>0.00197107261819154</v>
      </c>
      <c r="P107" s="138"/>
      <c r="Q107" s="138" t="n">
        <v>0.0014704867980335</v>
      </c>
      <c r="R107" s="138" t="n">
        <v>0.00380407762138458</v>
      </c>
    </row>
    <row r="108" customFormat="false" ht="12.75" hidden="false" customHeight="false" outlineLevel="0" collapsed="false">
      <c r="B108" s="121" t="n">
        <v>2017</v>
      </c>
      <c r="C108" s="138" t="n">
        <v>0.0102628562112773</v>
      </c>
      <c r="D108" s="138" t="n">
        <v>0.000684112440227956</v>
      </c>
      <c r="E108" s="138" t="n">
        <v>0.00702011141307824</v>
      </c>
      <c r="F108" s="138" t="n">
        <v>0.00966160001444418</v>
      </c>
      <c r="G108" s="138" t="n">
        <v>0.000528483222256211</v>
      </c>
      <c r="H108" s="138" t="n">
        <v>0.0162369256572215</v>
      </c>
      <c r="I108" s="138" t="n">
        <v>0.0156379005322433</v>
      </c>
      <c r="J108" s="138" t="n">
        <v>0.00276714880493469</v>
      </c>
      <c r="K108" s="139" t="n">
        <v>0.00172129952860513</v>
      </c>
      <c r="L108" s="139" t="n">
        <v>0.000471364562460638</v>
      </c>
      <c r="M108" s="139" t="n">
        <v>0.00290593948372479</v>
      </c>
      <c r="N108" s="139" t="n">
        <v>0.00982746458674933</v>
      </c>
      <c r="O108" s="139" t="n">
        <v>0.00169318277702992</v>
      </c>
      <c r="P108" s="139" t="n">
        <v>0.000880593978403211</v>
      </c>
      <c r="Q108" s="139" t="n">
        <v>0.00101880933409591</v>
      </c>
      <c r="R108" s="139" t="n">
        <v>0.00732550025557765</v>
      </c>
    </row>
    <row r="109" customFormat="false" ht="12.75" hidden="false" customHeight="false" outlineLevel="0" collapsed="false">
      <c r="B109" s="121" t="n">
        <v>2018</v>
      </c>
      <c r="C109" s="141" t="n">
        <v>0</v>
      </c>
      <c r="D109" s="141" t="n">
        <v>0.00075631386805743</v>
      </c>
      <c r="E109" s="141" t="n">
        <v>0.00734452401730619</v>
      </c>
      <c r="F109" s="141" t="n">
        <v>0.00799150623036929</v>
      </c>
      <c r="G109" s="141" t="n">
        <v>0.000469975376524546</v>
      </c>
      <c r="H109" s="141" t="n">
        <v>0.0159674857167433</v>
      </c>
      <c r="I109" s="141" t="n">
        <v>0.0178786425763565</v>
      </c>
      <c r="J109" s="141" t="n">
        <v>0.00208292693837073</v>
      </c>
      <c r="K109" s="138" t="n">
        <v>0.00147773148713019</v>
      </c>
      <c r="L109" s="138" t="n">
        <v>0.000430015334349855</v>
      </c>
      <c r="M109" s="138" t="n">
        <v>0.00269794801353933</v>
      </c>
      <c r="N109" s="138" t="n">
        <v>0.00695203916219705</v>
      </c>
      <c r="O109" s="138" t="n">
        <v>0.00155582043184477</v>
      </c>
      <c r="P109" s="138" t="n">
        <v>0.00262234557625097</v>
      </c>
      <c r="Q109" s="138" t="n">
        <v>0.00134070786001073</v>
      </c>
      <c r="R109" s="138" t="n">
        <v>0.0115429938700718</v>
      </c>
    </row>
    <row r="110" customFormat="false" ht="12.75" hidden="false" customHeight="false" outlineLevel="0" collapsed="false">
      <c r="Q110" s="0" t="s">
        <v>156</v>
      </c>
    </row>
    <row r="113" customFormat="false" ht="12.75" hidden="false" customHeight="false" outlineLevel="0" collapsed="false">
      <c r="B113" s="142" t="s">
        <v>157</v>
      </c>
      <c r="C113" s="142"/>
      <c r="D113" s="143" t="n">
        <f aca="false">AVERAGE(D99:D109)</f>
        <v>0.000768098560450326</v>
      </c>
      <c r="E113" s="143" t="n">
        <f aca="false">AVERAGE(E99:E109)*0.2869</f>
        <v>0.00206276640583366</v>
      </c>
      <c r="F113" s="143" t="n">
        <f aca="false">AVERAGE(F99:F109)/3</f>
        <v>0.00303993235636533</v>
      </c>
      <c r="G113" s="143" t="n">
        <f aca="false">AVERAGE(G99:G109)</f>
        <v>0.000475831671359374</v>
      </c>
      <c r="H113" s="143" t="n">
        <f aca="false">AVERAGE(H99:H109)</f>
        <v>0.0164622626358892</v>
      </c>
      <c r="I113" s="143" t="n">
        <f aca="false">AVERAGE(I99:I109)</f>
        <v>0.0155521600563946</v>
      </c>
      <c r="J113" s="143" t="n">
        <f aca="false">AVERAGE(J99:J109)</f>
        <v>0.00268515933653875</v>
      </c>
      <c r="K113" s="144" t="n">
        <f aca="false">AVERAGE(K99:K109)</f>
        <v>0.00187337335105693</v>
      </c>
      <c r="L113" s="144" t="n">
        <f aca="false">L109</f>
        <v>0.000430015334349855</v>
      </c>
      <c r="M113" s="144" t="n">
        <f aca="false">AVERAGE(M99:M109)</f>
        <v>0.00263394994122863</v>
      </c>
      <c r="N113" s="144" t="n">
        <f aca="false">N109</f>
        <v>0.00695203916219705</v>
      </c>
      <c r="O113" s="144" t="n">
        <f aca="false">AVERAGE(O99:O109)</f>
        <v>0.00152813165458175</v>
      </c>
      <c r="P113" s="144" t="n">
        <f aca="false">P109</f>
        <v>0.00262234557625097</v>
      </c>
      <c r="Q113" s="144" t="n">
        <f aca="false">AVERAGE(Q107:Q109)</f>
        <v>0.00127666799738005</v>
      </c>
    </row>
    <row r="115" customFormat="false" ht="12.75" hidden="false" customHeight="false" outlineLevel="0" collapsed="false">
      <c r="D115" s="143" t="n">
        <f aca="false">SUM(D113:J113)-E113</f>
        <v>0.0389834446169977</v>
      </c>
      <c r="F115" s="58" t="s">
        <v>158</v>
      </c>
      <c r="G115" s="58"/>
      <c r="H115" s="58"/>
      <c r="I115" s="143" t="n">
        <v>0.006</v>
      </c>
      <c r="K115" s="144" t="n">
        <f aca="false">SUM(K113:Q113)</f>
        <v>0.0173165230170452</v>
      </c>
    </row>
    <row r="117" customFormat="false" ht="12.75" hidden="false" customHeight="false" outlineLevel="0" collapsed="false">
      <c r="I117" s="31"/>
    </row>
    <row r="118" customFormat="false" ht="12.75" hidden="false" customHeight="false" outlineLevel="0" collapsed="false">
      <c r="C118" s="0" t="s">
        <v>159</v>
      </c>
      <c r="D118" s="0" t="s">
        <v>160</v>
      </c>
      <c r="E118" s="0" t="s">
        <v>161</v>
      </c>
      <c r="F118" s="3" t="s">
        <v>162</v>
      </c>
      <c r="G118" s="0" t="s">
        <v>163</v>
      </c>
    </row>
    <row r="120" customFormat="false" ht="12.75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0.00115825366281494</v>
      </c>
    </row>
    <row r="121" customFormat="false" ht="12.75" hidden="false" customHeight="false" outlineLevel="0" collapsed="false">
      <c r="B121" s="0" t="n">
        <v>2015</v>
      </c>
      <c r="C121" s="31" t="n">
        <f aca="false">SUM('Central pensions'!Y14:Y17)/AVERAGE('Central scenario'!AG14:AG17)</f>
        <v>0.0107339784194634</v>
      </c>
      <c r="D121" s="31" t="n">
        <f aca="false">'Central scenario'!BM4+'Central scenario'!BN4+'Central scenario'!BL4-C121</f>
        <v>0.0829481034514563</v>
      </c>
      <c r="E121" s="31" t="n">
        <f aca="false">'Central scenario'!BK4</f>
        <v>0.0607890100036003</v>
      </c>
      <c r="F121" s="31" t="n">
        <f aca="false">SUM($C106:$J106)-$H106-$F106-SUM($K106:$Q106)</f>
        <v>0.0212417617908622</v>
      </c>
      <c r="G121" s="31" t="n">
        <f aca="false">E121+F121-D121-C121</f>
        <v>-0.0116513100764571</v>
      </c>
    </row>
    <row r="122" customFormat="false" ht="12.75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-0.0192253939599372</v>
      </c>
    </row>
    <row r="123" customFormat="false" ht="12.75" hidden="false" customHeight="false" outlineLevel="0" collapsed="false">
      <c r="B123" s="0" t="n">
        <v>2017</v>
      </c>
      <c r="C123" s="31" t="n">
        <f aca="false">SUM('Central pensions'!Y22:Y25)/AVERAGE('Central scenario'!AG22:AG25)</f>
        <v>0.0155187056640414</v>
      </c>
      <c r="D123" s="31" t="n">
        <f aca="false">'Central scenario'!BM6+'Central scenario'!BN6+'Central scenario'!BL6-C123</f>
        <v>0.0847525809514071</v>
      </c>
      <c r="E123" s="31" t="n">
        <f aca="false">'Central scenario'!BK6</f>
        <v>0.0631912464013855</v>
      </c>
      <c r="F123" s="31" t="n">
        <f aca="false">SUM($C108:$J108)-$H108-$F108-SUM($K108:$R108)</f>
        <v>0.0110564581173711</v>
      </c>
      <c r="G123" s="31" t="n">
        <f aca="false">E123+F123-D123-C123</f>
        <v>-0.0260235820966919</v>
      </c>
    </row>
    <row r="124" customFormat="false" ht="12.75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0.0820642873195165</v>
      </c>
      <c r="E124" s="61" t="n">
        <f aca="false">'Central scenario'!BK7</f>
        <v>0.0590035171312341</v>
      </c>
      <c r="F124" s="61" t="n">
        <f aca="false">SUM($C109:$J109)-$F109-SUM($K109:$R109)</f>
        <v>0.015880266757964</v>
      </c>
      <c r="G124" s="61" t="n">
        <f aca="false">E124+F124-D124-C124</f>
        <v>-0.0215448478775351</v>
      </c>
    </row>
    <row r="125" customFormat="false" ht="12.75" hidden="false" customHeight="false" outlineLevel="0" collapsed="false">
      <c r="B125" s="0" t="n">
        <f aca="false">B124+1</f>
        <v>2019</v>
      </c>
      <c r="C125" s="31" t="n">
        <f aca="false">SUM('Central pensions'!Y30:Y33)/AVERAGE('Central scenario'!AG30:AG33)</f>
        <v>0.0136316295108704</v>
      </c>
      <c r="D125" s="31" t="n">
        <f aca="false">'Central scenario'!BM8+'Central scenario'!BN8+'Central scenario'!BL8-C125</f>
        <v>0.0767147567851068</v>
      </c>
      <c r="E125" s="31" t="n">
        <f aca="false">'Central scenario'!BK8</f>
        <v>0.0513674877155538</v>
      </c>
      <c r="F125" s="31" t="n">
        <f aca="false">SUM($D$113:$J$113)-SUM($K$113:$Q$113)-$I$113*12/15</f>
        <v>0.0112879599606704</v>
      </c>
      <c r="G125" s="31" t="n">
        <f aca="false">E125+F125-D125-C125</f>
        <v>-0.027690938619753</v>
      </c>
    </row>
    <row r="126" customFormat="false" ht="12.75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0.0159230990359424</v>
      </c>
      <c r="D126" s="61" t="n">
        <f aca="false">'Central scenario'!BM9+'Central scenario'!BN9+'Central scenario'!BL9-C126</f>
        <v>0.0967182229221955</v>
      </c>
      <c r="E126" s="61" t="n">
        <f aca="false">'Central scenario'!BK9</f>
        <v>0.0580932317937318</v>
      </c>
      <c r="F126" s="61" t="n">
        <f aca="false">SUM($D$113:$J$113)-SUM($K$113:$Q$113)-$I$113+$I$115</f>
        <v>0.0141775279493914</v>
      </c>
      <c r="G126" s="61" t="n">
        <f aca="false">E126+F126-D126-C126</f>
        <v>-0.0403705622150146</v>
      </c>
    </row>
    <row r="127" customFormat="false" ht="12.75" hidden="false" customHeight="false" outlineLevel="0" collapsed="false">
      <c r="B127" s="0" t="n">
        <f aca="false">B126+1</f>
        <v>2021</v>
      </c>
      <c r="C127" s="31" t="n">
        <f aca="false">SUM('Central pensions'!Y38:Y41)/AVERAGE('Central scenario'!AG38:AG41)</f>
        <v>0.0134022656896686</v>
      </c>
      <c r="D127" s="31" t="n">
        <f aca="false">'Central scenario'!BM10+'Central scenario'!BN10+'Central scenario'!BL10-C127</f>
        <v>0.0854269680846458</v>
      </c>
      <c r="E127" s="31" t="n">
        <f aca="false">'Central scenario'!BK10</f>
        <v>0.0566789354489504</v>
      </c>
      <c r="F127" s="31" t="n">
        <f aca="false">SUM($D$113:$J$113)-SUM($K$113:$Q$113)-$I$113+$I$115</f>
        <v>0.0141775279493914</v>
      </c>
      <c r="G127" s="31" t="n">
        <f aca="false">E127+F127-D127-C127</f>
        <v>-0.0279727703759725</v>
      </c>
    </row>
    <row r="128" customFormat="false" ht="12.75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0.0130943121549368</v>
      </c>
      <c r="D128" s="61" t="n">
        <f aca="false">'Central scenario'!BM11+'Central scenario'!BN11+'Central scenario'!BL11-C128</f>
        <v>0.0862141280785149</v>
      </c>
      <c r="E128" s="61" t="n">
        <f aca="false">'Central scenario'!BK11</f>
        <v>0.0581923761258864</v>
      </c>
      <c r="F128" s="61" t="n">
        <f aca="false">SUM($D$113:$J$113)-SUM($K$113:$Q$113)-$I$113+$I$115</f>
        <v>0.0141775279493914</v>
      </c>
      <c r="G128" s="61" t="n">
        <f aca="false">E128+F128-D128-C128</f>
        <v>-0.0269385361581739</v>
      </c>
    </row>
    <row r="129" customFormat="false" ht="12.75" hidden="false" customHeight="false" outlineLevel="0" collapsed="false">
      <c r="B129" s="0" t="n">
        <f aca="false">B128+1</f>
        <v>2023</v>
      </c>
      <c r="C129" s="31" t="n">
        <f aca="false">SUM('Central pensions'!Y46:Y49)/AVERAGE('Central scenario'!AG46:AG49)</f>
        <v>0.0124670986669176</v>
      </c>
      <c r="D129" s="31" t="n">
        <f aca="false">'Central scenario'!BM12+'Central scenario'!BN12+'Central scenario'!BL12-C129</f>
        <v>0.0857755254127761</v>
      </c>
      <c r="E129" s="31" t="n">
        <f aca="false">'Central scenario'!BK12</f>
        <v>0.0586786121393279</v>
      </c>
      <c r="F129" s="31" t="n">
        <f aca="false">SUM($D$113:$J$113)-SUM($K$113:$Q$113)-$I$113+$I$115</f>
        <v>0.0141775279493914</v>
      </c>
      <c r="G129" s="31" t="n">
        <f aca="false">E129+F129-D129-C129</f>
        <v>-0.0253864839909743</v>
      </c>
    </row>
    <row r="130" customFormat="false" ht="12.75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0.0122785415378616</v>
      </c>
      <c r="D130" s="61" t="n">
        <f aca="false">'Central scenario'!BM13+'Central scenario'!BN13+'Central scenario'!BL13-C130</f>
        <v>0.0865491605663772</v>
      </c>
      <c r="E130" s="61" t="n">
        <f aca="false">'Central scenario'!BK13</f>
        <v>0.06006587053989</v>
      </c>
      <c r="F130" s="61" t="n">
        <f aca="false">SUM($D$113:$J$113)-SUM($K$113:$Q$113)-$I$113+$I$115</f>
        <v>0.0141775279493914</v>
      </c>
      <c r="G130" s="61" t="n">
        <f aca="false">E130+F130-D130-C130</f>
        <v>-0.0245843036149574</v>
      </c>
    </row>
    <row r="131" customFormat="false" ht="12.75" hidden="false" customHeight="false" outlineLevel="0" collapsed="false">
      <c r="B131" s="0" t="n">
        <f aca="false">B130+1</f>
        <v>2025</v>
      </c>
      <c r="C131" s="31" t="n">
        <f aca="false">SUM('Central pensions'!Y54:Y57)/AVERAGE('Central scenario'!AG54:AG57)</f>
        <v>0.0121493231162595</v>
      </c>
      <c r="D131" s="31" t="n">
        <f aca="false">'Central scenario'!BM14+'Central scenario'!BN14+'Central scenario'!BL14-C131</f>
        <v>0.0881433500377452</v>
      </c>
      <c r="E131" s="31" t="n">
        <f aca="false">'Central scenario'!BK14</f>
        <v>0.062126828414394</v>
      </c>
      <c r="F131" s="31" t="n">
        <f aca="false">SUM($D$113:$J$113)-SUM($K$113:$Q$113)-$I$113+$I$115</f>
        <v>0.0141775279493914</v>
      </c>
      <c r="G131" s="31" t="n">
        <f aca="false">E131+F131-D131-C131</f>
        <v>-0.0239883167902193</v>
      </c>
    </row>
    <row r="132" customFormat="false" ht="12.75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0.0117603362759634</v>
      </c>
      <c r="D132" s="61" t="n">
        <f aca="false">'Central scenario'!BM15+'Central scenario'!BN15+'Central scenario'!BL15-C132</f>
        <v>0.0886662255963404</v>
      </c>
      <c r="E132" s="61" t="n">
        <f aca="false">'Central scenario'!BK15</f>
        <v>0.0626099891392762</v>
      </c>
      <c r="F132" s="61" t="n">
        <f aca="false">SUM($D$113:$J$113)-SUM($K$113:$Q$113)-$I$113+$I$115</f>
        <v>0.0141775279493914</v>
      </c>
      <c r="G132" s="61" t="n">
        <f aca="false">E132+F132-D132-C132</f>
        <v>-0.0236390447836361</v>
      </c>
    </row>
    <row r="133" customFormat="false" ht="12.75" hidden="false" customHeight="false" outlineLevel="0" collapsed="false">
      <c r="B133" s="0" t="n">
        <f aca="false">B132+1</f>
        <v>2027</v>
      </c>
      <c r="C133" s="31" t="n">
        <f aca="false">SUM('Central pensions'!Y62:Y65)/AVERAGE('Central scenario'!AG62:AG65)</f>
        <v>0.0113835984339852</v>
      </c>
      <c r="D133" s="31" t="n">
        <f aca="false">'Central scenario'!BM16+'Central scenario'!BN16+'Central scenario'!BL16-C133</f>
        <v>0.0889495593590608</v>
      </c>
      <c r="E133" s="31" t="n">
        <f aca="false">'Central scenario'!BK16</f>
        <v>0.0623267372206394</v>
      </c>
      <c r="F133" s="31" t="n">
        <f aca="false">SUM($D$113:$J$113)-SUM($K$113:$Q$113)-$I$113+$I$115</f>
        <v>0.0141775279493914</v>
      </c>
      <c r="G133" s="31" t="n">
        <f aca="false">E133+F133-D133-C133</f>
        <v>-0.0238288926230152</v>
      </c>
    </row>
    <row r="134" customFormat="false" ht="12.75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0.010996285046384</v>
      </c>
      <c r="D134" s="61" t="n">
        <f aca="false">'Central scenario'!BM17+'Central scenario'!BN17+'Central scenario'!BL17-C134</f>
        <v>0.0886241767051394</v>
      </c>
      <c r="E134" s="61" t="n">
        <f aca="false">'Central scenario'!BK17</f>
        <v>0.0627777196074783</v>
      </c>
      <c r="F134" s="61" t="n">
        <f aca="false">SUM($D$113:$J$113)-SUM($K$113:$Q$113)-$I$113+$I$115</f>
        <v>0.0141775279493914</v>
      </c>
      <c r="G134" s="61" t="n">
        <f aca="false">E134+F134-D134-C134</f>
        <v>-0.0226652141946537</v>
      </c>
    </row>
    <row r="135" customFormat="false" ht="12.75" hidden="false" customHeight="false" outlineLevel="0" collapsed="false">
      <c r="B135" s="0" t="n">
        <f aca="false">B134+1</f>
        <v>2029</v>
      </c>
      <c r="C135" s="31" t="n">
        <f aca="false">SUM('Central pensions'!Y70:Y73)/AVERAGE('Central scenario'!AG70:AG73)</f>
        <v>0.0105036774164407</v>
      </c>
      <c r="D135" s="31" t="n">
        <f aca="false">'Central scenario'!BM18+'Central scenario'!BN18+'Central scenario'!BL18-C135</f>
        <v>0.0881481905051435</v>
      </c>
      <c r="E135" s="31" t="n">
        <f aca="false">'Central scenario'!BK18</f>
        <v>0.0634054966187808</v>
      </c>
      <c r="F135" s="31" t="n">
        <f aca="false">SUM($D$113:$J$113)-SUM($K$113:$Q$113)-$I$113+$I$115</f>
        <v>0.0141775279493914</v>
      </c>
      <c r="G135" s="31" t="n">
        <f aca="false">E135+F135-D135-C135</f>
        <v>-0.021068843353412</v>
      </c>
    </row>
    <row r="136" customFormat="false" ht="12.75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0.0101384156836431</v>
      </c>
      <c r="D136" s="61" t="n">
        <f aca="false">'Central scenario'!BM19+'Central scenario'!BN19+'Central scenario'!BL19-C136</f>
        <v>0.0876277590781506</v>
      </c>
      <c r="E136" s="61" t="n">
        <f aca="false">'Central scenario'!BK19</f>
        <v>0.0639099987307829</v>
      </c>
      <c r="F136" s="61" t="n">
        <f aca="false">SUM($D$113:$J$113)-SUM($K$113:$Q$113)-$I$113+$I$115</f>
        <v>0.0141775279493914</v>
      </c>
      <c r="G136" s="61" t="n">
        <f aca="false">E136+F136-D136-C136</f>
        <v>-0.0196786480816194</v>
      </c>
    </row>
    <row r="137" customFormat="false" ht="12.75" hidden="false" customHeight="false" outlineLevel="0" collapsed="false">
      <c r="B137" s="0" t="n">
        <f aca="false">B136+1</f>
        <v>2031</v>
      </c>
      <c r="C137" s="31" t="n">
        <f aca="false">SUM('Central pensions'!Y78:Y81)/AVERAGE('Central scenario'!AG78:AG81)</f>
        <v>0.00951579787679446</v>
      </c>
      <c r="D137" s="31" t="n">
        <f aca="false">'Central scenario'!BM20+'Central scenario'!BN20+'Central scenario'!BL20-C137</f>
        <v>0.0875418619338665</v>
      </c>
      <c r="E137" s="31" t="n">
        <f aca="false">'Central scenario'!BK20</f>
        <v>0.0641743245502437</v>
      </c>
      <c r="F137" s="31" t="n">
        <f aca="false">SUM($D$113:$J$113)-SUM($K$113:$Q$113)-$I$113+$I$115</f>
        <v>0.0141775279493914</v>
      </c>
      <c r="G137" s="31" t="n">
        <f aca="false">E137+F137-D137-C137</f>
        <v>-0.0187058073110258</v>
      </c>
    </row>
    <row r="138" customFormat="false" ht="12.75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0.00917915336457457</v>
      </c>
      <c r="D138" s="61" t="n">
        <f aca="false">'Central scenario'!BM21+'Central scenario'!BN21+'Central scenario'!BL21-C138</f>
        <v>0.087626859814543</v>
      </c>
      <c r="E138" s="61" t="n">
        <f aca="false">'Central scenario'!BK21</f>
        <v>0.064368200418866</v>
      </c>
      <c r="F138" s="61" t="n">
        <f aca="false">SUM($D$113:$J$113)-SUM($K$113:$Q$113)-$I$113+$I$115</f>
        <v>0.0141775279493914</v>
      </c>
      <c r="G138" s="61" t="n">
        <f aca="false">E138+F138-D138-C138</f>
        <v>-0.0182602848108601</v>
      </c>
    </row>
    <row r="139" customFormat="false" ht="12.75" hidden="false" customHeight="false" outlineLevel="0" collapsed="false">
      <c r="B139" s="0" t="n">
        <f aca="false">B138+1</f>
        <v>2033</v>
      </c>
      <c r="C139" s="31" t="n">
        <f aca="false">SUM('Central pensions'!Y86:Y89)/AVERAGE('Central scenario'!AG86:AG89)</f>
        <v>0.00870300635807874</v>
      </c>
      <c r="D139" s="31" t="n">
        <f aca="false">'Central scenario'!BM22+'Central scenario'!BN22+'Central scenario'!BL22-C139</f>
        <v>0.0869290109947013</v>
      </c>
      <c r="E139" s="31" t="n">
        <f aca="false">'Central scenario'!BK22</f>
        <v>0.0646440128888151</v>
      </c>
      <c r="F139" s="31" t="n">
        <f aca="false">SUM($D$113:$J$113)-SUM($K$113:$Q$113)-$I$113+$I$115</f>
        <v>0.0141775279493914</v>
      </c>
      <c r="G139" s="31" t="n">
        <f aca="false">E139+F139-D139-C139</f>
        <v>-0.0168104765145735</v>
      </c>
    </row>
    <row r="140" customFormat="false" ht="12.75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0.00843879362136906</v>
      </c>
      <c r="D140" s="61" t="n">
        <f aca="false">'Central scenario'!BM23+'Central scenario'!BN23+'Central scenario'!BL23-C140</f>
        <v>0.0866553119311942</v>
      </c>
      <c r="E140" s="61" t="n">
        <f aca="false">'Central scenario'!BK23</f>
        <v>0.0650661126367466</v>
      </c>
      <c r="F140" s="61" t="n">
        <f aca="false">SUM($D$113:$J$113)-SUM($K$113:$Q$113)-$I$113+$I$115</f>
        <v>0.0141775279493914</v>
      </c>
      <c r="G140" s="61" t="n">
        <f aca="false">E140+F140-D140-C140</f>
        <v>-0.0158504649664252</v>
      </c>
    </row>
    <row r="141" customFormat="false" ht="12.75" hidden="false" customHeight="false" outlineLevel="0" collapsed="false">
      <c r="B141" s="0" t="n">
        <f aca="false">B140+1</f>
        <v>2035</v>
      </c>
      <c r="C141" s="31" t="n">
        <f aca="false">SUM('Central pensions'!Y94:Y97)/AVERAGE('Central scenario'!AG94:AG97)</f>
        <v>0.00815660957666627</v>
      </c>
      <c r="D141" s="31" t="n">
        <f aca="false">'Central scenario'!BM24+'Central scenario'!BN24+'Central scenario'!BL24-C141</f>
        <v>0.0864420105783213</v>
      </c>
      <c r="E141" s="31" t="n">
        <f aca="false">'Central scenario'!BK24</f>
        <v>0.0652572958025462</v>
      </c>
      <c r="F141" s="31" t="n">
        <f aca="false">SUM($D$113:$J$113)-SUM($K$113:$Q$113)-$I$113+$I$115</f>
        <v>0.0141775279493914</v>
      </c>
      <c r="G141" s="31" t="n">
        <f aca="false">E141+F141-D141-C141</f>
        <v>-0.0151637964030499</v>
      </c>
    </row>
    <row r="142" customFormat="false" ht="12.75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0.00799597143785776</v>
      </c>
      <c r="D142" s="61" t="n">
        <f aca="false">'Central scenario'!BM25+'Central scenario'!BN25+'Central scenario'!BL25-C142</f>
        <v>0.0861002507036007</v>
      </c>
      <c r="E142" s="61" t="n">
        <f aca="false">'Central scenario'!BK25</f>
        <v>0.0653378661406845</v>
      </c>
      <c r="F142" s="61" t="n">
        <f aca="false">SUM($D$113:$J$113)-SUM($K$113:$Q$113)-$I$113+$I$115</f>
        <v>0.0141775279493914</v>
      </c>
      <c r="G142" s="61" t="n">
        <f aca="false">E142+F142-D142-C142</f>
        <v>-0.0145808280513825</v>
      </c>
    </row>
    <row r="143" customFormat="false" ht="12.75" hidden="false" customHeight="false" outlineLevel="0" collapsed="false">
      <c r="B143" s="0" t="n">
        <f aca="false">B142+1</f>
        <v>2037</v>
      </c>
      <c r="C143" s="31" t="n">
        <f aca="false">SUM('Central pensions'!Y102:Y105)/AVERAGE('Central scenario'!AG102:AG105)</f>
        <v>0.00789834664219758</v>
      </c>
      <c r="D143" s="31" t="n">
        <f aca="false">'Central scenario'!BM26+'Central scenario'!BN26+'Central scenario'!BL26-C143</f>
        <v>0.085947676053102</v>
      </c>
      <c r="E143" s="31" t="n">
        <f aca="false">'Central scenario'!BK26</f>
        <v>0.0655482670736608</v>
      </c>
      <c r="F143" s="31" t="n">
        <f aca="false">SUM($D$113:$J$113)-SUM($K$113:$Q$113)-$I$113+$I$115</f>
        <v>0.0141775279493914</v>
      </c>
      <c r="G143" s="31" t="n">
        <f aca="false">E143+F143-D143-C143</f>
        <v>-0.0141202276722474</v>
      </c>
    </row>
    <row r="144" customFormat="false" ht="12.75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0.00769139515686754</v>
      </c>
      <c r="D144" s="61" t="n">
        <f aca="false">'Central scenario'!BM27+'Central scenario'!BN27+'Central scenario'!BL27-C144</f>
        <v>0.0862492666829107</v>
      </c>
      <c r="E144" s="61" t="n">
        <f aca="false">'Central scenario'!BK27</f>
        <v>0.0654255895259311</v>
      </c>
      <c r="F144" s="61" t="n">
        <f aca="false">SUM($D$113:$J$113)-SUM($K$113:$Q$113)-$I$113+$I$115</f>
        <v>0.0141775279493914</v>
      </c>
      <c r="G144" s="61" t="n">
        <f aca="false">E144+F144-D144-C144</f>
        <v>-0.0143375443644557</v>
      </c>
    </row>
    <row r="145" customFormat="false" ht="12.75" hidden="false" customHeight="false" outlineLevel="0" collapsed="false">
      <c r="B145" s="0" t="n">
        <f aca="false">B144+1</f>
        <v>2039</v>
      </c>
      <c r="C145" s="31" t="n">
        <f aca="false">SUM('Central pensions'!Y110:Y113)/AVERAGE('Central scenario'!AG110:AG113)</f>
        <v>0.00741750141804105</v>
      </c>
      <c r="D145" s="31" t="n">
        <f aca="false">'Central scenario'!BM28+'Central scenario'!BN28+'Central scenario'!BL28-C145</f>
        <v>0.0864246359191908</v>
      </c>
      <c r="E145" s="31" t="n">
        <f aca="false">'Central scenario'!BK28</f>
        <v>0.0661306476387622</v>
      </c>
      <c r="F145" s="31" t="n">
        <f aca="false">SUM($D$113:$J$113)-SUM($K$113:$Q$113)-$I$113+$I$115</f>
        <v>0.0141775279493914</v>
      </c>
      <c r="G145" s="31" t="n">
        <f aca="false">E145+F145-D145-C145</f>
        <v>-0.0135339617490782</v>
      </c>
    </row>
    <row r="146" customFormat="false" ht="12.75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0.00716573097134827</v>
      </c>
      <c r="D146" s="61" t="n">
        <f aca="false">'Central scenario'!BM29+'Central scenario'!BN29+'Central scenario'!BL29-C146</f>
        <v>0.0865278479094405</v>
      </c>
      <c r="E146" s="61" t="n">
        <f aca="false">'Central scenario'!BK29</f>
        <v>0.0663598674216303</v>
      </c>
      <c r="F146" s="61" t="n">
        <f aca="false">SUM($D$113:$J$113)-SUM($K$113:$Q$113)-$I$113+$I$115</f>
        <v>0.0141775279493914</v>
      </c>
      <c r="G146" s="61" t="n">
        <f aca="false">E146+F146-D146-C146</f>
        <v>-0.013156183509767</v>
      </c>
    </row>
    <row r="147" customFormat="false" ht="12.75" hidden="false" customHeight="false" outlineLevel="0" collapsed="false">
      <c r="B147" s="5"/>
      <c r="C147" s="61" t="s">
        <v>61</v>
      </c>
      <c r="D147" s="61" t="s">
        <v>164</v>
      </c>
      <c r="E147" s="61" t="s">
        <v>165</v>
      </c>
      <c r="F147" s="61" t="s">
        <v>166</v>
      </c>
      <c r="G147" s="61" t="s">
        <v>167</v>
      </c>
    </row>
    <row r="148" customFormat="false" ht="12.75" hidden="false" customHeight="false" outlineLevel="0" collapsed="false">
      <c r="C148" s="0" t="str">
        <f aca="false">C118</f>
        <v>Family benefits</v>
      </c>
      <c r="D148" s="0" t="str">
        <f aca="false">D118</f>
        <v>Pensions</v>
      </c>
      <c r="E148" s="0" t="str">
        <f aca="false">E118</f>
        <v>Social security contributions</v>
      </c>
      <c r="F148" s="0" t="str">
        <f aca="false">F118</f>
        <v>Fiscal income net of non-simulated expenses</v>
      </c>
      <c r="G148" s="0" t="str">
        <f aca="false">G118</f>
        <v>Economic result</v>
      </c>
    </row>
    <row r="149" customFormat="false" ht="12.75" hidden="false" customHeight="false" outlineLevel="0" collapsed="false">
      <c r="B149" s="5" t="n">
        <v>2014</v>
      </c>
      <c r="C149" s="61" t="n">
        <f aca="false">-C120</f>
        <v>-0.0100080003976103</v>
      </c>
      <c r="D149" s="61" t="n">
        <f aca="false">-D120</f>
        <v>-0.0636642641339578</v>
      </c>
      <c r="E149" s="61" t="n">
        <f aca="false">E120</f>
        <v>0.0539797598100557</v>
      </c>
      <c r="F149" s="61" t="n">
        <f aca="false">F120</f>
        <v>0.0208507583843275</v>
      </c>
      <c r="G149" s="61" t="n">
        <f aca="false">G120</f>
        <v>0.00115825366281494</v>
      </c>
    </row>
    <row r="150" customFormat="false" ht="12.75" hidden="false" customHeight="false" outlineLevel="0" collapsed="false">
      <c r="B150" s="0" t="n">
        <v>2015</v>
      </c>
      <c r="C150" s="31" t="n">
        <f aca="false">-C121</f>
        <v>-0.0107339784194634</v>
      </c>
      <c r="D150" s="31" t="n">
        <f aca="false">-D121</f>
        <v>-0.0829481034514563</v>
      </c>
      <c r="E150" s="31" t="n">
        <f aca="false">E121</f>
        <v>0.0607890100036003</v>
      </c>
      <c r="F150" s="31" t="n">
        <f aca="false">F121</f>
        <v>0.0212417617908622</v>
      </c>
      <c r="G150" s="31" t="n">
        <f aca="false">G121</f>
        <v>-0.0116513100764571</v>
      </c>
    </row>
    <row r="151" customFormat="false" ht="12.75" hidden="false" customHeight="false" outlineLevel="0" collapsed="false">
      <c r="B151" s="5" t="n">
        <v>2016</v>
      </c>
      <c r="C151" s="61" t="n">
        <f aca="false">-C122</f>
        <v>-0.0120915600774794</v>
      </c>
      <c r="D151" s="61" t="n">
        <f aca="false">-D122</f>
        <v>-0.0821174703482336</v>
      </c>
      <c r="E151" s="61" t="n">
        <f aca="false">E122</f>
        <v>0.0613721775203611</v>
      </c>
      <c r="F151" s="61" t="n">
        <f aca="false">F122</f>
        <v>0.0136114589454148</v>
      </c>
      <c r="G151" s="61" t="n">
        <f aca="false">G122</f>
        <v>-0.0192253939599372</v>
      </c>
    </row>
    <row r="152" customFormat="false" ht="12.75" hidden="false" customHeight="false" outlineLevel="0" collapsed="false">
      <c r="B152" s="0" t="n">
        <v>2017</v>
      </c>
      <c r="C152" s="31" t="n">
        <f aca="false">-C123</f>
        <v>-0.0155187056640414</v>
      </c>
      <c r="D152" s="31" t="n">
        <f aca="false">-D123</f>
        <v>-0.0847525809514071</v>
      </c>
      <c r="E152" s="31" t="n">
        <f aca="false">E123</f>
        <v>0.0631912464013855</v>
      </c>
      <c r="F152" s="31" t="n">
        <f aca="false">F123</f>
        <v>0.0110564581173711</v>
      </c>
      <c r="G152" s="31" t="n">
        <f aca="false">G123</f>
        <v>-0.0260235820966919</v>
      </c>
    </row>
    <row r="153" customFormat="false" ht="12.75" hidden="false" customHeight="false" outlineLevel="0" collapsed="false">
      <c r="B153" s="5" t="n">
        <f aca="false">B152+1</f>
        <v>2018</v>
      </c>
      <c r="C153" s="61" t="n">
        <f aca="false">-C124</f>
        <v>-0.0143643444472167</v>
      </c>
      <c r="D153" s="61" t="n">
        <f aca="false">-D124</f>
        <v>-0.0820642873195165</v>
      </c>
      <c r="E153" s="61" t="n">
        <f aca="false">E124</f>
        <v>0.0590035171312341</v>
      </c>
      <c r="F153" s="61" t="n">
        <f aca="false">F124</f>
        <v>0.015880266757964</v>
      </c>
      <c r="G153" s="61" t="n">
        <f aca="false">G124</f>
        <v>-0.0215448478775351</v>
      </c>
    </row>
    <row r="154" customFormat="false" ht="12.75" hidden="false" customHeight="false" outlineLevel="0" collapsed="false">
      <c r="B154" s="0" t="n">
        <f aca="false">B153+1</f>
        <v>2019</v>
      </c>
      <c r="C154" s="31" t="n">
        <f aca="false">-C125</f>
        <v>-0.0136316295108704</v>
      </c>
      <c r="D154" s="31" t="n">
        <f aca="false">-D125</f>
        <v>-0.0767147567851068</v>
      </c>
      <c r="E154" s="31" t="n">
        <f aca="false">E125</f>
        <v>0.0513674877155538</v>
      </c>
      <c r="F154" s="31" t="n">
        <f aca="false">F125</f>
        <v>0.0112879599606704</v>
      </c>
      <c r="G154" s="31" t="n">
        <f aca="false">G125</f>
        <v>-0.027690938619753</v>
      </c>
    </row>
    <row r="155" customFormat="false" ht="12.75" hidden="false" customHeight="false" outlineLevel="0" collapsed="false">
      <c r="B155" s="5" t="n">
        <f aca="false">B154+1</f>
        <v>2020</v>
      </c>
      <c r="C155" s="61" t="n">
        <f aca="false">-C126</f>
        <v>-0.0159230990359424</v>
      </c>
      <c r="D155" s="61" t="n">
        <f aca="false">-D126</f>
        <v>-0.0967182229221955</v>
      </c>
      <c r="E155" s="61" t="n">
        <f aca="false">E126</f>
        <v>0.0580932317937318</v>
      </c>
      <c r="F155" s="61" t="n">
        <f aca="false">F126</f>
        <v>0.0141775279493914</v>
      </c>
      <c r="G155" s="61" t="n">
        <f aca="false">G126</f>
        <v>-0.0403705622150146</v>
      </c>
    </row>
    <row r="156" customFormat="false" ht="12.75" hidden="false" customHeight="false" outlineLevel="0" collapsed="false">
      <c r="B156" s="0" t="n">
        <f aca="false">B155+1</f>
        <v>2021</v>
      </c>
      <c r="C156" s="31" t="n">
        <f aca="false">-C127</f>
        <v>-0.0134022656896686</v>
      </c>
      <c r="D156" s="31" t="n">
        <f aca="false">-D127</f>
        <v>-0.0854269680846458</v>
      </c>
      <c r="E156" s="31" t="n">
        <f aca="false">E127</f>
        <v>0.0566789354489504</v>
      </c>
      <c r="F156" s="31" t="n">
        <f aca="false">F127</f>
        <v>0.0141775279493914</v>
      </c>
      <c r="G156" s="31" t="n">
        <f aca="false">G127</f>
        <v>-0.0279727703759725</v>
      </c>
    </row>
    <row r="157" customFormat="false" ht="12.75" hidden="false" customHeight="false" outlineLevel="0" collapsed="false">
      <c r="B157" s="5" t="n">
        <f aca="false">B156+1</f>
        <v>2022</v>
      </c>
      <c r="C157" s="61" t="n">
        <f aca="false">-C128</f>
        <v>-0.0130943121549368</v>
      </c>
      <c r="D157" s="61" t="n">
        <f aca="false">-D128</f>
        <v>-0.0862141280785149</v>
      </c>
      <c r="E157" s="61" t="n">
        <f aca="false">E128</f>
        <v>0.0581923761258864</v>
      </c>
      <c r="F157" s="61" t="n">
        <f aca="false">F128</f>
        <v>0.0141775279493914</v>
      </c>
      <c r="G157" s="61" t="n">
        <f aca="false">G128</f>
        <v>-0.0269385361581739</v>
      </c>
    </row>
    <row r="158" customFormat="false" ht="12.75" hidden="false" customHeight="false" outlineLevel="0" collapsed="false">
      <c r="B158" s="0" t="n">
        <f aca="false">B157+1</f>
        <v>2023</v>
      </c>
      <c r="C158" s="31" t="n">
        <f aca="false">-C129</f>
        <v>-0.0124670986669176</v>
      </c>
      <c r="D158" s="31" t="n">
        <f aca="false">-D129</f>
        <v>-0.0857755254127761</v>
      </c>
      <c r="E158" s="31" t="n">
        <f aca="false">E129</f>
        <v>0.0586786121393279</v>
      </c>
      <c r="F158" s="31" t="n">
        <f aca="false">F129</f>
        <v>0.0141775279493914</v>
      </c>
      <c r="G158" s="31" t="n">
        <f aca="false">G129</f>
        <v>-0.0253864839909743</v>
      </c>
    </row>
    <row r="159" customFormat="false" ht="12.75" hidden="false" customHeight="false" outlineLevel="0" collapsed="false">
      <c r="B159" s="5" t="n">
        <f aca="false">B158+1</f>
        <v>2024</v>
      </c>
      <c r="C159" s="61" t="n">
        <f aca="false">-C130</f>
        <v>-0.0122785415378616</v>
      </c>
      <c r="D159" s="61" t="n">
        <f aca="false">-D130</f>
        <v>-0.0865491605663772</v>
      </c>
      <c r="E159" s="61" t="n">
        <f aca="false">E130</f>
        <v>0.06006587053989</v>
      </c>
      <c r="F159" s="61" t="n">
        <f aca="false">F130</f>
        <v>0.0141775279493914</v>
      </c>
      <c r="G159" s="61" t="n">
        <f aca="false">G130</f>
        <v>-0.0245843036149574</v>
      </c>
    </row>
    <row r="160" customFormat="false" ht="12.75" hidden="false" customHeight="false" outlineLevel="0" collapsed="false">
      <c r="B160" s="0" t="n">
        <f aca="false">B159+1</f>
        <v>2025</v>
      </c>
      <c r="C160" s="31" t="n">
        <f aca="false">-C131</f>
        <v>-0.0121493231162595</v>
      </c>
      <c r="D160" s="31" t="n">
        <f aca="false">-D131</f>
        <v>-0.0881433500377452</v>
      </c>
      <c r="E160" s="31" t="n">
        <f aca="false">E131</f>
        <v>0.062126828414394</v>
      </c>
      <c r="F160" s="31" t="n">
        <f aca="false">F131</f>
        <v>0.0141775279493914</v>
      </c>
      <c r="G160" s="31" t="n">
        <f aca="false">G131</f>
        <v>-0.0239883167902193</v>
      </c>
    </row>
    <row r="161" customFormat="false" ht="12.75" hidden="false" customHeight="false" outlineLevel="0" collapsed="false">
      <c r="B161" s="5" t="n">
        <f aca="false">B160+1</f>
        <v>2026</v>
      </c>
      <c r="C161" s="61" t="n">
        <f aca="false">-C132</f>
        <v>-0.0117603362759634</v>
      </c>
      <c r="D161" s="61" t="n">
        <f aca="false">-D132</f>
        <v>-0.0886662255963404</v>
      </c>
      <c r="E161" s="61" t="n">
        <f aca="false">E132</f>
        <v>0.0626099891392762</v>
      </c>
      <c r="F161" s="61" t="n">
        <f aca="false">F132</f>
        <v>0.0141775279493914</v>
      </c>
      <c r="G161" s="61" t="n">
        <f aca="false">G132</f>
        <v>-0.0236390447836361</v>
      </c>
    </row>
    <row r="162" customFormat="false" ht="12.75" hidden="false" customHeight="false" outlineLevel="0" collapsed="false">
      <c r="B162" s="0" t="n">
        <f aca="false">B161+1</f>
        <v>2027</v>
      </c>
      <c r="C162" s="31" t="n">
        <f aca="false">-C133</f>
        <v>-0.0113835984339852</v>
      </c>
      <c r="D162" s="31" t="n">
        <f aca="false">-D133</f>
        <v>-0.0889495593590608</v>
      </c>
      <c r="E162" s="31" t="n">
        <f aca="false">E133</f>
        <v>0.0623267372206394</v>
      </c>
      <c r="F162" s="31" t="n">
        <f aca="false">F133</f>
        <v>0.0141775279493914</v>
      </c>
      <c r="G162" s="31" t="n">
        <f aca="false">G133</f>
        <v>-0.0238288926230152</v>
      </c>
    </row>
    <row r="163" customFormat="false" ht="12.75" hidden="false" customHeight="false" outlineLevel="0" collapsed="false">
      <c r="B163" s="5" t="n">
        <f aca="false">B162+1</f>
        <v>2028</v>
      </c>
      <c r="C163" s="61" t="n">
        <f aca="false">-C134</f>
        <v>-0.010996285046384</v>
      </c>
      <c r="D163" s="61" t="n">
        <f aca="false">-D134</f>
        <v>-0.0886241767051394</v>
      </c>
      <c r="E163" s="61" t="n">
        <f aca="false">E134</f>
        <v>0.0627777196074783</v>
      </c>
      <c r="F163" s="61" t="n">
        <f aca="false">F134</f>
        <v>0.0141775279493914</v>
      </c>
      <c r="G163" s="61" t="n">
        <f aca="false">G134</f>
        <v>-0.0226652141946537</v>
      </c>
    </row>
    <row r="164" customFormat="false" ht="12.75" hidden="false" customHeight="false" outlineLevel="0" collapsed="false">
      <c r="B164" s="0" t="n">
        <f aca="false">B163+1</f>
        <v>2029</v>
      </c>
      <c r="C164" s="31" t="n">
        <f aca="false">-C135</f>
        <v>-0.0105036774164407</v>
      </c>
      <c r="D164" s="31" t="n">
        <f aca="false">-D135</f>
        <v>-0.0881481905051435</v>
      </c>
      <c r="E164" s="31" t="n">
        <f aca="false">E135</f>
        <v>0.0634054966187808</v>
      </c>
      <c r="F164" s="31" t="n">
        <f aca="false">F135</f>
        <v>0.0141775279493914</v>
      </c>
      <c r="G164" s="31" t="n">
        <f aca="false">G135</f>
        <v>-0.021068843353412</v>
      </c>
    </row>
    <row r="165" customFormat="false" ht="12.75" hidden="false" customHeight="false" outlineLevel="0" collapsed="false">
      <c r="B165" s="5" t="n">
        <f aca="false">B164+1</f>
        <v>2030</v>
      </c>
      <c r="C165" s="61" t="n">
        <f aca="false">-C136</f>
        <v>-0.0101384156836431</v>
      </c>
      <c r="D165" s="61" t="n">
        <f aca="false">-D136</f>
        <v>-0.0876277590781506</v>
      </c>
      <c r="E165" s="61" t="n">
        <f aca="false">E136</f>
        <v>0.0639099987307829</v>
      </c>
      <c r="F165" s="61" t="n">
        <f aca="false">F136</f>
        <v>0.0141775279493914</v>
      </c>
      <c r="G165" s="61" t="n">
        <f aca="false">G136</f>
        <v>-0.0196786480816194</v>
      </c>
    </row>
    <row r="166" customFormat="false" ht="12.75" hidden="false" customHeight="false" outlineLevel="0" collapsed="false">
      <c r="B166" s="0" t="n">
        <f aca="false">B165+1</f>
        <v>2031</v>
      </c>
      <c r="C166" s="31" t="n">
        <f aca="false">-C137</f>
        <v>-0.00951579787679446</v>
      </c>
      <c r="D166" s="31" t="n">
        <f aca="false">-D137</f>
        <v>-0.0875418619338665</v>
      </c>
      <c r="E166" s="31" t="n">
        <f aca="false">E137</f>
        <v>0.0641743245502437</v>
      </c>
      <c r="F166" s="31" t="n">
        <f aca="false">F137</f>
        <v>0.0141775279493914</v>
      </c>
      <c r="G166" s="31" t="n">
        <f aca="false">G137</f>
        <v>-0.0187058073110258</v>
      </c>
    </row>
    <row r="167" customFormat="false" ht="12.75" hidden="false" customHeight="false" outlineLevel="0" collapsed="false">
      <c r="B167" s="5" t="n">
        <f aca="false">B166+1</f>
        <v>2032</v>
      </c>
      <c r="C167" s="61" t="n">
        <f aca="false">-C138</f>
        <v>-0.00917915336457457</v>
      </c>
      <c r="D167" s="61" t="n">
        <f aca="false">-D138</f>
        <v>-0.087626859814543</v>
      </c>
      <c r="E167" s="61" t="n">
        <f aca="false">E138</f>
        <v>0.064368200418866</v>
      </c>
      <c r="F167" s="61" t="n">
        <f aca="false">F138</f>
        <v>0.0141775279493914</v>
      </c>
      <c r="G167" s="61" t="n">
        <f aca="false">G138</f>
        <v>-0.0182602848108601</v>
      </c>
    </row>
    <row r="168" customFormat="false" ht="12.75" hidden="false" customHeight="false" outlineLevel="0" collapsed="false">
      <c r="B168" s="0" t="n">
        <f aca="false">B167+1</f>
        <v>2033</v>
      </c>
      <c r="C168" s="31" t="n">
        <f aca="false">-C139</f>
        <v>-0.00870300635807874</v>
      </c>
      <c r="D168" s="31" t="n">
        <f aca="false">-D139</f>
        <v>-0.0869290109947013</v>
      </c>
      <c r="E168" s="31" t="n">
        <f aca="false">E139</f>
        <v>0.0646440128888151</v>
      </c>
      <c r="F168" s="31" t="n">
        <f aca="false">F139</f>
        <v>0.0141775279493914</v>
      </c>
      <c r="G168" s="31" t="n">
        <f aca="false">G139</f>
        <v>-0.0168104765145735</v>
      </c>
    </row>
    <row r="169" customFormat="false" ht="12.75" hidden="false" customHeight="false" outlineLevel="0" collapsed="false">
      <c r="B169" s="5" t="n">
        <f aca="false">B168+1</f>
        <v>2034</v>
      </c>
      <c r="C169" s="61" t="n">
        <f aca="false">-C140</f>
        <v>-0.00843879362136906</v>
      </c>
      <c r="D169" s="61" t="n">
        <f aca="false">-D140</f>
        <v>-0.0866553119311942</v>
      </c>
      <c r="E169" s="61" t="n">
        <f aca="false">E140</f>
        <v>0.0650661126367466</v>
      </c>
      <c r="F169" s="61" t="n">
        <f aca="false">F140</f>
        <v>0.0141775279493914</v>
      </c>
      <c r="G169" s="61" t="n">
        <f aca="false">G140</f>
        <v>-0.0158504649664252</v>
      </c>
    </row>
    <row r="170" customFormat="false" ht="12.75" hidden="false" customHeight="false" outlineLevel="0" collapsed="false">
      <c r="B170" s="0" t="n">
        <f aca="false">B169+1</f>
        <v>2035</v>
      </c>
      <c r="C170" s="31" t="n">
        <f aca="false">-C141</f>
        <v>-0.00815660957666627</v>
      </c>
      <c r="D170" s="31" t="n">
        <f aca="false">-D141</f>
        <v>-0.0864420105783213</v>
      </c>
      <c r="E170" s="31" t="n">
        <f aca="false">E141</f>
        <v>0.0652572958025462</v>
      </c>
      <c r="F170" s="31" t="n">
        <f aca="false">F141</f>
        <v>0.0141775279493914</v>
      </c>
      <c r="G170" s="31" t="n">
        <f aca="false">G141</f>
        <v>-0.0151637964030499</v>
      </c>
    </row>
    <row r="171" customFormat="false" ht="12.75" hidden="false" customHeight="false" outlineLevel="0" collapsed="false">
      <c r="B171" s="5" t="n">
        <f aca="false">B170+1</f>
        <v>2036</v>
      </c>
      <c r="C171" s="61" t="n">
        <f aca="false">-C142</f>
        <v>-0.00799597143785776</v>
      </c>
      <c r="D171" s="61" t="n">
        <f aca="false">-D142</f>
        <v>-0.0861002507036007</v>
      </c>
      <c r="E171" s="61" t="n">
        <f aca="false">E142</f>
        <v>0.0653378661406845</v>
      </c>
      <c r="F171" s="61" t="n">
        <f aca="false">F142</f>
        <v>0.0141775279493914</v>
      </c>
      <c r="G171" s="61" t="n">
        <f aca="false">G142</f>
        <v>-0.0145808280513825</v>
      </c>
    </row>
    <row r="172" customFormat="false" ht="12.75" hidden="false" customHeight="false" outlineLevel="0" collapsed="false">
      <c r="B172" s="0" t="n">
        <f aca="false">B171+1</f>
        <v>2037</v>
      </c>
      <c r="C172" s="31" t="n">
        <f aca="false">-C143</f>
        <v>-0.00789834664219758</v>
      </c>
      <c r="D172" s="31" t="n">
        <f aca="false">-D143</f>
        <v>-0.085947676053102</v>
      </c>
      <c r="E172" s="31" t="n">
        <f aca="false">E143</f>
        <v>0.0655482670736608</v>
      </c>
      <c r="F172" s="31" t="n">
        <f aca="false">F143</f>
        <v>0.0141775279493914</v>
      </c>
      <c r="G172" s="31" t="n">
        <f aca="false">G143</f>
        <v>-0.0141202276722474</v>
      </c>
    </row>
    <row r="173" customFormat="false" ht="12.75" hidden="false" customHeight="false" outlineLevel="0" collapsed="false">
      <c r="B173" s="5" t="n">
        <f aca="false">B172+1</f>
        <v>2038</v>
      </c>
      <c r="C173" s="61" t="n">
        <f aca="false">-C144</f>
        <v>-0.00769139515686754</v>
      </c>
      <c r="D173" s="61" t="n">
        <f aca="false">-D144</f>
        <v>-0.0862492666829107</v>
      </c>
      <c r="E173" s="61" t="n">
        <f aca="false">E144</f>
        <v>0.0654255895259311</v>
      </c>
      <c r="F173" s="61" t="n">
        <f aca="false">F144</f>
        <v>0.0141775279493914</v>
      </c>
      <c r="G173" s="61" t="n">
        <f aca="false">G144</f>
        <v>-0.0143375443644557</v>
      </c>
    </row>
    <row r="174" customFormat="false" ht="12.75" hidden="false" customHeight="false" outlineLevel="0" collapsed="false">
      <c r="B174" s="0" t="n">
        <f aca="false">B173+1</f>
        <v>2039</v>
      </c>
      <c r="C174" s="31" t="n">
        <f aca="false">-C145</f>
        <v>-0.00741750141804105</v>
      </c>
      <c r="D174" s="31" t="n">
        <f aca="false">-D145</f>
        <v>-0.0864246359191908</v>
      </c>
      <c r="E174" s="31" t="n">
        <f aca="false">E145</f>
        <v>0.0661306476387622</v>
      </c>
      <c r="F174" s="31" t="n">
        <f aca="false">F145</f>
        <v>0.0141775279493914</v>
      </c>
      <c r="G174" s="31" t="n">
        <f aca="false">G145</f>
        <v>-0.0135339617490782</v>
      </c>
    </row>
    <row r="175" customFormat="false" ht="12.75" hidden="false" customHeight="false" outlineLevel="0" collapsed="false">
      <c r="B175" s="5" t="n">
        <f aca="false">B174+1</f>
        <v>2040</v>
      </c>
      <c r="C175" s="61" t="n">
        <f aca="false">-C146</f>
        <v>-0.00716573097134827</v>
      </c>
      <c r="D175" s="61" t="n">
        <f aca="false">-D146</f>
        <v>-0.0865278479094405</v>
      </c>
      <c r="E175" s="61" t="n">
        <f aca="false">E146</f>
        <v>0.0663598674216303</v>
      </c>
      <c r="F175" s="61" t="n">
        <f aca="false">F146</f>
        <v>0.0141775279493914</v>
      </c>
      <c r="G175" s="61" t="n">
        <f aca="false">G146</f>
        <v>-0.013156183509767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0390625" defaultRowHeight="12.75" zeroHeight="false" outlineLevelRow="0" outlineLevelCol="0"/>
  <cols>
    <col collapsed="false" customWidth="true" hidden="false" outlineLevel="0" max="7" min="6" style="58" width="14.43"/>
    <col collapsed="false" customWidth="true" hidden="false" outlineLevel="0" max="8" min="8" style="0" width="14.43"/>
    <col collapsed="false" customWidth="true" hidden="false" outlineLevel="0" max="9" min="9" style="0" width="14.01"/>
    <col collapsed="false" customWidth="true" hidden="false" outlineLevel="0" max="11" min="10" style="58" width="8.86"/>
    <col collapsed="false" customWidth="true" hidden="false" outlineLevel="0" max="14" min="14" style="58" width="8.86"/>
    <col collapsed="false" customWidth="true" hidden="false" outlineLevel="0" max="18" min="17" style="0" width="11.71"/>
    <col collapsed="false" customWidth="true" hidden="false" outlineLevel="0" max="24" min="24" style="0" width="17.29"/>
    <col collapsed="false" customWidth="true" hidden="false" outlineLevel="0" max="25" min="25" style="0" width="13.57"/>
  </cols>
  <sheetData>
    <row r="1" customFormat="false" ht="12.75" hidden="false" customHeight="true" outlineLevel="0" collapsed="false">
      <c r="A1" s="145"/>
      <c r="B1" s="146"/>
      <c r="C1" s="145"/>
      <c r="D1" s="145"/>
      <c r="E1" s="145"/>
      <c r="F1" s="147" t="s">
        <v>168</v>
      </c>
      <c r="G1" s="147" t="s">
        <v>169</v>
      </c>
      <c r="H1" s="145"/>
      <c r="I1" s="145"/>
      <c r="J1" s="148" t="s">
        <v>170</v>
      </c>
      <c r="K1" s="148" t="s">
        <v>171</v>
      </c>
      <c r="L1" s="145"/>
      <c r="M1" s="149"/>
      <c r="N1" s="150" t="s">
        <v>172</v>
      </c>
      <c r="O1" s="145"/>
      <c r="P1" s="146"/>
      <c r="Q1" s="145"/>
      <c r="R1" s="145"/>
      <c r="S1" s="145"/>
      <c r="T1" s="145"/>
      <c r="U1" s="146"/>
      <c r="V1" s="145"/>
      <c r="W1" s="145"/>
      <c r="X1" s="145"/>
      <c r="Y1" s="145"/>
      <c r="Z1" s="145"/>
      <c r="AA1" s="145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75" hidden="false" customHeight="true" outlineLevel="0" collapsed="false">
      <c r="A2" s="145"/>
      <c r="B2" s="146"/>
      <c r="C2" s="145"/>
      <c r="D2" s="145"/>
      <c r="E2" s="145"/>
      <c r="F2" s="148" t="s">
        <v>173</v>
      </c>
      <c r="G2" s="148" t="s">
        <v>174</v>
      </c>
      <c r="H2" s="145"/>
      <c r="I2" s="145"/>
      <c r="J2" s="150"/>
      <c r="K2" s="150"/>
      <c r="L2" s="145"/>
      <c r="M2" s="149"/>
      <c r="N2" s="150" t="s">
        <v>175</v>
      </c>
      <c r="O2" s="145"/>
      <c r="P2" s="146"/>
      <c r="Q2" s="145"/>
      <c r="R2" s="145"/>
      <c r="S2" s="145"/>
      <c r="T2" s="145"/>
      <c r="U2" s="146"/>
      <c r="V2" s="145"/>
      <c r="W2" s="145"/>
      <c r="X2" s="145"/>
      <c r="Y2" s="145"/>
      <c r="Z2" s="145"/>
      <c r="AA2" s="145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3.7" hidden="false" customHeight="true" outlineLevel="0" collapsed="false">
      <c r="A3" s="152" t="s">
        <v>176</v>
      </c>
      <c r="B3" s="153"/>
      <c r="C3" s="152" t="s">
        <v>177</v>
      </c>
      <c r="D3" s="152" t="s">
        <v>178</v>
      </c>
      <c r="E3" s="152" t="s">
        <v>179</v>
      </c>
      <c r="F3" s="154" t="s">
        <v>180</v>
      </c>
      <c r="G3" s="154" t="s">
        <v>181</v>
      </c>
      <c r="H3" s="152" t="s">
        <v>182</v>
      </c>
      <c r="I3" s="152" t="s">
        <v>183</v>
      </c>
      <c r="J3" s="154" t="s">
        <v>184</v>
      </c>
      <c r="K3" s="154" t="s">
        <v>185</v>
      </c>
      <c r="L3" s="152" t="s">
        <v>186</v>
      </c>
      <c r="M3" s="155" t="s">
        <v>187</v>
      </c>
      <c r="N3" s="154" t="s">
        <v>188</v>
      </c>
      <c r="O3" s="152" t="s">
        <v>189</v>
      </c>
      <c r="P3" s="153" t="s">
        <v>190</v>
      </c>
      <c r="Q3" s="152" t="s">
        <v>191</v>
      </c>
      <c r="R3" s="152" t="s">
        <v>192</v>
      </c>
      <c r="S3" s="152" t="s">
        <v>193</v>
      </c>
      <c r="T3" s="152" t="s">
        <v>194</v>
      </c>
      <c r="U3" s="153" t="s">
        <v>195</v>
      </c>
      <c r="V3" s="152" t="s">
        <v>196</v>
      </c>
      <c r="W3" s="152" t="s">
        <v>197</v>
      </c>
      <c r="X3" s="152" t="s">
        <v>198</v>
      </c>
      <c r="Y3" s="152" t="s">
        <v>199</v>
      </c>
      <c r="Z3" s="152" t="s">
        <v>200</v>
      </c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</row>
    <row r="4" customFormat="false" ht="12.75" hidden="false" customHeight="false" outlineLevel="0" collapsed="false">
      <c r="A4" s="157" t="s">
        <v>201</v>
      </c>
      <c r="B4" s="158"/>
      <c r="C4" s="157" t="n">
        <v>2014</v>
      </c>
      <c r="D4" s="157" t="n">
        <v>1</v>
      </c>
      <c r="E4" s="157" t="n">
        <v>1005</v>
      </c>
      <c r="F4" s="159" t="n">
        <v>13919743</v>
      </c>
      <c r="G4" s="159" t="n">
        <v>13367098</v>
      </c>
      <c r="H4" s="160" t="n">
        <f aca="false">F4-J4</f>
        <v>13919743</v>
      </c>
      <c r="I4" s="160" t="n">
        <f aca="false">G4-K4</f>
        <v>13367098</v>
      </c>
      <c r="J4" s="161"/>
      <c r="K4" s="161"/>
      <c r="L4" s="160" t="n">
        <f aca="false">H4-I4</f>
        <v>552645</v>
      </c>
      <c r="M4" s="160" t="n">
        <f aca="false">J4-K4</f>
        <v>0</v>
      </c>
      <c r="N4" s="161" t="n">
        <v>2431521</v>
      </c>
      <c r="O4" s="162" t="n">
        <v>68064666.1181856</v>
      </c>
      <c r="P4" s="157" t="n">
        <f aca="false">O4/I4</f>
        <v>5.09195534574412</v>
      </c>
      <c r="Q4" s="160" t="n">
        <f aca="false">I4*5.5017049523</f>
        <v>73541829.2644794</v>
      </c>
      <c r="R4" s="160" t="n">
        <v>11018747.8054275</v>
      </c>
      <c r="S4" s="160" t="n">
        <v>2463940.91347832</v>
      </c>
      <c r="T4" s="162" t="n">
        <v>13733232.3112091</v>
      </c>
      <c r="U4" s="157" t="n">
        <f aca="false">R4/N4</f>
        <v>4.53162765422445</v>
      </c>
      <c r="V4" s="158"/>
      <c r="W4" s="158"/>
      <c r="X4" s="160" t="n">
        <f aca="false">N4*U12+L4*P13</f>
        <v>15657663.7612308</v>
      </c>
      <c r="Y4" s="160" t="n">
        <f aca="false">N4*5.1890047538</f>
        <v>12617174.0279645</v>
      </c>
      <c r="Z4" s="160" t="n">
        <f aca="false">L4*5.5017049523</f>
        <v>3040489.73336383</v>
      </c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</row>
    <row r="5" customFormat="false" ht="12.75" hidden="false" customHeight="false" outlineLevel="0" collapsed="false">
      <c r="B5" s="158"/>
      <c r="C5" s="157" t="n">
        <v>2014</v>
      </c>
      <c r="D5" s="157" t="n">
        <v>2</v>
      </c>
      <c r="E5" s="157" t="n">
        <v>1004</v>
      </c>
      <c r="F5" s="159" t="n">
        <v>14482790</v>
      </c>
      <c r="G5" s="159" t="n">
        <v>13911325</v>
      </c>
      <c r="H5" s="160" t="n">
        <f aca="false">F5-J5</f>
        <v>14482790</v>
      </c>
      <c r="I5" s="160" t="n">
        <f aca="false">G5-K5</f>
        <v>13911325</v>
      </c>
      <c r="J5" s="161"/>
      <c r="K5" s="161"/>
      <c r="L5" s="160" t="n">
        <f aca="false">H5-I5</f>
        <v>571465</v>
      </c>
      <c r="M5" s="160" t="n">
        <f aca="false">J5-K5</f>
        <v>0</v>
      </c>
      <c r="N5" s="161" t="n">
        <v>2156056</v>
      </c>
      <c r="O5" s="162" t="n">
        <v>80470827.8892677</v>
      </c>
      <c r="P5" s="157" t="n">
        <f aca="false">O5/I5</f>
        <v>5.78455523749662</v>
      </c>
      <c r="Q5" s="160" t="n">
        <f aca="false">I5*5.5017049523</f>
        <v>76536005.6455548</v>
      </c>
      <c r="R5" s="160" t="n">
        <v>13090128.797517</v>
      </c>
      <c r="S5" s="160" t="n">
        <v>2913043.96959149</v>
      </c>
      <c r="T5" s="162" t="n">
        <v>16270046.9661959</v>
      </c>
      <c r="U5" s="157" t="n">
        <f aca="false">R5/N5</f>
        <v>6.07133061363759</v>
      </c>
      <c r="V5" s="158"/>
      <c r="W5" s="158"/>
      <c r="X5" s="160" t="n">
        <f aca="false">N5*5.1890047538+L5*5.5017049523</f>
        <v>14331816.6540251</v>
      </c>
      <c r="Y5" s="160" t="n">
        <f aca="false">N5*5.1890047538</f>
        <v>11187784.833459</v>
      </c>
      <c r="Z5" s="160" t="n">
        <f aca="false">L5*5.5017049523</f>
        <v>3144031.82056612</v>
      </c>
    </row>
    <row r="6" customFormat="false" ht="12.75" hidden="false" customHeight="false" outlineLevel="0" collapsed="false">
      <c r="B6" s="158"/>
      <c r="C6" s="157" t="n">
        <v>2014</v>
      </c>
      <c r="D6" s="157" t="n">
        <v>3</v>
      </c>
      <c r="E6" s="157" t="n">
        <v>1003</v>
      </c>
      <c r="F6" s="159" t="n">
        <v>15149966</v>
      </c>
      <c r="G6" s="159" t="n">
        <v>14531608</v>
      </c>
      <c r="H6" s="160" t="n">
        <f aca="false">F6-J6</f>
        <v>15149966</v>
      </c>
      <c r="I6" s="160" t="n">
        <f aca="false">G6-K6</f>
        <v>14531608</v>
      </c>
      <c r="J6" s="161"/>
      <c r="K6" s="161"/>
      <c r="L6" s="160" t="n">
        <f aca="false">H6-I6</f>
        <v>618358</v>
      </c>
      <c r="M6" s="160" t="n">
        <f aca="false">J6-K6</f>
        <v>0</v>
      </c>
      <c r="N6" s="161" t="n">
        <v>2697106</v>
      </c>
      <c r="O6" s="162" t="n">
        <v>71025009.1540406</v>
      </c>
      <c r="P6" s="157" t="n">
        <f aca="false">O6/I6</f>
        <v>4.88762215124717</v>
      </c>
      <c r="Q6" s="160" t="n">
        <f aca="false">I6*5.5017049523</f>
        <v>79948619.6984823</v>
      </c>
      <c r="R6" s="160" t="n">
        <v>13303482.9648562</v>
      </c>
      <c r="S6" s="160" t="n">
        <v>2571105.33137627</v>
      </c>
      <c r="T6" s="162" t="n">
        <v>17670963.688597</v>
      </c>
      <c r="U6" s="157" t="n">
        <f aca="false">R6/N6</f>
        <v>4.93250282519716</v>
      </c>
      <c r="V6" s="158"/>
      <c r="W6" s="158"/>
      <c r="X6" s="160" t="n">
        <f aca="false">N6*5.1890047538+L6*5.5017049523</f>
        <v>17397319.1263968</v>
      </c>
      <c r="Y6" s="160" t="n">
        <f aca="false">N6*5.1890047538</f>
        <v>13995295.8555025</v>
      </c>
      <c r="Z6" s="160" t="n">
        <f aca="false">L6*5.5017049523</f>
        <v>3402023.27089432</v>
      </c>
    </row>
    <row r="7" customFormat="false" ht="12.75" hidden="false" customHeight="false" outlineLevel="0" collapsed="false">
      <c r="B7" s="158"/>
      <c r="C7" s="157" t="n">
        <v>2014</v>
      </c>
      <c r="D7" s="157" t="n">
        <v>4</v>
      </c>
      <c r="E7" s="157" t="n">
        <v>160</v>
      </c>
      <c r="F7" s="159" t="n">
        <v>15745971</v>
      </c>
      <c r="G7" s="159" t="n">
        <v>15148486</v>
      </c>
      <c r="H7" s="160" t="n">
        <f aca="false">F7-J7</f>
        <v>15745971</v>
      </c>
      <c r="I7" s="160" t="n">
        <f aca="false">G7-K7</f>
        <v>15148486</v>
      </c>
      <c r="J7" s="161"/>
      <c r="K7" s="161"/>
      <c r="L7" s="160" t="n">
        <f aca="false">H7-I7</f>
        <v>597485</v>
      </c>
      <c r="M7" s="160" t="n">
        <f aca="false">J7-K7</f>
        <v>0</v>
      </c>
      <c r="N7" s="161" t="n">
        <v>2598761</v>
      </c>
      <c r="O7" s="162" t="n">
        <v>90838150.786</v>
      </c>
      <c r="P7" s="157" t="n">
        <f aca="false">O7/I7</f>
        <v>5.99651679950062</v>
      </c>
      <c r="Q7" s="160" t="n">
        <f aca="false">I7*5.5017049523</f>
        <v>83342500.4460472</v>
      </c>
      <c r="R7" s="160" t="n">
        <v>12713686.068</v>
      </c>
      <c r="S7" s="160" t="n">
        <v>3288341.0584532</v>
      </c>
      <c r="T7" s="162" t="n">
        <v>17161490.7544532</v>
      </c>
      <c r="U7" s="157" t="n">
        <f aca="false">R7/N7</f>
        <v>4.89221058342803</v>
      </c>
      <c r="V7" s="158"/>
      <c r="W7" s="158"/>
      <c r="X7" s="160" t="n">
        <f aca="false">N7*5.1890047538+L7*5.5017049523</f>
        <v>16772169.366415</v>
      </c>
      <c r="Y7" s="160" t="n">
        <f aca="false">N7*5.1890047538</f>
        <v>13484983.18299</v>
      </c>
      <c r="Z7" s="160" t="n">
        <f aca="false">L7*5.5017049523</f>
        <v>3287186.18342497</v>
      </c>
    </row>
    <row r="8" customFormat="false" ht="12.75" hidden="false" customHeight="false" outlineLevel="0" collapsed="false">
      <c r="B8" s="158"/>
      <c r="C8" s="157" t="n">
        <f aca="false">C4+1</f>
        <v>2015</v>
      </c>
      <c r="D8" s="157" t="n">
        <f aca="false">D4</f>
        <v>1</v>
      </c>
      <c r="E8" s="157" t="n">
        <v>1001</v>
      </c>
      <c r="F8" s="159" t="n">
        <v>16507879</v>
      </c>
      <c r="G8" s="159" t="n">
        <v>15853349</v>
      </c>
      <c r="H8" s="160" t="n">
        <f aca="false">F8-J8</f>
        <v>16507879</v>
      </c>
      <c r="I8" s="160" t="n">
        <f aca="false">G8-K8</f>
        <v>15853349</v>
      </c>
      <c r="J8" s="161"/>
      <c r="K8" s="161"/>
      <c r="L8" s="160" t="n">
        <f aca="false">H8-I8</f>
        <v>654530</v>
      </c>
      <c r="M8" s="160" t="n">
        <f aca="false">J8-K8</f>
        <v>0</v>
      </c>
      <c r="N8" s="161" t="n">
        <v>3002195</v>
      </c>
      <c r="O8" s="162" t="n">
        <v>81897043.9675653</v>
      </c>
      <c r="P8" s="157" t="n">
        <f aca="false">O8/I8</f>
        <v>5.16591440506137</v>
      </c>
      <c r="Q8" s="160" t="n">
        <f aca="false">I8*5.5017049523</f>
        <v>87220448.7038403</v>
      </c>
      <c r="R8" s="160" t="n">
        <v>13986686.083894</v>
      </c>
      <c r="S8" s="160" t="n">
        <v>2964672.99162586</v>
      </c>
      <c r="T8" s="162" t="n">
        <v>18231627.4986104</v>
      </c>
      <c r="U8" s="157" t="n">
        <f aca="false">R8/N8</f>
        <v>4.65881999133767</v>
      </c>
      <c r="V8" s="158"/>
      <c r="W8" s="158"/>
      <c r="X8" s="160" t="n">
        <f aca="false">N8*5.1890047538+L8*5.5017049523</f>
        <v>19179435.0692635</v>
      </c>
      <c r="Y8" s="160" t="n">
        <f aca="false">N8*5.1890047538</f>
        <v>15578404.1268346</v>
      </c>
      <c r="Z8" s="160" t="n">
        <f aca="false">L8*5.5017049523</f>
        <v>3601030.94242892</v>
      </c>
    </row>
    <row r="9" customFormat="false" ht="12.75" hidden="false" customHeight="false" outlineLevel="0" collapsed="false">
      <c r="B9" s="158"/>
      <c r="C9" s="157" t="n">
        <f aca="false">C5+1</f>
        <v>2015</v>
      </c>
      <c r="D9" s="157" t="n">
        <f aca="false">D5</f>
        <v>2</v>
      </c>
      <c r="E9" s="157" t="n">
        <v>1000</v>
      </c>
      <c r="F9" s="159" t="n">
        <v>17877475</v>
      </c>
      <c r="G9" s="159" t="n">
        <v>17180984</v>
      </c>
      <c r="H9" s="160" t="n">
        <f aca="false">F9-J9</f>
        <v>17877475</v>
      </c>
      <c r="I9" s="160" t="n">
        <f aca="false">G9-K9</f>
        <v>17180984</v>
      </c>
      <c r="J9" s="161"/>
      <c r="K9" s="161"/>
      <c r="L9" s="160" t="n">
        <f aca="false">H9-I9</f>
        <v>696491</v>
      </c>
      <c r="M9" s="160" t="n">
        <f aca="false">J9-K9</f>
        <v>0</v>
      </c>
      <c r="N9" s="161" t="n">
        <v>2371185</v>
      </c>
      <c r="O9" s="162" t="n">
        <v>104523364.336654</v>
      </c>
      <c r="P9" s="157" t="n">
        <f aca="false">O9/I9</f>
        <v>6.08366577471081</v>
      </c>
      <c r="Q9" s="160" t="n">
        <f aca="false">I9*5.5017049523</f>
        <v>94524704.7581871</v>
      </c>
      <c r="R9" s="160" t="n">
        <v>14339828.6769147</v>
      </c>
      <c r="S9" s="160" t="n">
        <v>3783745.78898687</v>
      </c>
      <c r="T9" s="162" t="n">
        <v>19687951.5296409</v>
      </c>
      <c r="U9" s="157" t="n">
        <f aca="false">R9/N9</f>
        <v>6.04753685474339</v>
      </c>
      <c r="V9" s="158"/>
      <c r="W9" s="158"/>
      <c r="X9" s="160" t="n">
        <f aca="false">N9*5.1890047538+L9*5.5017049523</f>
        <v>16135978.2210716</v>
      </c>
      <c r="Y9" s="160" t="n">
        <f aca="false">N9*5.1890047538</f>
        <v>12304090.2371393</v>
      </c>
      <c r="Z9" s="160" t="n">
        <f aca="false">L9*5.5017049523</f>
        <v>3831887.98393238</v>
      </c>
    </row>
    <row r="10" customFormat="false" ht="12.75" hidden="false" customHeight="false" outlineLevel="0" collapsed="false">
      <c r="B10" s="158"/>
      <c r="C10" s="157" t="n">
        <v>2016</v>
      </c>
      <c r="D10" s="157" t="n">
        <v>2</v>
      </c>
      <c r="E10" s="157" t="n">
        <v>996</v>
      </c>
      <c r="F10" s="159" t="n">
        <v>18529945</v>
      </c>
      <c r="G10" s="159" t="n">
        <v>17797215</v>
      </c>
      <c r="H10" s="160" t="n">
        <f aca="false">F10-J10</f>
        <v>18529945</v>
      </c>
      <c r="I10" s="160" t="n">
        <f aca="false">G10-K10</f>
        <v>17797215</v>
      </c>
      <c r="J10" s="161"/>
      <c r="K10" s="161"/>
      <c r="L10" s="160" t="n">
        <f aca="false">H10-I10</f>
        <v>732730</v>
      </c>
      <c r="M10" s="160" t="n">
        <f aca="false">J10-K10</f>
        <v>0</v>
      </c>
      <c r="N10" s="161"/>
      <c r="O10" s="158"/>
      <c r="P10" s="158"/>
      <c r="Q10" s="160" t="n">
        <f aca="false">I10*5.5017049523</f>
        <v>97915025.9026478</v>
      </c>
      <c r="R10" s="160"/>
      <c r="S10" s="160"/>
      <c r="T10" s="158"/>
      <c r="U10" s="158"/>
      <c r="V10" s="158"/>
      <c r="W10" s="158"/>
      <c r="X10" s="160"/>
      <c r="Y10" s="160"/>
      <c r="Z10" s="160"/>
    </row>
    <row r="11" customFormat="false" ht="12.75" hidden="false" customHeight="false" outlineLevel="0" collapsed="false">
      <c r="B11" s="158"/>
      <c r="C11" s="157" t="n">
        <v>2016</v>
      </c>
      <c r="D11" s="157" t="n">
        <v>3</v>
      </c>
      <c r="E11" s="157" t="n">
        <v>995</v>
      </c>
      <c r="F11" s="159" t="n">
        <v>19118239</v>
      </c>
      <c r="G11" s="159" t="n">
        <v>18342944</v>
      </c>
      <c r="H11" s="160" t="n">
        <f aca="false">F11-J11</f>
        <v>19118239</v>
      </c>
      <c r="I11" s="160" t="n">
        <f aca="false">G11-K11</f>
        <v>18342944</v>
      </c>
      <c r="J11" s="161"/>
      <c r="K11" s="161"/>
      <c r="L11" s="160" t="n">
        <f aca="false">H11-I11</f>
        <v>775295</v>
      </c>
      <c r="M11" s="160" t="n">
        <f aca="false">J11-K11</f>
        <v>0</v>
      </c>
      <c r="N11" s="161"/>
      <c r="O11" s="158"/>
      <c r="P11" s="158"/>
      <c r="Q11" s="160" t="n">
        <f aca="false">I11*5.5017049523</f>
        <v>100917465.844562</v>
      </c>
      <c r="R11" s="160"/>
      <c r="S11" s="160"/>
      <c r="T11" s="158"/>
      <c r="U11" s="158"/>
      <c r="V11" s="158"/>
      <c r="W11" s="158"/>
      <c r="X11" s="160"/>
      <c r="Y11" s="160"/>
      <c r="Z11" s="160"/>
    </row>
    <row r="12" customFormat="false" ht="12.75" hidden="false" customHeight="false" outlineLevel="0" collapsed="false">
      <c r="B12" s="158"/>
      <c r="C12" s="157" t="n">
        <v>2016</v>
      </c>
      <c r="D12" s="157" t="n">
        <v>4</v>
      </c>
      <c r="E12" s="157" t="n">
        <v>994</v>
      </c>
      <c r="F12" s="159" t="n">
        <v>20592277</v>
      </c>
      <c r="G12" s="159" t="n">
        <v>19759371</v>
      </c>
      <c r="H12" s="160" t="n">
        <f aca="false">F12-J12</f>
        <v>20592277</v>
      </c>
      <c r="I12" s="160" t="n">
        <f aca="false">G12-K12</f>
        <v>19759371</v>
      </c>
      <c r="J12" s="161"/>
      <c r="K12" s="161"/>
      <c r="L12" s="160" t="n">
        <f aca="false">H12-I12</f>
        <v>832906</v>
      </c>
      <c r="M12" s="160" t="n">
        <f aca="false">J12-K12</f>
        <v>0</v>
      </c>
      <c r="N12" s="161"/>
      <c r="O12" s="158"/>
      <c r="P12" s="158" t="s">
        <v>202</v>
      </c>
      <c r="Q12" s="160" t="n">
        <f aca="false">I12*5.5017049523</f>
        <v>108710229.285033</v>
      </c>
      <c r="R12" s="160"/>
      <c r="S12" s="160"/>
      <c r="T12" s="158"/>
      <c r="U12" s="157" t="n">
        <f aca="false">AVERAGE(U4:U9)</f>
        <v>5.18900475376138</v>
      </c>
      <c r="V12" s="158"/>
      <c r="W12" s="158"/>
      <c r="X12" s="160"/>
      <c r="Y12" s="160"/>
      <c r="Z12" s="160"/>
    </row>
    <row r="13" customFormat="false" ht="12.75" hidden="false" customHeight="false" outlineLevel="0" collapsed="false">
      <c r="B13" s="158"/>
      <c r="C13" s="157" t="n">
        <v>2017</v>
      </c>
      <c r="D13" s="157" t="n">
        <v>1</v>
      </c>
      <c r="E13" s="157" t="n">
        <v>993</v>
      </c>
      <c r="F13" s="159" t="n">
        <v>20242858</v>
      </c>
      <c r="G13" s="159" t="n">
        <v>19409870</v>
      </c>
      <c r="H13" s="160" t="n">
        <f aca="false">F13-J13</f>
        <v>20242858</v>
      </c>
      <c r="I13" s="160" t="n">
        <f aca="false">G13-K13</f>
        <v>19409870</v>
      </c>
      <c r="J13" s="161"/>
      <c r="K13" s="161"/>
      <c r="L13" s="160" t="n">
        <f aca="false">H13-I13</f>
        <v>832988</v>
      </c>
      <c r="M13" s="160" t="n">
        <f aca="false">J13-K13</f>
        <v>0</v>
      </c>
      <c r="N13" s="161"/>
      <c r="O13" s="158"/>
      <c r="P13" s="157" t="n">
        <f aca="false">AVERAGE(P4:P9)</f>
        <v>5.50170495229345</v>
      </c>
      <c r="Q13" s="160" t="n">
        <f aca="false">I13*5.5017049523</f>
        <v>106787377.902499</v>
      </c>
      <c r="R13" s="160"/>
      <c r="S13" s="160"/>
      <c r="T13" s="158"/>
      <c r="U13" s="158"/>
      <c r="V13" s="158"/>
      <c r="W13" s="158"/>
      <c r="X13" s="160"/>
      <c r="Y13" s="160"/>
      <c r="Z13" s="160"/>
    </row>
    <row r="14" customFormat="false" ht="12.75" hidden="false" customHeight="false" outlineLevel="0" collapsed="false">
      <c r="A14" s="65" t="s">
        <v>203</v>
      </c>
      <c r="B14" s="5"/>
      <c r="C14" s="65" t="n">
        <v>2015</v>
      </c>
      <c r="D14" s="65" t="n">
        <v>1</v>
      </c>
      <c r="E14" s="65" t="n">
        <v>161</v>
      </c>
      <c r="F14" s="163" t="n">
        <f aca="false">high_v2_m!B2+temporary_pension_bonus_high!B2</f>
        <v>17715091.2971215</v>
      </c>
      <c r="G14" s="163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4" t="n">
        <f aca="false">high_v2_m!J2</f>
        <v>0</v>
      </c>
      <c r="K14" s="164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4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5" t="n">
        <f aca="false">high_v2_m!B3+temporary_pension_bonus_high!B3</f>
        <v>20422747.1350974</v>
      </c>
      <c r="G15" s="165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6" t="n">
        <f aca="false">high_v2_m!J3</f>
        <v>0</v>
      </c>
      <c r="K15" s="166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6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5" t="n">
        <f aca="false">high_v2_m!B4+temporary_pension_bonus_high!B4</f>
        <v>19803746.8364793</v>
      </c>
      <c r="G16" s="165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66" t="n">
        <f aca="false">high_v2_m!J4</f>
        <v>0</v>
      </c>
      <c r="K16" s="166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66" t="n">
        <f aca="false">SUM(high_v5_m!C4:J4)</f>
        <v>2919136.76234831</v>
      </c>
      <c r="O16" s="167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67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5" t="n">
        <f aca="false">high_v2_m!B5+temporary_pension_bonus_high!B5</f>
        <v>21421804.3950487</v>
      </c>
      <c r="G17" s="165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66" t="n">
        <f aca="false">high_v2_m!J5</f>
        <v>0</v>
      </c>
      <c r="K17" s="166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66" t="n">
        <f aca="false">SUM(high_v5_m!C5:J5)</f>
        <v>2757062.56989139</v>
      </c>
      <c r="O17" s="167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67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75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63" t="n">
        <f aca="false">high_v2_m!B6+temporary_pension_bonus_high!B6</f>
        <v>18798652.8327858</v>
      </c>
      <c r="G18" s="163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64" t="n">
        <f aca="false">high_v2_m!J6</f>
        <v>0</v>
      </c>
      <c r="K18" s="164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64" t="n">
        <f aca="false">SUM(high_v5_m!C6:J6)</f>
        <v>2795658.97722293</v>
      </c>
      <c r="O18" s="168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6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5" t="n">
        <f aca="false">high_v2_m!B7+temporary_pension_bonus_high!B7</f>
        <v>19381974.1868191</v>
      </c>
      <c r="G19" s="165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66" t="n">
        <f aca="false">high_v2_m!J7</f>
        <v>0</v>
      </c>
      <c r="K19" s="166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66" t="n">
        <f aca="false">SUM(high_v5_m!C7:J7)</f>
        <v>2828183.68633319</v>
      </c>
      <c r="O19" s="167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67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6" t="n">
        <f aca="false">high_v2_m!D8+temporary_pension_bonus_high!B8</f>
        <v>18503713.2101988</v>
      </c>
      <c r="G20" s="166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66" t="n">
        <f aca="false">high_v2_m!J8</f>
        <v>0</v>
      </c>
      <c r="K20" s="166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66" t="n">
        <f aca="false">SUM(high_v5_m!C8:J8)</f>
        <v>2477813.00409058</v>
      </c>
      <c r="O20" s="167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67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6" t="n">
        <f aca="false">high_v2_m!D9+temporary_pension_bonus_high!B9</f>
        <v>20254615.8512826</v>
      </c>
      <c r="G21" s="166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66" t="n">
        <f aca="false">high_v2_m!J9</f>
        <v>37448.2927964077</v>
      </c>
      <c r="K21" s="166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66" t="n">
        <f aca="false">SUM(high_v5_m!C9:J9)</f>
        <v>3910348.4398605</v>
      </c>
      <c r="O21" s="167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67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64" t="n">
        <f aca="false">high_v2_m!D10+temporary_pension_bonus_high!B10</f>
        <v>19377172.7510706</v>
      </c>
      <c r="G22" s="164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64" t="n">
        <f aca="false">high_v2_m!J10</f>
        <v>68744.4841315014</v>
      </c>
      <c r="K22" s="164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64" t="n">
        <f aca="false">SUM(high_v5_m!C10:J10)</f>
        <v>4299591.36744104</v>
      </c>
      <c r="O22" s="168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68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6" t="n">
        <f aca="false">high_v2_m!D11+temporary_pension_bonus_high!B11</f>
        <v>20709754.3962264</v>
      </c>
      <c r="G23" s="166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66" t="n">
        <f aca="false">high_v2_m!J11</f>
        <v>105406.410376622</v>
      </c>
      <c r="K23" s="166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66" t="n">
        <f aca="false">SUM(high_v5_m!C11:J11)</f>
        <v>3939404.98436416</v>
      </c>
      <c r="O23" s="167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67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6" t="n">
        <f aca="false">high_v2_m!D12+temporary_pension_bonus_high!B12</f>
        <v>19896829.3534219</v>
      </c>
      <c r="G24" s="166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66" t="n">
        <f aca="false">high_v2_m!J12</f>
        <v>153068.271140567</v>
      </c>
      <c r="K24" s="166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66" t="n">
        <f aca="false">SUM(high_v5_m!C12:J12)</f>
        <v>3599614.55233288</v>
      </c>
      <c r="O24" s="167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67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6" t="n">
        <f aca="false">high_v2_m!D13+temporary_pension_bonus_high!B13</f>
        <v>21653269.8158238</v>
      </c>
      <c r="G25" s="166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66" t="n">
        <f aca="false">high_v2_m!J13</f>
        <v>195716.984291222</v>
      </c>
      <c r="K25" s="166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66" t="n">
        <f aca="false">SUM(high_v5_m!C13:J13)</f>
        <v>4012507.36812272</v>
      </c>
      <c r="O25" s="169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9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75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64" t="n">
        <f aca="false">high_v2_m!D14+temporary_pension_bonus_high!B14</f>
        <v>20401597.9187957</v>
      </c>
      <c r="G26" s="164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64" t="n">
        <f aca="false">high_v2_m!J14</f>
        <v>199621.10106806</v>
      </c>
      <c r="K26" s="164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64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6" t="n">
        <f aca="false">high_v2_m!D15+temporary_pension_bonus_high!B15</f>
        <v>20534277.7636077</v>
      </c>
      <c r="G27" s="166" t="n">
        <f aca="false">high_v2_m!E15+temporary_pension_bonus_high!B15</f>
        <v>19725418.9743058</v>
      </c>
      <c r="H27" s="67" t="n">
        <f aca="false">F27-J27</f>
        <v>20316515.8650268</v>
      </c>
      <c r="I27" s="67" t="n">
        <f aca="false">G27-K27</f>
        <v>19514189.9326824</v>
      </c>
      <c r="J27" s="166" t="n">
        <f aca="false">high_v2_m!J15</f>
        <v>217761.898580891</v>
      </c>
      <c r="K27" s="166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66" t="n">
        <f aca="false">SUM(high_v5_m!C15:J15)</f>
        <v>3669626.15930423</v>
      </c>
      <c r="O27" s="7"/>
      <c r="P27" s="7"/>
      <c r="Q27" s="67" t="n">
        <f aca="false">I27*5.5017049523</f>
        <v>107361315.392761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6" t="n">
        <f aca="false">high_v2_m!D16+temporary_pension_bonus_high!B16</f>
        <v>19245553.8982161</v>
      </c>
      <c r="G28" s="166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66" t="n">
        <f aca="false">high_v2_m!J16</f>
        <v>235047.123224172</v>
      </c>
      <c r="K28" s="166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66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6" t="n">
        <f aca="false">high_v2_m!D17+temporary_pension_bonus_high!B17</f>
        <v>17632490.3683875</v>
      </c>
      <c r="G29" s="166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66" t="n">
        <f aca="false">high_v2_m!J17</f>
        <v>240391.322037069</v>
      </c>
      <c r="K29" s="166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66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19657766.1758567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64" t="n">
        <f aca="false">high_v2_m!D18+temporary_pension_bonus_high!B18</f>
        <v>17486334.6842501</v>
      </c>
      <c r="G30" s="164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64" t="n">
        <f aca="false">high_v2_m!J18</f>
        <v>194215.016136578</v>
      </c>
      <c r="K30" s="164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64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6" t="n">
        <f aca="false">high_v2_m!D19+temporary_pension_bonus_high!B19</f>
        <v>17659103.1044917</v>
      </c>
      <c r="G31" s="166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66" t="n">
        <f aca="false">high_v2_m!J19</f>
        <v>199317.416544857</v>
      </c>
      <c r="K31" s="166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66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6" t="n">
        <f aca="false">high_v2_m!D20+temporary_pension_bonus_high!B20</f>
        <v>18043564.8130268</v>
      </c>
      <c r="G32" s="166" t="n">
        <f aca="false">high_v2_m!E20+temporary_pension_bonus_high!B20</f>
        <v>17321733.7009288</v>
      </c>
      <c r="H32" s="67" t="n">
        <f aca="false">F32-J32</f>
        <v>17863572.1765391</v>
      </c>
      <c r="I32" s="67" t="n">
        <f aca="false">G32-K32</f>
        <v>17147140.8435358</v>
      </c>
      <c r="J32" s="166" t="n">
        <f aca="false">high_v2_m!J20</f>
        <v>179992.636487685</v>
      </c>
      <c r="K32" s="166" t="n">
        <f aca="false">high_v2_m!K20</f>
        <v>174592.857393054</v>
      </c>
      <c r="L32" s="67" t="n">
        <f aca="false">H32-I32</f>
        <v>716431.33300329</v>
      </c>
      <c r="M32" s="67" t="n">
        <f aca="false">J32-K32</f>
        <v>5399.77909463056</v>
      </c>
      <c r="N32" s="166" t="n">
        <f aca="false">SUM(high_v5_m!C20:J20)</f>
        <v>3179972.52908453</v>
      </c>
      <c r="O32" s="7"/>
      <c r="P32" s="7"/>
      <c r="Q32" s="67" t="n">
        <f aca="false">I32*5.5017049523</f>
        <v>94338509.6966664</v>
      </c>
      <c r="R32" s="67"/>
      <c r="S32" s="67"/>
      <c r="T32" s="7"/>
      <c r="U32" s="7"/>
      <c r="V32" s="67" t="n">
        <f aca="false">K32*5.5017049523</f>
        <v>960558.388155574</v>
      </c>
      <c r="W32" s="67" t="n">
        <f aca="false">M32*5.5017049523</f>
        <v>29707.991386255</v>
      </c>
      <c r="X32" s="67" t="n">
        <f aca="false">N32*5.1890047538+L32*5.5017049523</f>
        <v>20442486.3831401</v>
      </c>
      <c r="Y32" s="67" t="n">
        <f aca="false">N32*5.1890047538</f>
        <v>16500892.570373</v>
      </c>
      <c r="Z32" s="67" t="n">
        <f aca="false">L32*5.5017049523</f>
        <v>3941593.81276709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6" t="n">
        <f aca="false">high_v2_m!D21+temporary_pension_bonus_high!B21</f>
        <v>17822200.1182958</v>
      </c>
      <c r="G33" s="166" t="n">
        <f aca="false">high_v2_m!E21+temporary_pension_bonus_high!B21</f>
        <v>17108347.997291</v>
      </c>
      <c r="H33" s="67" t="n">
        <f aca="false">F33-J33</f>
        <v>17626063.0216873</v>
      </c>
      <c r="I33" s="67" t="n">
        <f aca="false">G33-K33</f>
        <v>16918095.0135808</v>
      </c>
      <c r="J33" s="166" t="n">
        <f aca="false">high_v2_m!J21</f>
        <v>196137.096608529</v>
      </c>
      <c r="K33" s="166" t="n">
        <f aca="false">high_v2_m!K21</f>
        <v>190252.983710273</v>
      </c>
      <c r="L33" s="67" t="n">
        <f aca="false">H33-I33</f>
        <v>707968.008106537</v>
      </c>
      <c r="M33" s="67" t="n">
        <f aca="false">J33-K33</f>
        <v>5884.1128982559</v>
      </c>
      <c r="N33" s="166" t="n">
        <f aca="false">SUM(high_v5_m!C21:J21)</f>
        <v>3276322.77038359</v>
      </c>
      <c r="O33" s="7"/>
      <c r="P33" s="7"/>
      <c r="Q33" s="67" t="n">
        <f aca="false">I33*5.5017049523</f>
        <v>93078367.1196992</v>
      </c>
      <c r="R33" s="67"/>
      <c r="S33" s="67"/>
      <c r="T33" s="7"/>
      <c r="U33" s="7"/>
      <c r="V33" s="67" t="n">
        <f aca="false">K33*5.5017049523</f>
        <v>1046715.78266866</v>
      </c>
      <c r="W33" s="67" t="n">
        <f aca="false">M33*5.5017049523</f>
        <v>32372.6530722268</v>
      </c>
      <c r="X33" s="67" t="n">
        <f aca="false">N33*5.1890047538+L33*5.5017049523</f>
        <v>20895885.5267733</v>
      </c>
      <c r="Y33" s="67" t="n">
        <f aca="false">N33*5.1890047538</f>
        <v>17000854.4305036</v>
      </c>
      <c r="Z33" s="67" t="n">
        <f aca="false">L33*5.5017049523</f>
        <v>3895031.0962697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64" t="n">
        <f aca="false">high_v2_m!D22+temporary_pension_bonus_high!B22</f>
        <v>20244088.8364264</v>
      </c>
      <c r="G34" s="164" t="n">
        <f aca="false">high_v2_m!E22+temporary_pension_bonus_high!B22</f>
        <v>19514917.374165</v>
      </c>
      <c r="H34" s="8" t="n">
        <f aca="false">F34-J34</f>
        <v>20025407.5291937</v>
      </c>
      <c r="I34" s="8" t="n">
        <f aca="false">G34-K34</f>
        <v>19302796.5061492</v>
      </c>
      <c r="J34" s="164" t="n">
        <f aca="false">high_v2_m!J22</f>
        <v>218681.307232689</v>
      </c>
      <c r="K34" s="164" t="n">
        <f aca="false">high_v2_m!K22</f>
        <v>212120.868015708</v>
      </c>
      <c r="L34" s="8" t="n">
        <f aca="false">H34-I34</f>
        <v>722611.023044437</v>
      </c>
      <c r="M34" s="8" t="n">
        <f aca="false">J34-K34</f>
        <v>6560.43921698071</v>
      </c>
      <c r="N34" s="164" t="n">
        <f aca="false">SUM(high_v5_m!C22:J22)</f>
        <v>3748383.06745306</v>
      </c>
      <c r="O34" s="5"/>
      <c r="P34" s="5"/>
      <c r="Q34" s="8" t="n">
        <f aca="false">I34*5.5017049523</f>
        <v>106198291.13112</v>
      </c>
      <c r="R34" s="8"/>
      <c r="S34" s="8"/>
      <c r="T34" s="5"/>
      <c r="U34" s="5"/>
      <c r="V34" s="8" t="n">
        <f aca="false">K34*5.5017049523</f>
        <v>1167026.4300482</v>
      </c>
      <c r="W34" s="8" t="n">
        <f aca="false">M34*5.5017049523</f>
        <v>36093.6009293259</v>
      </c>
      <c r="X34" s="8" t="n">
        <f aca="false">N34*5.1890047538+L34*5.5017049523</f>
        <v>23425970.2001475</v>
      </c>
      <c r="Y34" s="8" t="n">
        <f aca="false">N34*5.1890047538</f>
        <v>19450377.5560773</v>
      </c>
      <c r="Z34" s="8" t="n">
        <f aca="false">L34*5.5017049523</f>
        <v>3975592.64407015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6" t="n">
        <f aca="false">high_v2_m!D23+temporary_pension_bonus_high!B23</f>
        <v>18603206.4710346</v>
      </c>
      <c r="G35" s="166" t="n">
        <f aca="false">high_v2_m!E23+temporary_pension_bonus_high!B23</f>
        <v>17856211.2478027</v>
      </c>
      <c r="H35" s="67" t="n">
        <f aca="false">F35-J35</f>
        <v>18365183.4823926</v>
      </c>
      <c r="I35" s="67" t="n">
        <f aca="false">G35-K35</f>
        <v>17625328.94882</v>
      </c>
      <c r="J35" s="166" t="n">
        <f aca="false">high_v2_m!J23</f>
        <v>238022.988641936</v>
      </c>
      <c r="K35" s="166" t="n">
        <f aca="false">high_v2_m!K23</f>
        <v>230882.298982678</v>
      </c>
      <c r="L35" s="67" t="n">
        <f aca="false">H35-I35</f>
        <v>739854.533572603</v>
      </c>
      <c r="M35" s="67" t="n">
        <f aca="false">J35-K35</f>
        <v>7140.68965925806</v>
      </c>
      <c r="N35" s="166" t="n">
        <f aca="false">SUM(high_v5_m!C23:J23)</f>
        <v>3044246.97479073</v>
      </c>
      <c r="O35" s="7"/>
      <c r="P35" s="7"/>
      <c r="Q35" s="67" t="n">
        <f aca="false">I35*5.5017049523</f>
        <v>96969359.5636398</v>
      </c>
      <c r="R35" s="67"/>
      <c r="S35" s="67"/>
      <c r="T35" s="7"/>
      <c r="U35" s="7"/>
      <c r="V35" s="67" t="n">
        <f aca="false">K35*5.5017049523</f>
        <v>1270246.28771141</v>
      </c>
      <c r="W35" s="67" t="n">
        <f aca="false">M35*5.5017049523</f>
        <v>39285.9676611775</v>
      </c>
      <c r="X35" s="67" t="n">
        <f aca="false">N35*5.1890047538+L35*5.5017049523</f>
        <v>19867073.3752683</v>
      </c>
      <c r="Y35" s="67" t="n">
        <f aca="false">N35*5.1890047538</f>
        <v>15796612.0239303</v>
      </c>
      <c r="Z35" s="67" t="n">
        <f aca="false">L35*5.5017049523</f>
        <v>4070461.351338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6" t="n">
        <f aca="false">high_v2_m!D24+temporary_pension_bonus_high!B24</f>
        <v>19580720.6713845</v>
      </c>
      <c r="G36" s="166" t="n">
        <f aca="false">high_v2_m!E24+temporary_pension_bonus_high!B24</f>
        <v>18793035.6738078</v>
      </c>
      <c r="H36" s="67" t="n">
        <f aca="false">F36-J36</f>
        <v>19295314.6647215</v>
      </c>
      <c r="I36" s="67" t="n">
        <f aca="false">G36-K36</f>
        <v>18516191.8473446</v>
      </c>
      <c r="J36" s="166" t="n">
        <f aca="false">high_v2_m!J24</f>
        <v>285406.006663027</v>
      </c>
      <c r="K36" s="166" t="n">
        <f aca="false">high_v2_m!K24</f>
        <v>276843.826463136</v>
      </c>
      <c r="L36" s="67" t="n">
        <f aca="false">H36-I36</f>
        <v>779122.817376863</v>
      </c>
      <c r="M36" s="67" t="n">
        <f aca="false">J36-K36</f>
        <v>8562.18019989086</v>
      </c>
      <c r="N36" s="166" t="n">
        <f aca="false">SUM(high_v5_m!C24:J24)</f>
        <v>3261576.95062078</v>
      </c>
      <c r="O36" s="7"/>
      <c r="P36" s="7"/>
      <c r="Q36" s="67" t="n">
        <f aca="false">I36*5.5017049523</f>
        <v>101870624.384273</v>
      </c>
      <c r="R36" s="67"/>
      <c r="S36" s="67"/>
      <c r="T36" s="7"/>
      <c r="U36" s="7"/>
      <c r="V36" s="67" t="n">
        <f aca="false">K36*5.5017049523</f>
        <v>1523113.05106592</v>
      </c>
      <c r="W36" s="67" t="n">
        <f aca="false">M36*5.5017049523</f>
        <v>47106.5892082246</v>
      </c>
      <c r="X36" s="67" t="n">
        <f aca="false">N36*5.1890047538+L36*5.5017049523</f>
        <v>21210842.1644679</v>
      </c>
      <c r="Y36" s="67" t="n">
        <f aca="false">N36*5.1890047538</f>
        <v>16924338.3016557</v>
      </c>
      <c r="Z36" s="67" t="n">
        <f aca="false">L36*5.5017049523</f>
        <v>4286503.86281222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6" t="n">
        <f aca="false">high_v2_m!D25+temporary_pension_bonus_high!B25</f>
        <v>19792941.2301602</v>
      </c>
      <c r="G37" s="166" t="n">
        <f aca="false">high_v2_m!E25+temporary_pension_bonus_high!B25</f>
        <v>18995375.8373359</v>
      </c>
      <c r="H37" s="67" t="n">
        <f aca="false">F37-J37</f>
        <v>19476965.8165438</v>
      </c>
      <c r="I37" s="67" t="n">
        <f aca="false">G37-K37</f>
        <v>18688879.686128</v>
      </c>
      <c r="J37" s="166" t="n">
        <f aca="false">high_v2_m!J25</f>
        <v>315975.413616341</v>
      </c>
      <c r="K37" s="166" t="n">
        <f aca="false">high_v2_m!K25</f>
        <v>306496.15120785</v>
      </c>
      <c r="L37" s="67" t="n">
        <f aca="false">H37-I37</f>
        <v>788086.130415831</v>
      </c>
      <c r="M37" s="67" t="n">
        <f aca="false">J37-K37</f>
        <v>9479.26240849029</v>
      </c>
      <c r="N37" s="166" t="n">
        <f aca="false">SUM(high_v5_m!C25:J25)</f>
        <v>3277029.0662825</v>
      </c>
      <c r="O37" s="7"/>
      <c r="P37" s="7"/>
      <c r="Q37" s="67" t="n">
        <f aca="false">I37*5.5017049523</f>
        <v>102820701.922109</v>
      </c>
      <c r="R37" s="67"/>
      <c r="S37" s="67"/>
      <c r="T37" s="7"/>
      <c r="U37" s="7"/>
      <c r="V37" s="67" t="n">
        <f aca="false">K37*5.5017049523</f>
        <v>1686251.39296112</v>
      </c>
      <c r="W37" s="67" t="n">
        <f aca="false">M37*5.5017049523</f>
        <v>52152.1049369423</v>
      </c>
      <c r="X37" s="67" t="n">
        <f aca="false">N37*5.1890047538+L37*5.5017049523</f>
        <v>21340336.7698284</v>
      </c>
      <c r="Y37" s="67" t="n">
        <f aca="false">N37*5.1890047538</f>
        <v>17004519.4032806</v>
      </c>
      <c r="Z37" s="67" t="n">
        <f aca="false">L37*5.5017049523</f>
        <v>4335817.36654772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64" t="n">
        <f aca="false">high_v2_m!D26+temporary_pension_bonus_high!B26</f>
        <v>19369299.4009437</v>
      </c>
      <c r="G38" s="164" t="n">
        <f aca="false">high_v2_m!E26+temporary_pension_bonus_high!B26</f>
        <v>18586231.1274515</v>
      </c>
      <c r="H38" s="8" t="n">
        <f aca="false">F38-J38</f>
        <v>19028895.8783192</v>
      </c>
      <c r="I38" s="8" t="n">
        <f aca="false">G38-K38</f>
        <v>18256039.7105057</v>
      </c>
      <c r="J38" s="164" t="n">
        <f aca="false">high_v2_m!J26</f>
        <v>340403.522624473</v>
      </c>
      <c r="K38" s="164" t="n">
        <f aca="false">high_v2_m!K26</f>
        <v>330191.416945739</v>
      </c>
      <c r="L38" s="8" t="n">
        <f aca="false">H38-I38</f>
        <v>772856.167813454</v>
      </c>
      <c r="M38" s="8" t="n">
        <f aca="false">J38-K38</f>
        <v>10212.1056787343</v>
      </c>
      <c r="N38" s="164" t="n">
        <f aca="false">SUM(high_v5_m!C26:J26)</f>
        <v>3671781.02137083</v>
      </c>
      <c r="O38" s="5"/>
      <c r="P38" s="5"/>
      <c r="Q38" s="8" t="n">
        <f aca="false">I38*5.5017049523</f>
        <v>100439344.084675</v>
      </c>
      <c r="R38" s="8"/>
      <c r="S38" s="8"/>
      <c r="T38" s="5"/>
      <c r="U38" s="5"/>
      <c r="V38" s="8" t="n">
        <f aca="false">K38*5.5017049523</f>
        <v>1816615.75381733</v>
      </c>
      <c r="W38" s="8" t="n">
        <f aca="false">M38*5.5017049523</f>
        <v>56183.9923861032</v>
      </c>
      <c r="X38" s="8" t="n">
        <f aca="false">N38*5.1890047538+L38*5.5017049523</f>
        <v>23304915.7806807</v>
      </c>
      <c r="Y38" s="8" t="n">
        <f aca="false">N38*5.1890047538</f>
        <v>19052889.1748058</v>
      </c>
      <c r="Z38" s="8" t="n">
        <f aca="false">L38*5.5017049523</f>
        <v>4252026.60587488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6" t="n">
        <f aca="false">high_v2_m!D27+temporary_pension_bonus_high!B27</f>
        <v>19331225.3318421</v>
      </c>
      <c r="G39" s="166" t="n">
        <f aca="false">high_v2_m!E27+temporary_pension_bonus_high!B27</f>
        <v>18548443.9814119</v>
      </c>
      <c r="H39" s="67" t="n">
        <f aca="false">F39-J39</f>
        <v>18976988.3733276</v>
      </c>
      <c r="I39" s="67" t="n">
        <f aca="false">G39-K39</f>
        <v>18204834.1316528</v>
      </c>
      <c r="J39" s="166" t="n">
        <f aca="false">high_v2_m!J27</f>
        <v>354236.958514516</v>
      </c>
      <c r="K39" s="166" t="n">
        <f aca="false">high_v2_m!K27</f>
        <v>343609.84975908</v>
      </c>
      <c r="L39" s="67" t="n">
        <f aca="false">H39-I39</f>
        <v>772154.241674781</v>
      </c>
      <c r="M39" s="67" t="n">
        <f aca="false">J39-K39</f>
        <v>10627.1087554355</v>
      </c>
      <c r="N39" s="166" t="n">
        <f aca="false">SUM(high_v5_m!C27:J27)</f>
        <v>3074612.43855038</v>
      </c>
      <c r="O39" s="7"/>
      <c r="P39" s="7"/>
      <c r="Q39" s="67" t="n">
        <f aca="false">I39*5.5017049523</f>
        <v>100157626.097914</v>
      </c>
      <c r="R39" s="67"/>
      <c r="S39" s="67"/>
      <c r="T39" s="7"/>
      <c r="U39" s="7"/>
      <c r="V39" s="67" t="n">
        <f aca="false">K39*5.5017049523</f>
        <v>1890440.01207859</v>
      </c>
      <c r="W39" s="67" t="n">
        <f aca="false">M39*5.5017049523</f>
        <v>58467.2168684102</v>
      </c>
      <c r="X39" s="67" t="n">
        <f aca="false">N39*5.1890047538+L39*5.5017049523</f>
        <v>20202343.3750921</v>
      </c>
      <c r="Y39" s="67" t="n">
        <f aca="false">N39*5.1890047538</f>
        <v>15954178.5597306</v>
      </c>
      <c r="Z39" s="67" t="n">
        <f aca="false">L39*5.5017049523</f>
        <v>4248164.81536159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6" t="n">
        <f aca="false">high_v2_m!D28+temporary_pension_bonus_high!B28</f>
        <v>19779927.3436521</v>
      </c>
      <c r="G40" s="166" t="n">
        <f aca="false">high_v2_m!E28+temporary_pension_bonus_high!B28</f>
        <v>18977282.9455631</v>
      </c>
      <c r="H40" s="67" t="n">
        <f aca="false">F40-J40</f>
        <v>19385837.5129483</v>
      </c>
      <c r="I40" s="67" t="n">
        <f aca="false">G40-K40</f>
        <v>18595015.8097804</v>
      </c>
      <c r="J40" s="166" t="n">
        <f aca="false">high_v2_m!J28</f>
        <v>394089.830703815</v>
      </c>
      <c r="K40" s="166" t="n">
        <f aca="false">high_v2_m!K28</f>
        <v>382267.1357827</v>
      </c>
      <c r="L40" s="67" t="n">
        <f aca="false">H40-I40</f>
        <v>790821.703167897</v>
      </c>
      <c r="M40" s="67" t="n">
        <f aca="false">J40-K40</f>
        <v>11822.6949211145</v>
      </c>
      <c r="N40" s="166" t="n">
        <f aca="false">SUM(high_v5_m!C28:J28)</f>
        <v>3022079.61717124</v>
      </c>
      <c r="O40" s="7"/>
      <c r="P40" s="7"/>
      <c r="Q40" s="67" t="n">
        <f aca="false">I40*5.5017049523</f>
        <v>102304290.568766</v>
      </c>
      <c r="R40" s="67"/>
      <c r="S40" s="67"/>
      <c r="T40" s="7"/>
      <c r="U40" s="7"/>
      <c r="V40" s="67" t="n">
        <f aca="false">K40*5.5017049523</f>
        <v>2103120.99403722</v>
      </c>
      <c r="W40" s="67" t="n">
        <f aca="false">M40*5.5017049523</f>
        <v>65044.9791970276</v>
      </c>
      <c r="X40" s="67" t="n">
        <f aca="false">N40*5.1890047538+L40*5.5017049523</f>
        <v>20032453.1805688</v>
      </c>
      <c r="Y40" s="67" t="n">
        <f aca="false">N40*5.1890047538</f>
        <v>15681585.4998636</v>
      </c>
      <c r="Z40" s="67" t="n">
        <f aca="false">L40*5.5017049523</f>
        <v>4350867.68070514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6" t="n">
        <f aca="false">high_v2_m!D29+temporary_pension_bonus_high!B29</f>
        <v>20206711.525276</v>
      </c>
      <c r="G41" s="166" t="n">
        <f aca="false">high_v2_m!E29+temporary_pension_bonus_high!B29</f>
        <v>19384865.4784626</v>
      </c>
      <c r="H41" s="67" t="n">
        <f aca="false">F41-J41</f>
        <v>19769070.9994791</v>
      </c>
      <c r="I41" s="67" t="n">
        <f aca="false">G41-K41</f>
        <v>18960354.1684396</v>
      </c>
      <c r="J41" s="166" t="n">
        <f aca="false">high_v2_m!J29</f>
        <v>437640.525796938</v>
      </c>
      <c r="K41" s="166" t="n">
        <f aca="false">high_v2_m!K29</f>
        <v>424511.31002303</v>
      </c>
      <c r="L41" s="67" t="n">
        <f aca="false">H41-I41</f>
        <v>808716.831039544</v>
      </c>
      <c r="M41" s="67" t="n">
        <f aca="false">J41-K41</f>
        <v>13129.2157739081</v>
      </c>
      <c r="N41" s="166" t="n">
        <f aca="false">SUM(high_v5_m!C29:J29)</f>
        <v>3052210.60396114</v>
      </c>
      <c r="O41" s="7"/>
      <c r="P41" s="7"/>
      <c r="Q41" s="67" t="n">
        <f aca="false">I41*5.5017049523</f>
        <v>104314274.425866</v>
      </c>
      <c r="R41" s="67"/>
      <c r="S41" s="67"/>
      <c r="T41" s="7"/>
      <c r="U41" s="7"/>
      <c r="V41" s="67" t="n">
        <f aca="false">K41*5.5017049523</f>
        <v>2335535.97666106</v>
      </c>
      <c r="W41" s="67" t="n">
        <f aca="false">M41*5.5017049523</f>
        <v>72233.0714431253</v>
      </c>
      <c r="X41" s="67" t="n">
        <f aca="false">N41*5.1890047538+L41*5.5017049523</f>
        <v>20287256.7278918</v>
      </c>
      <c r="Y41" s="67" t="n">
        <f aca="false">N41*5.1890047538</f>
        <v>15837935.3335531</v>
      </c>
      <c r="Z41" s="67" t="n">
        <f aca="false">L41*5.5017049523</f>
        <v>4449321.39433862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64" t="n">
        <f aca="false">high_v2_m!D30+temporary_pension_bonus_high!B30</f>
        <v>20634849.1820938</v>
      </c>
      <c r="G42" s="164" t="n">
        <f aca="false">high_v2_m!E30+temporary_pension_bonus_high!B30</f>
        <v>19793608.9612149</v>
      </c>
      <c r="H42" s="8" t="n">
        <f aca="false">F42-J42</f>
        <v>20158781.6462007</v>
      </c>
      <c r="I42" s="8" t="n">
        <f aca="false">G42-K42</f>
        <v>19331823.4513986</v>
      </c>
      <c r="J42" s="164" t="n">
        <f aca="false">high_v2_m!J30</f>
        <v>476067.535893068</v>
      </c>
      <c r="K42" s="164" t="n">
        <f aca="false">high_v2_m!K30</f>
        <v>461785.509816276</v>
      </c>
      <c r="L42" s="8" t="n">
        <f aca="false">H42-I42</f>
        <v>826958.194802091</v>
      </c>
      <c r="M42" s="8" t="n">
        <f aca="false">J42-K42</f>
        <v>14282.026076792</v>
      </c>
      <c r="N42" s="164" t="n">
        <f aca="false">SUM(high_v5_m!C30:J30)</f>
        <v>3758665.32466265</v>
      </c>
      <c r="O42" s="5"/>
      <c r="P42" s="5"/>
      <c r="Q42" s="8" t="n">
        <f aca="false">I42*5.5017049523</f>
        <v>106357988.819549</v>
      </c>
      <c r="R42" s="8"/>
      <c r="S42" s="8"/>
      <c r="T42" s="5"/>
      <c r="U42" s="5"/>
      <c r="V42" s="8" t="n">
        <f aca="false">K42*5.5017049523</f>
        <v>2540607.62625658</v>
      </c>
      <c r="W42" s="8" t="n">
        <f aca="false">M42*5.5017049523</f>
        <v>78575.4935955645</v>
      </c>
      <c r="X42" s="8" t="n">
        <f aca="false">N42*5.1890047538+L42*5.5017049523</f>
        <v>24053412.2333055</v>
      </c>
      <c r="Y42" s="8" t="n">
        <f aca="false">N42*5.1890047538</f>
        <v>19503732.2376177</v>
      </c>
      <c r="Z42" s="8" t="n">
        <f aca="false">L42*5.5017049523</f>
        <v>4549679.99568773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6" t="n">
        <f aca="false">high_v2_m!D31+temporary_pension_bonus_high!B31</f>
        <v>21044466.6309331</v>
      </c>
      <c r="G43" s="166" t="n">
        <f aca="false">high_v2_m!E31+temporary_pension_bonus_high!B31</f>
        <v>20184054.9252962</v>
      </c>
      <c r="H43" s="67" t="n">
        <f aca="false">F43-J43</f>
        <v>20547261.4045908</v>
      </c>
      <c r="I43" s="67" t="n">
        <f aca="false">G43-K43</f>
        <v>19701765.8557442</v>
      </c>
      <c r="J43" s="166" t="n">
        <f aca="false">high_v2_m!J31</f>
        <v>497205.226342285</v>
      </c>
      <c r="K43" s="166" t="n">
        <f aca="false">high_v2_m!K31</f>
        <v>482289.069552016</v>
      </c>
      <c r="L43" s="67" t="n">
        <f aca="false">H43-I43</f>
        <v>845495.54884661</v>
      </c>
      <c r="M43" s="67" t="n">
        <f aca="false">J43-K43</f>
        <v>14916.1567902687</v>
      </c>
      <c r="N43" s="166" t="n">
        <f aca="false">SUM(high_v5_m!C31:J31)</f>
        <v>3213927.07359824</v>
      </c>
      <c r="O43" s="7"/>
      <c r="P43" s="7"/>
      <c r="Q43" s="67" t="n">
        <f aca="false">I43*5.5017049523</f>
        <v>108393302.777603</v>
      </c>
      <c r="R43" s="67"/>
      <c r="S43" s="67"/>
      <c r="T43" s="7"/>
      <c r="U43" s="7"/>
      <c r="V43" s="67" t="n">
        <f aca="false">K43*5.5017049523</f>
        <v>2653412.16239449</v>
      </c>
      <c r="W43" s="67" t="n">
        <f aca="false">M43*5.5017049523</f>
        <v>82064.2936823047</v>
      </c>
      <c r="X43" s="67" t="n">
        <f aca="false">N43*5.1890047538+L43*5.5017049523</f>
        <v>21328749.9115048</v>
      </c>
      <c r="Y43" s="67" t="n">
        <f aca="false">N43*5.1890047538</f>
        <v>16677082.8632678</v>
      </c>
      <c r="Z43" s="67" t="n">
        <f aca="false">L43*5.5017049523</f>
        <v>4651667.048237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6" t="n">
        <f aca="false">high_v2_m!D32+temporary_pension_bonus_high!B32</f>
        <v>21375689.7006051</v>
      </c>
      <c r="G44" s="166" t="n">
        <f aca="false">high_v2_m!E32+temporary_pension_bonus_high!B32</f>
        <v>20500687.4510948</v>
      </c>
      <c r="H44" s="67" t="n">
        <f aca="false">F44-J44</f>
        <v>20844476.7506505</v>
      </c>
      <c r="I44" s="67" t="n">
        <f aca="false">G44-K44</f>
        <v>19985410.8896388</v>
      </c>
      <c r="J44" s="166" t="n">
        <f aca="false">high_v2_m!J32</f>
        <v>531212.949954634</v>
      </c>
      <c r="K44" s="166" t="n">
        <f aca="false">high_v2_m!K32</f>
        <v>515276.561455995</v>
      </c>
      <c r="L44" s="67" t="n">
        <f aca="false">H44-I44</f>
        <v>859065.861011628</v>
      </c>
      <c r="M44" s="67" t="n">
        <f aca="false">J44-K44</f>
        <v>15936.388498639</v>
      </c>
      <c r="N44" s="166" t="n">
        <f aca="false">SUM(high_v5_m!C32:J32)</f>
        <v>3180356.95464078</v>
      </c>
      <c r="O44" s="7"/>
      <c r="P44" s="7"/>
      <c r="Q44" s="67" t="n">
        <f aca="false">I44*5.5017049523</f>
        <v>109953834.065276</v>
      </c>
      <c r="R44" s="67"/>
      <c r="S44" s="67"/>
      <c r="T44" s="7"/>
      <c r="U44" s="7"/>
      <c r="V44" s="67" t="n">
        <f aca="false">K44*5.5017049523</f>
        <v>2834899.60996656</v>
      </c>
      <c r="W44" s="67" t="n">
        <f aca="false">M44*5.5017049523</f>
        <v>87677.3075247389</v>
      </c>
      <c r="X44" s="67" t="n">
        <f aca="false">N44*5.1890047538+L44*5.5017049523</f>
        <v>21229214.2582915</v>
      </c>
      <c r="Y44" s="67" t="n">
        <f aca="false">N44*5.1890047538</f>
        <v>16502887.3564119</v>
      </c>
      <c r="Z44" s="67" t="n">
        <f aca="false">L44*5.5017049523</f>
        <v>4726326.90187954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6" t="n">
        <f aca="false">high_v2_m!D33+temporary_pension_bonus_high!B33</f>
        <v>21625210.9260508</v>
      </c>
      <c r="G45" s="166" t="n">
        <f aca="false">high_v2_m!E33+temporary_pension_bonus_high!B33</f>
        <v>20738406.779222</v>
      </c>
      <c r="H45" s="67" t="n">
        <f aca="false">F45-J45</f>
        <v>21080077.6435643</v>
      </c>
      <c r="I45" s="67" t="n">
        <f aca="false">G45-K45</f>
        <v>20209627.4952101</v>
      </c>
      <c r="J45" s="166" t="n">
        <f aca="false">high_v2_m!J33</f>
        <v>545133.282486524</v>
      </c>
      <c r="K45" s="166" t="n">
        <f aca="false">high_v2_m!K33</f>
        <v>528779.284011928</v>
      </c>
      <c r="L45" s="67" t="n">
        <f aca="false">H45-I45</f>
        <v>870450.148354169</v>
      </c>
      <c r="M45" s="67" t="n">
        <f aca="false">J45-K45</f>
        <v>16353.9984745957</v>
      </c>
      <c r="N45" s="166" t="n">
        <f aca="false">SUM(high_v5_m!C33:J33)</f>
        <v>3189450.89109078</v>
      </c>
      <c r="O45" s="7"/>
      <c r="P45" s="7"/>
      <c r="Q45" s="67" t="n">
        <f aca="false">I45*5.5017049523</f>
        <v>111187407.674536</v>
      </c>
      <c r="R45" s="67"/>
      <c r="S45" s="67"/>
      <c r="T45" s="7"/>
      <c r="U45" s="7"/>
      <c r="V45" s="67" t="n">
        <f aca="false">K45*5.5017049523</f>
        <v>2909187.60552207</v>
      </c>
      <c r="W45" s="67" t="n">
        <f aca="false">M45*5.5017049523</f>
        <v>89974.8743975899</v>
      </c>
      <c r="X45" s="67" t="n">
        <f aca="false">N45*5.1890047538+L45*5.5017049523</f>
        <v>21339035.7278121</v>
      </c>
      <c r="Y45" s="67" t="n">
        <f aca="false">N45*5.1890047538</f>
        <v>16550075.8358817</v>
      </c>
      <c r="Z45" s="67" t="n">
        <f aca="false">L45*5.5017049523</f>
        <v>4788959.8919304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64" t="n">
        <f aca="false">high_v2_m!D34+temporary_pension_bonus_high!B34</f>
        <v>21851499.7098239</v>
      </c>
      <c r="G46" s="164" t="n">
        <f aca="false">high_v2_m!E34+temporary_pension_bonus_high!B34</f>
        <v>20953195.174454</v>
      </c>
      <c r="H46" s="8" t="n">
        <f aca="false">F46-J46</f>
        <v>21299201.763937</v>
      </c>
      <c r="I46" s="8" t="n">
        <f aca="false">G46-K46</f>
        <v>20417466.1669437</v>
      </c>
      <c r="J46" s="164" t="n">
        <f aca="false">high_v2_m!J34</f>
        <v>552297.945886861</v>
      </c>
      <c r="K46" s="164" t="n">
        <f aca="false">high_v2_m!K34</f>
        <v>535729.007510255</v>
      </c>
      <c r="L46" s="8" t="n">
        <f aca="false">H46-I46</f>
        <v>881735.59699329</v>
      </c>
      <c r="M46" s="8" t="n">
        <f aca="false">J46-K46</f>
        <v>16568.9383766059</v>
      </c>
      <c r="N46" s="164" t="n">
        <f aca="false">SUM(high_v5_m!C34:J34)</f>
        <v>3831132.79413891</v>
      </c>
      <c r="O46" s="5"/>
      <c r="P46" s="5"/>
      <c r="Q46" s="8" t="n">
        <f aca="false">I46*5.5017049523</f>
        <v>112330874.724092</v>
      </c>
      <c r="R46" s="8"/>
      <c r="S46" s="8"/>
      <c r="T46" s="5"/>
      <c r="U46" s="5"/>
      <c r="V46" s="8" t="n">
        <f aca="false">K46*5.5017049523</f>
        <v>2947422.93370993</v>
      </c>
      <c r="W46" s="8" t="n">
        <f aca="false">M46*5.5017049523</f>
        <v>91157.410320926</v>
      </c>
      <c r="X46" s="8" t="n">
        <f aca="false">N46*5.1890047538+L46*5.5017049523</f>
        <v>24730815.381823</v>
      </c>
      <c r="Y46" s="8" t="n">
        <f aca="false">N46*5.1890047538</f>
        <v>19879766.2812259</v>
      </c>
      <c r="Z46" s="8" t="n">
        <f aca="false">L46*5.5017049523</f>
        <v>4851049.10059718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6" t="n">
        <f aca="false">high_v2_m!D35+temporary_pension_bonus_high!B35</f>
        <v>21949857.3595958</v>
      </c>
      <c r="G47" s="166" t="n">
        <f aca="false">high_v2_m!E35+temporary_pension_bonus_high!B35</f>
        <v>21046211.7610514</v>
      </c>
      <c r="H47" s="67" t="n">
        <f aca="false">F47-J47</f>
        <v>21392418.2947175</v>
      </c>
      <c r="I47" s="67" t="n">
        <f aca="false">G47-K47</f>
        <v>20505495.8681195</v>
      </c>
      <c r="J47" s="166" t="n">
        <f aca="false">high_v2_m!J35</f>
        <v>557439.06487824</v>
      </c>
      <c r="K47" s="166" t="n">
        <f aca="false">high_v2_m!K35</f>
        <v>540715.892931893</v>
      </c>
      <c r="L47" s="67" t="n">
        <f aca="false">H47-I47</f>
        <v>886922.426598053</v>
      </c>
      <c r="M47" s="67" t="n">
        <f aca="false">J47-K47</f>
        <v>16723.1719463472</v>
      </c>
      <c r="N47" s="166" t="n">
        <f aca="false">SUM(high_v5_m!C35:J35)</f>
        <v>3176645.87229951</v>
      </c>
      <c r="O47" s="7"/>
      <c r="P47" s="7"/>
      <c r="Q47" s="67" t="n">
        <f aca="false">I47*5.5017049523</f>
        <v>112815188.167</v>
      </c>
      <c r="R47" s="67"/>
      <c r="S47" s="67"/>
      <c r="T47" s="7"/>
      <c r="U47" s="7"/>
      <c r="V47" s="67" t="n">
        <f aca="false">K47*5.5017049523</f>
        <v>2974859.30593071</v>
      </c>
      <c r="W47" s="67" t="n">
        <f aca="false">M47*5.5017049523</f>
        <v>92005.957915383</v>
      </c>
      <c r="X47" s="67" t="n">
        <f aca="false">N47*5.1890047538+L47*5.5017049523</f>
        <v>21363216.0392218</v>
      </c>
      <c r="Y47" s="67" t="n">
        <f aca="false">N47*5.1890047538</f>
        <v>16483630.5325013</v>
      </c>
      <c r="Z47" s="67" t="n">
        <f aca="false">L47*5.5017049523</f>
        <v>4879585.50672044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6" t="n">
        <f aca="false">high_v2_m!D36+temporary_pension_bonus_high!B36</f>
        <v>22014632.5647231</v>
      </c>
      <c r="G48" s="166" t="n">
        <f aca="false">high_v2_m!E36+temporary_pension_bonus_high!B36</f>
        <v>21107213.2348224</v>
      </c>
      <c r="H48" s="67" t="n">
        <f aca="false">F48-J48</f>
        <v>21446171.7450055</v>
      </c>
      <c r="I48" s="67" t="n">
        <f aca="false">G48-K48</f>
        <v>20555806.2396964</v>
      </c>
      <c r="J48" s="166" t="n">
        <f aca="false">high_v2_m!J36</f>
        <v>568460.819717547</v>
      </c>
      <c r="K48" s="166" t="n">
        <f aca="false">high_v2_m!K36</f>
        <v>551406.995126021</v>
      </c>
      <c r="L48" s="67" t="n">
        <f aca="false">H48-I48</f>
        <v>890365.505309176</v>
      </c>
      <c r="M48" s="67" t="n">
        <f aca="false">J48-K48</f>
        <v>17053.8245915264</v>
      </c>
      <c r="N48" s="166" t="n">
        <f aca="false">SUM(high_v5_m!C36:J36)</f>
        <v>3129763.91650791</v>
      </c>
      <c r="O48" s="7"/>
      <c r="P48" s="7"/>
      <c r="Q48" s="67" t="n">
        <f aca="false">I48*5.5017049523</f>
        <v>113091980.987457</v>
      </c>
      <c r="R48" s="67"/>
      <c r="S48" s="67"/>
      <c r="T48" s="7"/>
      <c r="U48" s="7"/>
      <c r="V48" s="67" t="n">
        <f aca="false">K48*5.5017049523</f>
        <v>3033678.59581769</v>
      </c>
      <c r="W48" s="67" t="n">
        <f aca="false">M48*5.5017049523</f>
        <v>93825.1112108564</v>
      </c>
      <c r="X48" s="67" t="n">
        <f aca="false">N48*5.1890047538+L48*5.5017049523</f>
        <v>21138888.1509479</v>
      </c>
      <c r="Y48" s="67" t="n">
        <f aca="false">N48*5.1890047538</f>
        <v>16240359.8410313</v>
      </c>
      <c r="Z48" s="67" t="n">
        <f aca="false">L48*5.5017049523</f>
        <v>4898528.30991658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6" t="n">
        <f aca="false">high_v2_m!D37+temporary_pension_bonus_high!B37</f>
        <v>22153430.3235919</v>
      </c>
      <c r="G49" s="166" t="n">
        <f aca="false">high_v2_m!E37+temporary_pension_bonus_high!B37</f>
        <v>21238655.2029553</v>
      </c>
      <c r="H49" s="67" t="n">
        <f aca="false">F49-J49</f>
        <v>21570751.2327339</v>
      </c>
      <c r="I49" s="67" t="n">
        <f aca="false">G49-K49</f>
        <v>20673456.484823</v>
      </c>
      <c r="J49" s="166" t="n">
        <f aca="false">high_v2_m!J37</f>
        <v>582679.09085801</v>
      </c>
      <c r="K49" s="166" t="n">
        <f aca="false">high_v2_m!K37</f>
        <v>565198.71813227</v>
      </c>
      <c r="L49" s="67" t="n">
        <f aca="false">H49-I49</f>
        <v>897294.747910894</v>
      </c>
      <c r="M49" s="67" t="n">
        <f aca="false">J49-K49</f>
        <v>17480.3727257404</v>
      </c>
      <c r="N49" s="166" t="n">
        <f aca="false">SUM(high_v5_m!C37:J37)</f>
        <v>3171351.44293632</v>
      </c>
      <c r="O49" s="7"/>
      <c r="P49" s="7"/>
      <c r="Q49" s="67" t="n">
        <f aca="false">I49*5.5017049523</f>
        <v>113739257.923709</v>
      </c>
      <c r="R49" s="67"/>
      <c r="S49" s="67"/>
      <c r="T49" s="7"/>
      <c r="U49" s="7"/>
      <c r="V49" s="67" t="n">
        <f aca="false">K49*5.5017049523</f>
        <v>3109556.58658192</v>
      </c>
      <c r="W49" s="67" t="n">
        <f aca="false">M49*5.5017049523</f>
        <v>96171.8531932559</v>
      </c>
      <c r="X49" s="67" t="n">
        <f aca="false">N49*5.1890047538+L49*5.5017049523</f>
        <v>21392808.6716212</v>
      </c>
      <c r="Y49" s="67" t="n">
        <f aca="false">N49*5.1890047538</f>
        <v>16456157.7133671</v>
      </c>
      <c r="Z49" s="67" t="n">
        <f aca="false">L49*5.5017049523</f>
        <v>4936650.95825415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64" t="n">
        <f aca="false">high_v2_m!D38+temporary_pension_bonus_high!B38</f>
        <v>22306597.8822631</v>
      </c>
      <c r="G50" s="164" t="n">
        <f aca="false">high_v2_m!E38+temporary_pension_bonus_high!B38</f>
        <v>21383910.51891</v>
      </c>
      <c r="H50" s="8" t="n">
        <f aca="false">F50-J50</f>
        <v>21700754.2351661</v>
      </c>
      <c r="I50" s="8" t="n">
        <f aca="false">G50-K50</f>
        <v>20796242.1812259</v>
      </c>
      <c r="J50" s="164" t="n">
        <f aca="false">high_v2_m!J38</f>
        <v>605843.647097056</v>
      </c>
      <c r="K50" s="164" t="n">
        <f aca="false">high_v2_m!K38</f>
        <v>587668.337684145</v>
      </c>
      <c r="L50" s="8" t="n">
        <f aca="false">H50-I50</f>
        <v>904512.053940203</v>
      </c>
      <c r="M50" s="8" t="n">
        <f aca="false">J50-K50</f>
        <v>18175.3094129118</v>
      </c>
      <c r="N50" s="164" t="n">
        <f aca="false">SUM(high_v5_m!C38:J38)</f>
        <v>3791456.13468399</v>
      </c>
      <c r="O50" s="5"/>
      <c r="P50" s="5"/>
      <c r="Q50" s="8" t="n">
        <f aca="false">I50*5.5017049523</f>
        <v>114414788.59768</v>
      </c>
      <c r="R50" s="8"/>
      <c r="S50" s="8"/>
      <c r="T50" s="5"/>
      <c r="U50" s="5"/>
      <c r="V50" s="8" t="n">
        <f aca="false">K50*5.5017049523</f>
        <v>3233177.80374677</v>
      </c>
      <c r="W50" s="8" t="n">
        <f aca="false">M50*5.5017049523</f>
        <v>99995.1898066015</v>
      </c>
      <c r="X50" s="8" t="n">
        <f aca="false">N50*5.1890047538+L50*5.5017049523</f>
        <v>24650242.3532773</v>
      </c>
      <c r="Y50" s="8" t="n">
        <f aca="false">N50*5.1890047538</f>
        <v>19673883.9066994</v>
      </c>
      <c r="Z50" s="8" t="n">
        <f aca="false">L50*5.5017049523</f>
        <v>4976358.44657786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6" t="n">
        <f aca="false">high_v2_m!D39+temporary_pension_bonus_high!B39</f>
        <v>22580507.6723847</v>
      </c>
      <c r="G51" s="166" t="n">
        <f aca="false">high_v2_m!E39+temporary_pension_bonus_high!B39</f>
        <v>21643940.4013459</v>
      </c>
      <c r="H51" s="67" t="n">
        <f aca="false">F51-J51</f>
        <v>21958802.1558787</v>
      </c>
      <c r="I51" s="67" t="n">
        <f aca="false">G51-K51</f>
        <v>21040886.0503351</v>
      </c>
      <c r="J51" s="166" t="n">
        <f aca="false">high_v2_m!J39</f>
        <v>621705.516506023</v>
      </c>
      <c r="K51" s="166" t="n">
        <f aca="false">high_v2_m!K39</f>
        <v>603054.351010842</v>
      </c>
      <c r="L51" s="67" t="n">
        <f aca="false">H51-I51</f>
        <v>917916.105543651</v>
      </c>
      <c r="M51" s="67" t="n">
        <f aca="false">J51-K51</f>
        <v>18651.1654951805</v>
      </c>
      <c r="N51" s="166" t="n">
        <f aca="false">SUM(high_v5_m!C39:J39)</f>
        <v>3154874.51846944</v>
      </c>
      <c r="O51" s="7"/>
      <c r="P51" s="7"/>
      <c r="Q51" s="67" t="n">
        <f aca="false">I51*5.5017049523</f>
        <v>115760746.983908</v>
      </c>
      <c r="R51" s="67"/>
      <c r="S51" s="67"/>
      <c r="T51" s="7"/>
      <c r="U51" s="7"/>
      <c r="V51" s="67" t="n">
        <f aca="false">K51*5.5017049523</f>
        <v>3317827.10946241</v>
      </c>
      <c r="W51" s="67" t="n">
        <f aca="false">M51*5.5017049523</f>
        <v>102613.209571002</v>
      </c>
      <c r="X51" s="67" t="n">
        <f aca="false">N51*5.1890047538+L51*5.5017049523</f>
        <v>21420762.4576458</v>
      </c>
      <c r="Y51" s="67" t="n">
        <f aca="false">N51*5.1890047538</f>
        <v>16370658.8739804</v>
      </c>
      <c r="Z51" s="67" t="n">
        <f aca="false">L51*5.5017049523</f>
        <v>5050103.58366543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6" t="n">
        <f aca="false">high_v2_m!D40+temporary_pension_bonus_high!B40</f>
        <v>22831105.666051</v>
      </c>
      <c r="G52" s="166" t="n">
        <f aca="false">high_v2_m!E40+temporary_pension_bonus_high!B40</f>
        <v>21881803.2726446</v>
      </c>
      <c r="H52" s="67" t="n">
        <f aca="false">F52-J52</f>
        <v>22182031.7395006</v>
      </c>
      <c r="I52" s="67" t="n">
        <f aca="false">G52-K52</f>
        <v>21252201.5638907</v>
      </c>
      <c r="J52" s="166" t="n">
        <f aca="false">high_v2_m!J40</f>
        <v>649073.926550427</v>
      </c>
      <c r="K52" s="166" t="n">
        <f aca="false">high_v2_m!K40</f>
        <v>629601.708753914</v>
      </c>
      <c r="L52" s="67" t="n">
        <f aca="false">H52-I52</f>
        <v>929830.175609887</v>
      </c>
      <c r="M52" s="67" t="n">
        <f aca="false">J52-K52</f>
        <v>19472.2177965129</v>
      </c>
      <c r="N52" s="166" t="n">
        <f aca="false">SUM(high_v5_m!C40:J40)</f>
        <v>3147386.44371939</v>
      </c>
      <c r="O52" s="7"/>
      <c r="P52" s="7"/>
      <c r="Q52" s="67" t="n">
        <f aca="false">I52*5.5017049523</f>
        <v>116923342.591335</v>
      </c>
      <c r="R52" s="67"/>
      <c r="S52" s="67"/>
      <c r="T52" s="7"/>
      <c r="U52" s="7"/>
      <c r="V52" s="67" t="n">
        <f aca="false">K52*5.5017049523</f>
        <v>3463882.83902795</v>
      </c>
      <c r="W52" s="67" t="n">
        <f aca="false">M52*5.5017049523</f>
        <v>107130.397083339</v>
      </c>
      <c r="X52" s="67" t="n">
        <f aca="false">N52*5.1890047538+L52*5.5017049523</f>
        <v>21447454.5004565</v>
      </c>
      <c r="Y52" s="67" t="n">
        <f aca="false">N52*5.1890047538</f>
        <v>16331803.2185056</v>
      </c>
      <c r="Z52" s="67" t="n">
        <f aca="false">L52*5.5017049523</f>
        <v>5115651.28195089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6" t="n">
        <f aca="false">high_v2_m!D41+temporary_pension_bonus_high!B41</f>
        <v>22943739.3286882</v>
      </c>
      <c r="G53" s="166" t="n">
        <f aca="false">high_v2_m!E41+temporary_pension_bonus_high!B41</f>
        <v>21988812.1184195</v>
      </c>
      <c r="H53" s="67" t="n">
        <f aca="false">F53-J53</f>
        <v>22233718.8810848</v>
      </c>
      <c r="I53" s="67" t="n">
        <f aca="false">G53-K53</f>
        <v>21300092.2842443</v>
      </c>
      <c r="J53" s="166" t="n">
        <f aca="false">high_v2_m!J41</f>
        <v>710020.447603391</v>
      </c>
      <c r="K53" s="166" t="n">
        <f aca="false">high_v2_m!K41</f>
        <v>688719.834175289</v>
      </c>
      <c r="L53" s="67" t="n">
        <f aca="false">H53-I53</f>
        <v>933626.596840587</v>
      </c>
      <c r="M53" s="67" t="n">
        <f aca="false">J53-K53</f>
        <v>21300.6134281018</v>
      </c>
      <c r="N53" s="166" t="n">
        <f aca="false">SUM(high_v5_m!C41:J41)</f>
        <v>3148602.15426426</v>
      </c>
      <c r="O53" s="7"/>
      <c r="P53" s="7"/>
      <c r="Q53" s="67" t="n">
        <f aca="false">I53*5.5017049523</f>
        <v>117186823.204674</v>
      </c>
      <c r="R53" s="67"/>
      <c r="S53" s="67"/>
      <c r="T53" s="7"/>
      <c r="U53" s="7"/>
      <c r="V53" s="67" t="n">
        <f aca="false">K53*5.5017049523</f>
        <v>3789133.32242942</v>
      </c>
      <c r="W53" s="67" t="n">
        <f aca="false">M53*5.5017049523</f>
        <v>117189.690384415</v>
      </c>
      <c r="X53" s="67" t="n">
        <f aca="false">N53*5.1890047538+L53*5.5017049523</f>
        <v>21474649.617739</v>
      </c>
      <c r="Y53" s="67" t="n">
        <f aca="false">N53*5.1890047538</f>
        <v>16338111.5463022</v>
      </c>
      <c r="Z53" s="67" t="n">
        <f aca="false">L53*5.5017049523</f>
        <v>5136538.07143685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64" t="n">
        <f aca="false">high_v2_m!D42+temporary_pension_bonus_high!B42</f>
        <v>23114830.8145559</v>
      </c>
      <c r="G54" s="164" t="n">
        <f aca="false">high_v2_m!E42+temporary_pension_bonus_high!B42</f>
        <v>22151697.3750151</v>
      </c>
      <c r="H54" s="8" t="n">
        <f aca="false">F54-J54</f>
        <v>22356276.9209393</v>
      </c>
      <c r="I54" s="8" t="n">
        <f aca="false">G54-K54</f>
        <v>21415900.098207</v>
      </c>
      <c r="J54" s="164" t="n">
        <f aca="false">high_v2_m!J42</f>
        <v>758553.893616595</v>
      </c>
      <c r="K54" s="164" t="n">
        <f aca="false">high_v2_m!K42</f>
        <v>735797.276808097</v>
      </c>
      <c r="L54" s="8" t="n">
        <f aca="false">H54-I54</f>
        <v>940376.8227323</v>
      </c>
      <c r="M54" s="8" t="n">
        <f aca="false">J54-K54</f>
        <v>22756.6168084977</v>
      </c>
      <c r="N54" s="164" t="n">
        <f aca="false">SUM(high_v5_m!C42:J42)</f>
        <v>3766575.42987553</v>
      </c>
      <c r="O54" s="5"/>
      <c r="P54" s="5"/>
      <c r="Q54" s="8" t="n">
        <f aca="false">I54*5.5017049523</f>
        <v>117823963.628268</v>
      </c>
      <c r="R54" s="8"/>
      <c r="S54" s="8"/>
      <c r="T54" s="5"/>
      <c r="U54" s="5"/>
      <c r="V54" s="8" t="n">
        <f aca="false">K54*5.5017049523</f>
        <v>4048139.52170396</v>
      </c>
      <c r="W54" s="8" t="n">
        <f aca="false">M54*5.5017049523</f>
        <v>125200.191392905</v>
      </c>
      <c r="X54" s="8" t="n">
        <f aca="false">N54*5.1890047538+L54*5.5017049523</f>
        <v>24718453.6338248</v>
      </c>
      <c r="Y54" s="8" t="n">
        <f aca="false">N54*5.1890047538</f>
        <v>19544777.8111704</v>
      </c>
      <c r="Z54" s="8" t="n">
        <f aca="false">L54*5.5017049523</f>
        <v>5173675.82265443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6" t="n">
        <f aca="false">high_v2_m!D43+temporary_pension_bonus_high!B43</f>
        <v>23369542.5919169</v>
      </c>
      <c r="G55" s="166" t="n">
        <f aca="false">high_v2_m!E43+temporary_pension_bonus_high!B43</f>
        <v>22394071.2847136</v>
      </c>
      <c r="H55" s="67" t="n">
        <f aca="false">F55-J55</f>
        <v>22522853.0068772</v>
      </c>
      <c r="I55" s="67" t="n">
        <f aca="false">G55-K55</f>
        <v>21572782.3872251</v>
      </c>
      <c r="J55" s="166" t="n">
        <f aca="false">high_v2_m!J43</f>
        <v>846689.585039698</v>
      </c>
      <c r="K55" s="166" t="n">
        <f aca="false">high_v2_m!K43</f>
        <v>821288.897488507</v>
      </c>
      <c r="L55" s="67" t="n">
        <f aca="false">H55-I55</f>
        <v>950070.619652122</v>
      </c>
      <c r="M55" s="67" t="n">
        <f aca="false">J55-K55</f>
        <v>25400.6875511911</v>
      </c>
      <c r="N55" s="166" t="n">
        <f aca="false">SUM(high_v5_m!C43:J43)</f>
        <v>3117014.03509796</v>
      </c>
      <c r="O55" s="7"/>
      <c r="P55" s="7"/>
      <c r="Q55" s="67" t="n">
        <f aca="false">I55*5.5017049523</f>
        <v>118687083.694686</v>
      </c>
      <c r="R55" s="67"/>
      <c r="S55" s="67"/>
      <c r="T55" s="7"/>
      <c r="U55" s="7"/>
      <c r="V55" s="67" t="n">
        <f aca="false">K55*5.5017049523</f>
        <v>4518489.19458153</v>
      </c>
      <c r="W55" s="67" t="n">
        <f aca="false">M55*5.5017049523</f>
        <v>139747.088492213</v>
      </c>
      <c r="X55" s="67" t="n">
        <f aca="false">N55*5.1890047538+L55*5.5017049523</f>
        <v>21401208.8789595</v>
      </c>
      <c r="Y55" s="67" t="n">
        <f aca="false">N55*5.1890047538</f>
        <v>16174200.6457847</v>
      </c>
      <c r="Z55" s="67" t="n">
        <f aca="false">L55*5.5017049523</f>
        <v>5227008.23317481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6" t="n">
        <f aca="false">high_v2_m!D44+temporary_pension_bonus_high!B44</f>
        <v>23575151.1274585</v>
      </c>
      <c r="G56" s="166" t="n">
        <f aca="false">high_v2_m!E44+temporary_pension_bonus_high!B44</f>
        <v>22589981.3248671</v>
      </c>
      <c r="H56" s="67" t="n">
        <f aca="false">F56-J56</f>
        <v>22688783.7618678</v>
      </c>
      <c r="I56" s="67" t="n">
        <f aca="false">G56-K56</f>
        <v>21730204.9802442</v>
      </c>
      <c r="J56" s="166" t="n">
        <f aca="false">high_v2_m!J44</f>
        <v>886367.365590626</v>
      </c>
      <c r="K56" s="166" t="n">
        <f aca="false">high_v2_m!K44</f>
        <v>859776.344622907</v>
      </c>
      <c r="L56" s="67" t="n">
        <f aca="false">H56-I56</f>
        <v>958578.781623628</v>
      </c>
      <c r="M56" s="67" t="n">
        <f aca="false">J56-K56</f>
        <v>26591.0209677189</v>
      </c>
      <c r="N56" s="166" t="n">
        <f aca="false">SUM(high_v5_m!C44:J44)</f>
        <v>3100311.61293263</v>
      </c>
      <c r="O56" s="7"/>
      <c r="P56" s="7"/>
      <c r="Q56" s="67" t="n">
        <f aca="false">I56*5.5017049523</f>
        <v>119553176.354304</v>
      </c>
      <c r="R56" s="67"/>
      <c r="S56" s="67"/>
      <c r="T56" s="7"/>
      <c r="U56" s="7"/>
      <c r="V56" s="67" t="n">
        <f aca="false">K56*5.5017049523</f>
        <v>4730235.77308224</v>
      </c>
      <c r="W56" s="67" t="n">
        <f aca="false">M56*5.5017049523</f>
        <v>146295.951744812</v>
      </c>
      <c r="X56" s="67" t="n">
        <f aca="false">N56*5.1890047538+L56*5.5017049523</f>
        <v>21361349.3277972</v>
      </c>
      <c r="Y56" s="67" t="n">
        <f aca="false">N56*5.1890047538</f>
        <v>16087531.6977688</v>
      </c>
      <c r="Z56" s="67" t="n">
        <f aca="false">L56*5.5017049523</f>
        <v>5273817.63002841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6" t="n">
        <f aca="false">high_v2_m!D45+temporary_pension_bonus_high!B45</f>
        <v>23824242.8463508</v>
      </c>
      <c r="G57" s="166" t="n">
        <f aca="false">high_v2_m!E45+temporary_pension_bonus_high!B45</f>
        <v>22826721.2583053</v>
      </c>
      <c r="H57" s="67" t="n">
        <f aca="false">F57-J57</f>
        <v>22848884.8619545</v>
      </c>
      <c r="I57" s="67" t="n">
        <f aca="false">G57-K57</f>
        <v>21880624.0134409</v>
      </c>
      <c r="J57" s="166" t="n">
        <f aca="false">high_v2_m!J45</f>
        <v>975357.98439633</v>
      </c>
      <c r="K57" s="166" t="n">
        <f aca="false">high_v2_m!K45</f>
        <v>946097.24486444</v>
      </c>
      <c r="L57" s="67" t="n">
        <f aca="false">H57-I57</f>
        <v>968260.848513611</v>
      </c>
      <c r="M57" s="67" t="n">
        <f aca="false">J57-K57</f>
        <v>29260.7395318899</v>
      </c>
      <c r="N57" s="166" t="n">
        <f aca="false">SUM(high_v5_m!C45:J45)</f>
        <v>3087809.52624766</v>
      </c>
      <c r="O57" s="7"/>
      <c r="P57" s="7"/>
      <c r="Q57" s="67" t="n">
        <f aca="false">I57*5.5017049523</f>
        <v>120380737.494162</v>
      </c>
      <c r="R57" s="67"/>
      <c r="S57" s="67"/>
      <c r="T57" s="7"/>
      <c r="U57" s="7"/>
      <c r="V57" s="67" t="n">
        <f aca="false">K57*5.5017049523</f>
        <v>5205147.89742808</v>
      </c>
      <c r="W57" s="67" t="n">
        <f aca="false">M57*5.5017049523</f>
        <v>160983.955590559</v>
      </c>
      <c r="X57" s="67" t="n">
        <f aca="false">N57*5.1890047538+L57*5.5017049523</f>
        <v>21349743.8159136</v>
      </c>
      <c r="Y57" s="67" t="n">
        <f aca="false">N57*5.1890047538</f>
        <v>16022658.3105281</v>
      </c>
      <c r="Z57" s="67" t="n">
        <f aca="false">L57*5.5017049523</f>
        <v>5327085.50538553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64" t="n">
        <f aca="false">high_v2_m!D46+temporary_pension_bonus_high!B46</f>
        <v>23972863.8817117</v>
      </c>
      <c r="G58" s="164" t="n">
        <f aca="false">high_v2_m!E46+temporary_pension_bonus_high!B46</f>
        <v>22968858.3550007</v>
      </c>
      <c r="H58" s="8" t="n">
        <f aca="false">F58-J58</f>
        <v>22887047.8367954</v>
      </c>
      <c r="I58" s="8" t="n">
        <f aca="false">G58-K58</f>
        <v>21915616.7914319</v>
      </c>
      <c r="J58" s="164" t="n">
        <f aca="false">high_v2_m!J46</f>
        <v>1085816.0449163</v>
      </c>
      <c r="K58" s="164" t="n">
        <f aca="false">high_v2_m!K46</f>
        <v>1053241.56356881</v>
      </c>
      <c r="L58" s="8" t="n">
        <f aca="false">H58-I58</f>
        <v>971431.045363512</v>
      </c>
      <c r="M58" s="8" t="n">
        <f aca="false">J58-K58</f>
        <v>32574.4813474889</v>
      </c>
      <c r="N58" s="164" t="n">
        <f aca="false">SUM(high_v5_m!C46:J46)</f>
        <v>3724549.46797391</v>
      </c>
      <c r="O58" s="5"/>
      <c r="P58" s="5"/>
      <c r="Q58" s="8" t="n">
        <f aca="false">I58*5.5017049523</f>
        <v>120573257.43413</v>
      </c>
      <c r="R58" s="8"/>
      <c r="S58" s="8"/>
      <c r="T58" s="5"/>
      <c r="U58" s="5"/>
      <c r="V58" s="8" t="n">
        <f aca="false">K58*5.5017049523</f>
        <v>5794624.32625473</v>
      </c>
      <c r="W58" s="8" t="n">
        <f aca="false">M58*5.5017049523</f>
        <v>179215.185348084</v>
      </c>
      <c r="X58" s="8" t="n">
        <f aca="false">N58*5.1890047538+L58*5.5017049523</f>
        <v>24671231.8881743</v>
      </c>
      <c r="Y58" s="8" t="n">
        <f aca="false">N58*5.1890047538</f>
        <v>19326704.8950799</v>
      </c>
      <c r="Z58" s="8" t="n">
        <f aca="false">L58*5.5017049523</f>
        <v>5344526.9930944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6" t="n">
        <f aca="false">high_v2_m!D47+temporary_pension_bonus_high!B47</f>
        <v>24293396.9108002</v>
      </c>
      <c r="G59" s="166" t="n">
        <f aca="false">high_v2_m!E47+temporary_pension_bonus_high!B47</f>
        <v>23275283.1666552</v>
      </c>
      <c r="H59" s="67" t="n">
        <f aca="false">F59-J59</f>
        <v>23141656.1913747</v>
      </c>
      <c r="I59" s="67" t="n">
        <f aca="false">G59-K59</f>
        <v>22158094.6688124</v>
      </c>
      <c r="J59" s="166" t="n">
        <f aca="false">high_v2_m!J47</f>
        <v>1151740.71942556</v>
      </c>
      <c r="K59" s="166" t="n">
        <f aca="false">high_v2_m!K47</f>
        <v>1117188.49784279</v>
      </c>
      <c r="L59" s="67" t="n">
        <f aca="false">H59-I59</f>
        <v>983561.522562277</v>
      </c>
      <c r="M59" s="67" t="n">
        <f aca="false">J59-K59</f>
        <v>34552.2215827669</v>
      </c>
      <c r="N59" s="166" t="n">
        <f aca="false">SUM(high_v5_m!C47:J47)</f>
        <v>3062926.21672114</v>
      </c>
      <c r="O59" s="7"/>
      <c r="P59" s="7"/>
      <c r="Q59" s="67" t="n">
        <f aca="false">I59*5.5017049523</f>
        <v>121907299.172937</v>
      </c>
      <c r="R59" s="67"/>
      <c r="S59" s="67"/>
      <c r="T59" s="7"/>
      <c r="U59" s="7"/>
      <c r="V59" s="67" t="n">
        <f aca="false">K59*5.5017049523</f>
        <v>6146441.49123428</v>
      </c>
      <c r="W59" s="67" t="n">
        <f aca="false">M59*5.5017049523</f>
        <v>190096.128594875</v>
      </c>
      <c r="X59" s="67" t="n">
        <f aca="false">N59*5.1890047538+L59*5.5017049523</f>
        <v>21304803.9986772</v>
      </c>
      <c r="Y59" s="67" t="n">
        <f aca="false">N59*5.1890047538</f>
        <v>15893538.6991046</v>
      </c>
      <c r="Z59" s="67" t="n">
        <f aca="false">L59*5.5017049523</f>
        <v>5411265.2995726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6" t="n">
        <f aca="false">high_v2_m!D48+temporary_pension_bonus_high!B48</f>
        <v>24530566.8224221</v>
      </c>
      <c r="G60" s="166" t="n">
        <f aca="false">high_v2_m!E48+temporary_pension_bonus_high!B48</f>
        <v>23501872.6405386</v>
      </c>
      <c r="H60" s="67" t="n">
        <f aca="false">F60-J60</f>
        <v>23311709.5799142</v>
      </c>
      <c r="I60" s="67" t="n">
        <f aca="false">G60-K60</f>
        <v>22319581.115306</v>
      </c>
      <c r="J60" s="166" t="n">
        <f aca="false">high_v2_m!J48</f>
        <v>1218857.24250788</v>
      </c>
      <c r="K60" s="166" t="n">
        <f aca="false">high_v2_m!K48</f>
        <v>1182291.52523265</v>
      </c>
      <c r="L60" s="67" t="n">
        <f aca="false">H60-I60</f>
        <v>992128.4646082</v>
      </c>
      <c r="M60" s="67" t="n">
        <f aca="false">J60-K60</f>
        <v>36565.717275237</v>
      </c>
      <c r="N60" s="166" t="n">
        <f aca="false">SUM(high_v5_m!C48:J48)</f>
        <v>3040609.46089347</v>
      </c>
      <c r="O60" s="7"/>
      <c r="P60" s="7"/>
      <c r="Q60" s="67" t="n">
        <f aca="false">I60*5.5017049523</f>
        <v>122795749.955341</v>
      </c>
      <c r="R60" s="67"/>
      <c r="S60" s="67"/>
      <c r="T60" s="7"/>
      <c r="U60" s="7"/>
      <c r="V60" s="67" t="n">
        <f aca="false">K60*5.5017049523</f>
        <v>6504619.13943477</v>
      </c>
      <c r="W60" s="67" t="n">
        <f aca="false">M60*5.5017049523</f>
        <v>201173.787817573</v>
      </c>
      <c r="X60" s="67" t="n">
        <f aca="false">N60*5.1890047538+L60*5.5017049523</f>
        <v>21236135.0340782</v>
      </c>
      <c r="Y60" s="67" t="n">
        <f aca="false">N60*5.1890047538</f>
        <v>15777736.9470255</v>
      </c>
      <c r="Z60" s="67" t="n">
        <f aca="false">L60*5.5017049523</f>
        <v>5458398.08705273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6" t="n">
        <f aca="false">high_v2_m!D49+temporary_pension_bonus_high!B49</f>
        <v>24705089.1348284</v>
      </c>
      <c r="G61" s="166" t="n">
        <f aca="false">high_v2_m!E49+temporary_pension_bonus_high!B49</f>
        <v>23668043.31395</v>
      </c>
      <c r="H61" s="67" t="n">
        <f aca="false">F61-J61</f>
        <v>23453252.3795308</v>
      </c>
      <c r="I61" s="67" t="n">
        <f aca="false">G61-K61</f>
        <v>22453761.6613113</v>
      </c>
      <c r="J61" s="166" t="n">
        <f aca="false">high_v2_m!J49</f>
        <v>1251836.75529756</v>
      </c>
      <c r="K61" s="166" t="n">
        <f aca="false">high_v2_m!K49</f>
        <v>1214281.65263863</v>
      </c>
      <c r="L61" s="67" t="n">
        <f aca="false">H61-I61</f>
        <v>999490.718219478</v>
      </c>
      <c r="M61" s="67" t="n">
        <f aca="false">J61-K61</f>
        <v>37555.1026589267</v>
      </c>
      <c r="N61" s="166" t="n">
        <f aca="false">SUM(high_v5_m!C49:J49)</f>
        <v>3051443.67875744</v>
      </c>
      <c r="O61" s="7"/>
      <c r="P61" s="7"/>
      <c r="Q61" s="67" t="n">
        <f aca="false">I61*5.5017049523</f>
        <v>123533971.7298</v>
      </c>
      <c r="R61" s="67"/>
      <c r="S61" s="67"/>
      <c r="T61" s="7"/>
      <c r="U61" s="7"/>
      <c r="V61" s="67" t="n">
        <f aca="false">K61*5.5017049523</f>
        <v>6680619.38180899</v>
      </c>
      <c r="W61" s="67" t="n">
        <f aca="false">M61*5.5017049523</f>
        <v>206617.094282752</v>
      </c>
      <c r="X61" s="67" t="n">
        <f aca="false">N61*5.1890047538+L61*5.5017049523</f>
        <v>21332858.7892313</v>
      </c>
      <c r="Y61" s="67" t="n">
        <f aca="false">N61*5.1890047538</f>
        <v>15833955.7550253</v>
      </c>
      <c r="Z61" s="67" t="n">
        <f aca="false">L61*5.5017049523</f>
        <v>5498903.03420598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64" t="n">
        <f aca="false">high_v2_m!D50+temporary_pension_bonus_high!B50</f>
        <v>24887451.0089643</v>
      </c>
      <c r="G62" s="164" t="n">
        <f aca="false">high_v2_m!E50+temporary_pension_bonus_high!B50</f>
        <v>23841512.7907382</v>
      </c>
      <c r="H62" s="8" t="n">
        <f aca="false">F62-J62</f>
        <v>23571036.7552304</v>
      </c>
      <c r="I62" s="8" t="n">
        <f aca="false">G62-K62</f>
        <v>22564590.9646164</v>
      </c>
      <c r="J62" s="164" t="n">
        <f aca="false">high_v2_m!J50</f>
        <v>1316414.25373383</v>
      </c>
      <c r="K62" s="164" t="n">
        <f aca="false">high_v2_m!K50</f>
        <v>1276921.82612181</v>
      </c>
      <c r="L62" s="8" t="n">
        <f aca="false">H62-I62</f>
        <v>1006445.79061408</v>
      </c>
      <c r="M62" s="8" t="n">
        <f aca="false">J62-K62</f>
        <v>39492.4276120146</v>
      </c>
      <c r="N62" s="164" t="n">
        <f aca="false">SUM(high_v5_m!C50:J50)</f>
        <v>3738521.71613182</v>
      </c>
      <c r="O62" s="5"/>
      <c r="P62" s="5"/>
      <c r="Q62" s="8" t="n">
        <f aca="false">I62*5.5017049523</f>
        <v>124143721.856654</v>
      </c>
      <c r="R62" s="8"/>
      <c r="S62" s="8"/>
      <c r="T62" s="5"/>
      <c r="U62" s="5"/>
      <c r="V62" s="8" t="n">
        <f aca="false">K62*5.5017049523</f>
        <v>7025247.13447434</v>
      </c>
      <c r="W62" s="8" t="n">
        <f aca="false">M62*5.5017049523</f>
        <v>217275.68457137</v>
      </c>
      <c r="X62" s="8" t="n">
        <f aca="false">N62*5.1890047538+L62*5.5017049523</f>
        <v>24936374.7476355</v>
      </c>
      <c r="Y62" s="8" t="n">
        <f aca="false">N62*5.1890047538</f>
        <v>19399206.9571925</v>
      </c>
      <c r="Z62" s="8" t="n">
        <f aca="false">L62*5.5017049523</f>
        <v>5537167.79044297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6" t="n">
        <f aca="false">high_v2_m!D51+temporary_pension_bonus_high!B51</f>
        <v>25049138.8500304</v>
      </c>
      <c r="G63" s="166" t="n">
        <f aca="false">high_v2_m!E51+temporary_pension_bonus_high!B51</f>
        <v>23996039.1574575</v>
      </c>
      <c r="H63" s="67" t="n">
        <f aca="false">F63-J63</f>
        <v>23664820.2429755</v>
      </c>
      <c r="I63" s="67" t="n">
        <f aca="false">G63-K63</f>
        <v>22653250.1086143</v>
      </c>
      <c r="J63" s="166" t="n">
        <f aca="false">high_v2_m!J51</f>
        <v>1384318.60705482</v>
      </c>
      <c r="K63" s="166" t="n">
        <f aca="false">high_v2_m!K51</f>
        <v>1342789.04884317</v>
      </c>
      <c r="L63" s="67" t="n">
        <f aca="false">H63-I63</f>
        <v>1011570.13436121</v>
      </c>
      <c r="M63" s="67" t="n">
        <f aca="false">J63-K63</f>
        <v>41529.5582116449</v>
      </c>
      <c r="N63" s="166" t="n">
        <f aca="false">SUM(high_v5_m!C51:J51)</f>
        <v>3001145.21902191</v>
      </c>
      <c r="O63" s="7"/>
      <c r="P63" s="7"/>
      <c r="Q63" s="67" t="n">
        <f aca="false">I63*5.5017049523</f>
        <v>124631498.308254</v>
      </c>
      <c r="R63" s="67"/>
      <c r="S63" s="67"/>
      <c r="T63" s="7"/>
      <c r="U63" s="7"/>
      <c r="V63" s="67" t="n">
        <f aca="false">K63*5.5017049523</f>
        <v>7387629.1599147</v>
      </c>
      <c r="W63" s="67" t="n">
        <f aca="false">M63*5.5017049523</f>
        <v>228483.376079838</v>
      </c>
      <c r="X63" s="67" t="n">
        <f aca="false">N63*5.1890047538+L63*5.5017049523</f>
        <v>21138317.2261627</v>
      </c>
      <c r="Y63" s="67" t="n">
        <f aca="false">N63*5.1890047538</f>
        <v>15572956.8083489</v>
      </c>
      <c r="Z63" s="67" t="n">
        <f aca="false">L63*5.5017049523</f>
        <v>5565360.41781385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6" t="n">
        <f aca="false">high_v2_m!D52+temporary_pension_bonus_high!B52</f>
        <v>25119670.4825033</v>
      </c>
      <c r="G64" s="166" t="n">
        <f aca="false">high_v2_m!E52+temporary_pension_bonus_high!B52</f>
        <v>24063521.0739479</v>
      </c>
      <c r="H64" s="67" t="n">
        <f aca="false">F64-J64</f>
        <v>23688988.6895475</v>
      </c>
      <c r="I64" s="67" t="n">
        <f aca="false">G64-K64</f>
        <v>22675759.7347807</v>
      </c>
      <c r="J64" s="166" t="n">
        <f aca="false">high_v2_m!J52</f>
        <v>1430681.79295586</v>
      </c>
      <c r="K64" s="166" t="n">
        <f aca="false">high_v2_m!K52</f>
        <v>1387761.33916718</v>
      </c>
      <c r="L64" s="67" t="n">
        <f aca="false">H64-I64</f>
        <v>1013228.95476679</v>
      </c>
      <c r="M64" s="67" t="n">
        <f aca="false">J64-K64</f>
        <v>42920.4537886761</v>
      </c>
      <c r="N64" s="166" t="n">
        <f aca="false">SUM(high_v5_m!C52:J52)</f>
        <v>2985835.39964876</v>
      </c>
      <c r="O64" s="7"/>
      <c r="P64" s="7"/>
      <c r="Q64" s="67" t="n">
        <f aca="false">I64*5.5017049523</f>
        <v>124755339.630008</v>
      </c>
      <c r="R64" s="67"/>
      <c r="S64" s="67"/>
      <c r="T64" s="7"/>
      <c r="U64" s="7"/>
      <c r="V64" s="67" t="n">
        <f aca="false">K64*5.5017049523</f>
        <v>7635053.43230656</v>
      </c>
      <c r="W64" s="67" t="n">
        <f aca="false">M64*5.5017049523</f>
        <v>236135.673164122</v>
      </c>
      <c r="X64" s="67" t="n">
        <f aca="false">N64*5.1890047538+L64*5.5017049523</f>
        <v>21068000.8410959</v>
      </c>
      <c r="Y64" s="67" t="n">
        <f aca="false">N64*5.1890047538</f>
        <v>15493514.0828417</v>
      </c>
      <c r="Z64" s="67" t="n">
        <f aca="false">L64*5.5017049523</f>
        <v>5574486.75825419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6" t="n">
        <f aca="false">high_v2_m!D53+temporary_pension_bonus_high!B53</f>
        <v>25255348.6420713</v>
      </c>
      <c r="G65" s="166" t="n">
        <f aca="false">high_v2_m!E53+temporary_pension_bonus_high!B53</f>
        <v>24192751.3996546</v>
      </c>
      <c r="H65" s="67" t="n">
        <f aca="false">F65-J65</f>
        <v>23720548.695234</v>
      </c>
      <c r="I65" s="67" t="n">
        <f aca="false">G65-K65</f>
        <v>22703995.4512224</v>
      </c>
      <c r="J65" s="166" t="n">
        <f aca="false">high_v2_m!J53</f>
        <v>1534799.94683733</v>
      </c>
      <c r="K65" s="166" t="n">
        <f aca="false">high_v2_m!K53</f>
        <v>1488755.94843221</v>
      </c>
      <c r="L65" s="67" t="n">
        <f aca="false">H65-I65</f>
        <v>1016553.24401163</v>
      </c>
      <c r="M65" s="67" t="n">
        <f aca="false">J65-K65</f>
        <v>46043.9984051203</v>
      </c>
      <c r="N65" s="166" t="n">
        <f aca="false">SUM(high_v5_m!C53:J53)</f>
        <v>2977993.73794867</v>
      </c>
      <c r="O65" s="7"/>
      <c r="P65" s="7"/>
      <c r="Q65" s="67" t="n">
        <f aca="false">I65*5.5017049523</f>
        <v>124910684.210987</v>
      </c>
      <c r="R65" s="67"/>
      <c r="S65" s="67"/>
      <c r="T65" s="7"/>
      <c r="U65" s="7"/>
      <c r="V65" s="67" t="n">
        <f aca="false">K65*5.5017049523</f>
        <v>8190695.9742556</v>
      </c>
      <c r="W65" s="67" t="n">
        <f aca="false">M65*5.5017049523</f>
        <v>253320.494049144</v>
      </c>
      <c r="X65" s="67" t="n">
        <f aca="false">N65*5.1890047538+L65*5.5017049523</f>
        <v>21045599.6798577</v>
      </c>
      <c r="Y65" s="67" t="n">
        <f aca="false">N65*5.1890047538</f>
        <v>15452823.6630023</v>
      </c>
      <c r="Z65" s="67" t="n">
        <f aca="false">L65*5.5017049523</f>
        <v>5592776.01685539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64" t="n">
        <f aca="false">high_v2_m!D54+temporary_pension_bonus_high!B54</f>
        <v>25526813.4714744</v>
      </c>
      <c r="G66" s="164" t="n">
        <f aca="false">high_v2_m!E54+temporary_pension_bonus_high!B54</f>
        <v>24451064.3726027</v>
      </c>
      <c r="H66" s="8" t="n">
        <f aca="false">F66-J66</f>
        <v>23918515.6524178</v>
      </c>
      <c r="I66" s="8" t="n">
        <f aca="false">G66-K66</f>
        <v>22891015.4881178</v>
      </c>
      <c r="J66" s="164" t="n">
        <f aca="false">high_v2_m!J54</f>
        <v>1608297.81905661</v>
      </c>
      <c r="K66" s="164" t="n">
        <f aca="false">high_v2_m!K54</f>
        <v>1560048.88448491</v>
      </c>
      <c r="L66" s="8" t="n">
        <f aca="false">H66-I66</f>
        <v>1027500.16430001</v>
      </c>
      <c r="M66" s="8" t="n">
        <f aca="false">J66-K66</f>
        <v>48248.9345716985</v>
      </c>
      <c r="N66" s="164" t="n">
        <f aca="false">SUM(high_v5_m!C54:J54)</f>
        <v>3647582.67644295</v>
      </c>
      <c r="O66" s="5"/>
      <c r="P66" s="5"/>
      <c r="Q66" s="8" t="n">
        <f aca="false">I66*5.5017049523</f>
        <v>125939613.274154</v>
      </c>
      <c r="R66" s="8"/>
      <c r="S66" s="8"/>
      <c r="T66" s="5"/>
      <c r="U66" s="5"/>
      <c r="V66" s="8" t="n">
        <f aca="false">K66*5.5017049523</f>
        <v>8582928.67360074</v>
      </c>
      <c r="W66" s="8" t="n">
        <f aca="false">M66*5.5017049523</f>
        <v>265451.402276313</v>
      </c>
      <c r="X66" s="8" t="n">
        <f aca="false">N66*5.1890047538+L66*5.5017049523</f>
        <v>24580326.5903594</v>
      </c>
      <c r="Y66" s="8" t="n">
        <f aca="false">N66*5.1890047538</f>
        <v>18927323.847941</v>
      </c>
      <c r="Z66" s="8" t="n">
        <f aca="false">L66*5.5017049523</f>
        <v>5653002.74241843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6" t="n">
        <f aca="false">high_v2_m!D55+temporary_pension_bonus_high!B55</f>
        <v>25687599.9769191</v>
      </c>
      <c r="G67" s="166" t="n">
        <f aca="false">high_v2_m!E55+temporary_pension_bonus_high!B55</f>
        <v>24603322.7152704</v>
      </c>
      <c r="H67" s="67" t="n">
        <f aca="false">F67-J67</f>
        <v>23993969.8746093</v>
      </c>
      <c r="I67" s="67" t="n">
        <f aca="false">G67-K67</f>
        <v>22960501.5160298</v>
      </c>
      <c r="J67" s="166" t="n">
        <f aca="false">high_v2_m!J55</f>
        <v>1693630.1023098</v>
      </c>
      <c r="K67" s="166" t="n">
        <f aca="false">high_v2_m!K55</f>
        <v>1642821.19924051</v>
      </c>
      <c r="L67" s="67" t="n">
        <f aca="false">H67-I67</f>
        <v>1033468.35857943</v>
      </c>
      <c r="M67" s="67" t="n">
        <f aca="false">J67-K67</f>
        <v>50808.9030692945</v>
      </c>
      <c r="N67" s="166" t="n">
        <f aca="false">SUM(high_v5_m!C55:J55)</f>
        <v>2916834.42924416</v>
      </c>
      <c r="O67" s="7"/>
      <c r="P67" s="7"/>
      <c r="Q67" s="67" t="n">
        <f aca="false">I67*5.5017049523</f>
        <v>126321904.898033</v>
      </c>
      <c r="R67" s="67"/>
      <c r="S67" s="67"/>
      <c r="T67" s="7"/>
      <c r="U67" s="7"/>
      <c r="V67" s="67" t="n">
        <f aca="false">K67*5.5017049523</f>
        <v>9038317.52760492</v>
      </c>
      <c r="W67" s="67" t="n">
        <f aca="false">M67*5.5017049523</f>
        <v>279535.593637268</v>
      </c>
      <c r="X67" s="67" t="n">
        <f aca="false">N67*5.1890047538+L67*5.5017049523</f>
        <v>20821305.7058373</v>
      </c>
      <c r="Y67" s="67" t="n">
        <f aca="false">N67*5.1890047538</f>
        <v>15135467.7193955</v>
      </c>
      <c r="Z67" s="67" t="n">
        <f aca="false">L67*5.5017049523</f>
        <v>5685837.98644179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6" t="n">
        <f aca="false">high_v2_m!D56+temporary_pension_bonus_high!B56</f>
        <v>25778626.6392804</v>
      </c>
      <c r="G68" s="166" t="n">
        <f aca="false">high_v2_m!E56+temporary_pension_bonus_high!B56</f>
        <v>24689920.6552775</v>
      </c>
      <c r="H68" s="67" t="n">
        <f aca="false">F68-J68</f>
        <v>24015454.3806652</v>
      </c>
      <c r="I68" s="67" t="n">
        <f aca="false">G68-K68</f>
        <v>22979643.5644207</v>
      </c>
      <c r="J68" s="166" t="n">
        <f aca="false">high_v2_m!J56</f>
        <v>1763172.25861522</v>
      </c>
      <c r="K68" s="166" t="n">
        <f aca="false">high_v2_m!K56</f>
        <v>1710277.09085676</v>
      </c>
      <c r="L68" s="67" t="n">
        <f aca="false">H68-I68</f>
        <v>1035810.81624444</v>
      </c>
      <c r="M68" s="67" t="n">
        <f aca="false">J68-K68</f>
        <v>52895.1677584569</v>
      </c>
      <c r="N68" s="166" t="n">
        <f aca="false">SUM(high_v5_m!C56:J56)</f>
        <v>2897881.03300141</v>
      </c>
      <c r="O68" s="7"/>
      <c r="P68" s="7"/>
      <c r="Q68" s="67" t="n">
        <f aca="false">I68*5.5017049523</f>
        <v>126427218.800462</v>
      </c>
      <c r="R68" s="67"/>
      <c r="S68" s="67"/>
      <c r="T68" s="7"/>
      <c r="U68" s="7"/>
      <c r="V68" s="67" t="n">
        <f aca="false">K68*5.5017049523</f>
        <v>9409439.94057189</v>
      </c>
      <c r="W68" s="67" t="n">
        <f aca="false">M68*5.5017049523</f>
        <v>291013.606409442</v>
      </c>
      <c r="X68" s="67" t="n">
        <f aca="false">N68*5.1890047538+L68*5.5017049523</f>
        <v>20735843.9535691</v>
      </c>
      <c r="Y68" s="67" t="n">
        <f aca="false">N68*5.1890047538</f>
        <v>15037118.4561912</v>
      </c>
      <c r="Z68" s="67" t="n">
        <f aca="false">L68*5.5017049523</f>
        <v>5698725.49737795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6" t="n">
        <f aca="false">high_v2_m!D57+temporary_pension_bonus_high!B57</f>
        <v>25917263.7337198</v>
      </c>
      <c r="G69" s="166" t="n">
        <f aca="false">high_v2_m!E57+temporary_pension_bonus_high!B57</f>
        <v>24822142.087597</v>
      </c>
      <c r="H69" s="67" t="n">
        <f aca="false">F69-J69</f>
        <v>24058978.6057686</v>
      </c>
      <c r="I69" s="67" t="n">
        <f aca="false">G69-K69</f>
        <v>23019605.5134844</v>
      </c>
      <c r="J69" s="166" t="n">
        <f aca="false">high_v2_m!J57</f>
        <v>1858285.1279512</v>
      </c>
      <c r="K69" s="166" t="n">
        <f aca="false">high_v2_m!K57</f>
        <v>1802536.57411266</v>
      </c>
      <c r="L69" s="67" t="n">
        <f aca="false">H69-I69</f>
        <v>1039373.09228425</v>
      </c>
      <c r="M69" s="67" t="n">
        <f aca="false">J69-K69</f>
        <v>55748.5538385357</v>
      </c>
      <c r="N69" s="166" t="n">
        <f aca="false">SUM(high_v5_m!C57:J57)</f>
        <v>2897322.42293754</v>
      </c>
      <c r="O69" s="7"/>
      <c r="P69" s="7"/>
      <c r="Q69" s="67" t="n">
        <f aca="false">I69*5.5017049523</f>
        <v>126647077.653529</v>
      </c>
      <c r="R69" s="67"/>
      <c r="S69" s="67"/>
      <c r="T69" s="7"/>
      <c r="U69" s="7"/>
      <c r="V69" s="67" t="n">
        <f aca="false">K69*5.5017049523</f>
        <v>9917024.39649751</v>
      </c>
      <c r="W69" s="67" t="n">
        <f aca="false">M69*5.5017049523</f>
        <v>306712.094737035</v>
      </c>
      <c r="X69" s="67" t="n">
        <f aca="false">N69*5.1890047538+L69*5.5017049523</f>
        <v>20752543.9150218</v>
      </c>
      <c r="Y69" s="67" t="n">
        <f aca="false">N69*5.1890047538</f>
        <v>15034219.8259142</v>
      </c>
      <c r="Z69" s="67" t="n">
        <f aca="false">L69*5.5017049523</f>
        <v>5718324.08910761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64" t="n">
        <f aca="false">high_v2_m!D58+temporary_pension_bonus_high!B58</f>
        <v>26080130.3145077</v>
      </c>
      <c r="G70" s="164" t="n">
        <f aca="false">high_v2_m!E58+temporary_pension_bonus_high!B58</f>
        <v>24977044.5616021</v>
      </c>
      <c r="H70" s="8" t="n">
        <f aca="false">F70-J70</f>
        <v>24155277.5324781</v>
      </c>
      <c r="I70" s="8" t="n">
        <f aca="false">G70-K70</f>
        <v>23109937.3630334</v>
      </c>
      <c r="J70" s="164" t="n">
        <f aca="false">high_v2_m!J58</f>
        <v>1924852.7820296</v>
      </c>
      <c r="K70" s="164" t="n">
        <f aca="false">high_v2_m!K58</f>
        <v>1867107.19856871</v>
      </c>
      <c r="L70" s="8" t="n">
        <f aca="false">H70-I70</f>
        <v>1045340.16944467</v>
      </c>
      <c r="M70" s="8" t="n">
        <f aca="false">J70-K70</f>
        <v>57745.5834608881</v>
      </c>
      <c r="N70" s="164" t="n">
        <f aca="false">SUM(high_v5_m!C58:J58)</f>
        <v>3537839.78663552</v>
      </c>
      <c r="O70" s="5"/>
      <c r="P70" s="5"/>
      <c r="Q70" s="8" t="n">
        <f aca="false">I70*5.5017049523</f>
        <v>127144056.837544</v>
      </c>
      <c r="R70" s="8"/>
      <c r="S70" s="8"/>
      <c r="T70" s="5"/>
      <c r="U70" s="5"/>
      <c r="V70" s="8" t="n">
        <f aca="false">K70*5.5017049523</f>
        <v>10272272.9208405</v>
      </c>
      <c r="W70" s="8" t="n">
        <f aca="false">M70*5.5017049523</f>
        <v>317699.162500221</v>
      </c>
      <c r="X70" s="8" t="n">
        <f aca="false">N70*5.1890047538+L70*5.5017049523</f>
        <v>24109020.6581063</v>
      </c>
      <c r="Y70" s="8" t="n">
        <f aca="false">N70*5.1890047538</f>
        <v>18357867.4710345</v>
      </c>
      <c r="Z70" s="8" t="n">
        <f aca="false">L70*5.5017049523</f>
        <v>5751153.18707184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6" t="n">
        <f aca="false">high_v2_m!D59+temporary_pension_bonus_high!B59</f>
        <v>26208215.868487</v>
      </c>
      <c r="G71" s="166" t="n">
        <f aca="false">high_v2_m!E59+temporary_pension_bonus_high!B59</f>
        <v>25099199.5852205</v>
      </c>
      <c r="H71" s="67" t="n">
        <f aca="false">F71-J71</f>
        <v>24213405.7794114</v>
      </c>
      <c r="I71" s="67" t="n">
        <f aca="false">G71-K71</f>
        <v>23164233.7988172</v>
      </c>
      <c r="J71" s="166" t="n">
        <f aca="false">high_v2_m!J59</f>
        <v>1994810.08907557</v>
      </c>
      <c r="K71" s="166" t="n">
        <f aca="false">high_v2_m!K59</f>
        <v>1934965.78640331</v>
      </c>
      <c r="L71" s="67" t="n">
        <f aca="false">H71-I71</f>
        <v>1049171.9805942</v>
      </c>
      <c r="M71" s="67" t="n">
        <f aca="false">J71-K71</f>
        <v>59844.302672267</v>
      </c>
      <c r="N71" s="166" t="n">
        <f aca="false">SUM(high_v5_m!C59:J59)</f>
        <v>2913950.50435035</v>
      </c>
      <c r="O71" s="7"/>
      <c r="P71" s="7"/>
      <c r="Q71" s="67" t="n">
        <f aca="false">I71*5.5017049523</f>
        <v>127442779.807188</v>
      </c>
      <c r="R71" s="67"/>
      <c r="S71" s="67"/>
      <c r="T71" s="7"/>
      <c r="U71" s="7"/>
      <c r="V71" s="67" t="n">
        <f aca="false">K71*5.5017049523</f>
        <v>10645610.8495861</v>
      </c>
      <c r="W71" s="67" t="n">
        <f aca="false">M71*5.5017049523</f>
        <v>329245.696378951</v>
      </c>
      <c r="X71" s="67" t="n">
        <f aca="false">N71*5.1890047538+L71*5.5017049523</f>
        <v>20892737.7008614</v>
      </c>
      <c r="Y71" s="67" t="n">
        <f aca="false">N71*5.1890047538</f>
        <v>15120503.0194119</v>
      </c>
      <c r="Z71" s="67" t="n">
        <f aca="false">L71*5.5017049523</f>
        <v>5772234.68144953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6" t="n">
        <f aca="false">high_v2_m!D60+temporary_pension_bonus_high!B60</f>
        <v>26273941.9941919</v>
      </c>
      <c r="G72" s="166" t="n">
        <f aca="false">high_v2_m!E60+temporary_pension_bonus_high!B60</f>
        <v>25162718.594213</v>
      </c>
      <c r="H72" s="67" t="n">
        <f aca="false">F72-J72</f>
        <v>24236013.1916433</v>
      </c>
      <c r="I72" s="67" t="n">
        <f aca="false">G72-K72</f>
        <v>23185927.6557408</v>
      </c>
      <c r="J72" s="166" t="n">
        <f aca="false">high_v2_m!J60</f>
        <v>2037928.80254867</v>
      </c>
      <c r="K72" s="166" t="n">
        <f aca="false">high_v2_m!K60</f>
        <v>1976790.93847221</v>
      </c>
      <c r="L72" s="67" t="n">
        <f aca="false">H72-I72</f>
        <v>1050085.53590251</v>
      </c>
      <c r="M72" s="67" t="n">
        <f aca="false">J72-K72</f>
        <v>61137.86407646</v>
      </c>
      <c r="N72" s="166" t="n">
        <f aca="false">SUM(high_v5_m!C60:J60)</f>
        <v>2877223.15683322</v>
      </c>
      <c r="O72" s="7"/>
      <c r="P72" s="7"/>
      <c r="Q72" s="67" t="n">
        <f aca="false">I72*5.5017049523</f>
        <v>127562133.007258</v>
      </c>
      <c r="R72" s="67"/>
      <c r="S72" s="67"/>
      <c r="T72" s="7"/>
      <c r="U72" s="7"/>
      <c r="V72" s="67" t="n">
        <f aca="false">K72*5.5017049523</f>
        <v>10875720.4958543</v>
      </c>
      <c r="W72" s="67" t="n">
        <f aca="false">M72*5.5017049523</f>
        <v>336362.489562504</v>
      </c>
      <c r="X72" s="67" t="n">
        <f aca="false">N72*5.1890047538+L72*5.5017049523</f>
        <v>20707185.4317645</v>
      </c>
      <c r="Y72" s="67" t="n">
        <f aca="false">N72*5.1890047538</f>
        <v>14929924.638551</v>
      </c>
      <c r="Z72" s="67" t="n">
        <f aca="false">L72*5.5017049523</f>
        <v>5777260.79321343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6" t="n">
        <f aca="false">high_v2_m!D61+temporary_pension_bonus_high!B61</f>
        <v>26364280.9939122</v>
      </c>
      <c r="G73" s="166" t="n">
        <f aca="false">high_v2_m!E61+temporary_pension_bonus_high!B61</f>
        <v>25248253.4276123</v>
      </c>
      <c r="H73" s="67" t="n">
        <f aca="false">F73-J73</f>
        <v>24288822.7505576</v>
      </c>
      <c r="I73" s="67" t="n">
        <f aca="false">G73-K73</f>
        <v>23235058.9315584</v>
      </c>
      <c r="J73" s="166" t="n">
        <f aca="false">high_v2_m!J61</f>
        <v>2075458.24335455</v>
      </c>
      <c r="K73" s="166" t="n">
        <f aca="false">high_v2_m!K61</f>
        <v>2013194.49605391</v>
      </c>
      <c r="L73" s="67" t="n">
        <f aca="false">H73-I73</f>
        <v>1053763.81899922</v>
      </c>
      <c r="M73" s="67" t="n">
        <f aca="false">J73-K73</f>
        <v>62263.7473006363</v>
      </c>
      <c r="N73" s="166" t="n">
        <f aca="false">SUM(high_v5_m!C61:J61)</f>
        <v>2780972.00762615</v>
      </c>
      <c r="O73" s="7"/>
      <c r="P73" s="7"/>
      <c r="Q73" s="67" t="n">
        <f aca="false">I73*5.5017049523</f>
        <v>127832438.790737</v>
      </c>
      <c r="R73" s="67"/>
      <c r="S73" s="67"/>
      <c r="T73" s="7"/>
      <c r="U73" s="7"/>
      <c r="V73" s="67" t="n">
        <f aca="false">K73*5.5017049523</f>
        <v>11076002.1288829</v>
      </c>
      <c r="W73" s="67" t="n">
        <f aca="false">M73*5.5017049523</f>
        <v>342556.766872666</v>
      </c>
      <c r="X73" s="67" t="n">
        <f aca="false">N73*5.1890047538+L73*5.5017049523</f>
        <v>20227974.5892994</v>
      </c>
      <c r="Y73" s="67" t="n">
        <f aca="false">N73*5.1890047538</f>
        <v>14430476.9677568</v>
      </c>
      <c r="Z73" s="67" t="n">
        <f aca="false">L73*5.5017049523</f>
        <v>5797497.62154255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64" t="n">
        <f aca="false">high_v2_m!D62+temporary_pension_bonus_high!B62</f>
        <v>26565011.2717823</v>
      </c>
      <c r="G74" s="164" t="n">
        <f aca="false">high_v2_m!E62+temporary_pension_bonus_high!B62</f>
        <v>25439504.7411711</v>
      </c>
      <c r="H74" s="8" t="n">
        <f aca="false">F74-J74</f>
        <v>24403059.4671749</v>
      </c>
      <c r="I74" s="8" t="n">
        <f aca="false">G74-K74</f>
        <v>23342411.4907019</v>
      </c>
      <c r="J74" s="164" t="n">
        <f aca="false">high_v2_m!J62</f>
        <v>2161951.80460742</v>
      </c>
      <c r="K74" s="164" t="n">
        <f aca="false">high_v2_m!K62</f>
        <v>2097093.25046919</v>
      </c>
      <c r="L74" s="8" t="n">
        <f aca="false">H74-I74</f>
        <v>1060647.97647301</v>
      </c>
      <c r="M74" s="8" t="n">
        <f aca="false">J74-K74</f>
        <v>64858.5541382227</v>
      </c>
      <c r="N74" s="164" t="n">
        <f aca="false">SUM(high_v5_m!C62:J62)</f>
        <v>3494207.97972026</v>
      </c>
      <c r="O74" s="5"/>
      <c r="P74" s="5"/>
      <c r="Q74" s="8" t="n">
        <f aca="false">I74*5.5017049523</f>
        <v>128423060.897019</v>
      </c>
      <c r="R74" s="8"/>
      <c r="S74" s="8"/>
      <c r="T74" s="5"/>
      <c r="U74" s="5"/>
      <c r="V74" s="8" t="n">
        <f aca="false">K74*5.5017049523</f>
        <v>11537588.3215413</v>
      </c>
      <c r="W74" s="8" t="n">
        <f aca="false">M74*5.5017049523</f>
        <v>356832.628501278</v>
      </c>
      <c r="X74" s="8" t="n">
        <f aca="false">N74*5.1890047538+L74*5.5017049523</f>
        <v>23966834.0423429</v>
      </c>
      <c r="Y74" s="8" t="n">
        <f aca="false">N74*5.1890047538</f>
        <v>18131461.8175343</v>
      </c>
      <c r="Z74" s="8" t="n">
        <f aca="false">L74*5.5017049523</f>
        <v>5835372.22480856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6" t="n">
        <f aca="false">high_v2_m!D63+temporary_pension_bonus_high!B63</f>
        <v>26799956.3693007</v>
      </c>
      <c r="G75" s="166" t="n">
        <f aca="false">high_v2_m!E63+temporary_pension_bonus_high!B63</f>
        <v>25662050.6738983</v>
      </c>
      <c r="H75" s="67" t="n">
        <f aca="false">F75-J75</f>
        <v>24587621.7511586</v>
      </c>
      <c r="I75" s="67" t="n">
        <f aca="false">G75-K75</f>
        <v>23516086.0943004</v>
      </c>
      <c r="J75" s="166" t="n">
        <f aca="false">high_v2_m!J63</f>
        <v>2212334.61814215</v>
      </c>
      <c r="K75" s="166" t="n">
        <f aca="false">high_v2_m!K63</f>
        <v>2145964.57959788</v>
      </c>
      <c r="L75" s="67" t="n">
        <f aca="false">H75-I75</f>
        <v>1071535.65685813</v>
      </c>
      <c r="M75" s="67" t="n">
        <f aca="false">J75-K75</f>
        <v>66370.0385442642</v>
      </c>
      <c r="N75" s="166" t="n">
        <f aca="false">SUM(high_v5_m!C63:J63)</f>
        <v>2759570.68221933</v>
      </c>
      <c r="O75" s="7"/>
      <c r="P75" s="7"/>
      <c r="Q75" s="67" t="n">
        <f aca="false">I75*5.5017049523</f>
        <v>129378567.323726</v>
      </c>
      <c r="R75" s="67"/>
      <c r="S75" s="67"/>
      <c r="T75" s="7"/>
      <c r="U75" s="7"/>
      <c r="V75" s="67" t="n">
        <f aca="false">K75*5.5017049523</f>
        <v>11806463.9550341</v>
      </c>
      <c r="W75" s="67" t="n">
        <f aca="false">M75*5.5017049523</f>
        <v>365148.36974332</v>
      </c>
      <c r="X75" s="67" t="n">
        <f aca="false">N75*5.1890047538+L75*5.5017049523</f>
        <v>20214698.4183856</v>
      </c>
      <c r="Y75" s="67" t="n">
        <f aca="false">N75*5.1890047538</f>
        <v>14319425.3884832</v>
      </c>
      <c r="Z75" s="67" t="n">
        <f aca="false">L75*5.5017049523</f>
        <v>5895273.02990241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6" t="n">
        <f aca="false">high_v2_m!D64+temporary_pension_bonus_high!B64</f>
        <v>26881246.9890228</v>
      </c>
      <c r="G76" s="166" t="n">
        <f aca="false">high_v2_m!E64+temporary_pension_bonus_high!B64</f>
        <v>25738397.2515041</v>
      </c>
      <c r="H76" s="67" t="n">
        <f aca="false">F76-J76</f>
        <v>24653203.5264592</v>
      </c>
      <c r="I76" s="67" t="n">
        <f aca="false">G76-K76</f>
        <v>23577195.0928175</v>
      </c>
      <c r="J76" s="166" t="n">
        <f aca="false">high_v2_m!J64</f>
        <v>2228043.46256357</v>
      </c>
      <c r="K76" s="166" t="n">
        <f aca="false">high_v2_m!K64</f>
        <v>2161202.15868666</v>
      </c>
      <c r="L76" s="67" t="n">
        <f aca="false">H76-I76</f>
        <v>1076008.43364175</v>
      </c>
      <c r="M76" s="67" t="n">
        <f aca="false">J76-K76</f>
        <v>66841.3038769076</v>
      </c>
      <c r="N76" s="166" t="n">
        <f aca="false">SUM(high_v5_m!C64:J64)</f>
        <v>2735006.5450731</v>
      </c>
      <c r="O76" s="7"/>
      <c r="P76" s="7"/>
      <c r="Q76" s="67" t="n">
        <f aca="false">I76*5.5017049523</f>
        <v>129714771.003497</v>
      </c>
      <c r="R76" s="67"/>
      <c r="S76" s="67"/>
      <c r="T76" s="7"/>
      <c r="U76" s="7"/>
      <c r="V76" s="67" t="n">
        <f aca="false">K76*5.5017049523</f>
        <v>11890296.6193678</v>
      </c>
      <c r="W76" s="67" t="n">
        <f aca="false">M76*5.5017049523</f>
        <v>367741.132557772</v>
      </c>
      <c r="X76" s="67" t="n">
        <f aca="false">N76*5.1890047538+L76*5.5017049523</f>
        <v>20111842.8921418</v>
      </c>
      <c r="Y76" s="67" t="n">
        <f aca="false">N76*5.1890047538</f>
        <v>14191961.9640585</v>
      </c>
      <c r="Z76" s="67" t="n">
        <f aca="false">L76*5.5017049523</f>
        <v>5919880.92808336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6" t="n">
        <f aca="false">high_v2_m!D65+temporary_pension_bonus_high!B65</f>
        <v>27030415.1422967</v>
      </c>
      <c r="G77" s="166" t="n">
        <f aca="false">high_v2_m!E65+temporary_pension_bonus_high!B65</f>
        <v>25880247.5094977</v>
      </c>
      <c r="H77" s="67" t="n">
        <f aca="false">F77-J77</f>
        <v>24774497.9763325</v>
      </c>
      <c r="I77" s="67" t="n">
        <f aca="false">G77-K77</f>
        <v>23692007.8585124</v>
      </c>
      <c r="J77" s="166" t="n">
        <f aca="false">high_v2_m!J65</f>
        <v>2255917.16596423</v>
      </c>
      <c r="K77" s="166" t="n">
        <f aca="false">high_v2_m!K65</f>
        <v>2188239.6509853</v>
      </c>
      <c r="L77" s="67" t="n">
        <f aca="false">H77-I77</f>
        <v>1082490.11782007</v>
      </c>
      <c r="M77" s="67" t="n">
        <f aca="false">J77-K77</f>
        <v>67677.5149789266</v>
      </c>
      <c r="N77" s="166" t="n">
        <f aca="false">SUM(high_v5_m!C65:J65)</f>
        <v>2698136.13232844</v>
      </c>
      <c r="O77" s="7"/>
      <c r="P77" s="7"/>
      <c r="Q77" s="67" t="n">
        <f aca="false">I77*5.5017049523</f>
        <v>130346436.965108</v>
      </c>
      <c r="R77" s="67"/>
      <c r="S77" s="67"/>
      <c r="T77" s="7"/>
      <c r="U77" s="7"/>
      <c r="V77" s="67" t="n">
        <f aca="false">K77*5.5017049523</f>
        <v>12039048.9246451</v>
      </c>
      <c r="W77" s="67" t="n">
        <f aca="false">M77*5.5017049523</f>
        <v>372341.719318918</v>
      </c>
      <c r="X77" s="67" t="n">
        <f aca="false">N77*5.1890047538+L77*5.5017049523</f>
        <v>19956182.4590783</v>
      </c>
      <c r="Y77" s="67" t="n">
        <f aca="false">N77*5.1890047538</f>
        <v>14000641.2170518</v>
      </c>
      <c r="Z77" s="67" t="n">
        <f aca="false">L77*5.5017049523</f>
        <v>5955541.24202647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64" t="n">
        <f aca="false">high_v2_m!D66+temporary_pension_bonus_high!B66</f>
        <v>27212935.9828029</v>
      </c>
      <c r="G78" s="164" t="n">
        <f aca="false">high_v2_m!E66+temporary_pension_bonus_high!B66</f>
        <v>26053856.2374353</v>
      </c>
      <c r="H78" s="8" t="n">
        <f aca="false">F78-J78</f>
        <v>24879397.7638765</v>
      </c>
      <c r="I78" s="8" t="n">
        <f aca="false">G78-K78</f>
        <v>23790324.1650767</v>
      </c>
      <c r="J78" s="164" t="n">
        <f aca="false">high_v2_m!J66</f>
        <v>2333538.21892642</v>
      </c>
      <c r="K78" s="164" t="n">
        <f aca="false">high_v2_m!K66</f>
        <v>2263532.07235862</v>
      </c>
      <c r="L78" s="8" t="n">
        <f aca="false">H78-I78</f>
        <v>1089073.59879982</v>
      </c>
      <c r="M78" s="8" t="n">
        <f aca="false">J78-K78</f>
        <v>70006.1465677926</v>
      </c>
      <c r="N78" s="164" t="n">
        <f aca="false">SUM(high_v5_m!C66:J66)</f>
        <v>3293734.43518805</v>
      </c>
      <c r="O78" s="5"/>
      <c r="P78" s="5"/>
      <c r="Q78" s="8" t="n">
        <f aca="false">I78*5.5017049523</f>
        <v>130887344.275825</v>
      </c>
      <c r="R78" s="8"/>
      <c r="S78" s="8"/>
      <c r="T78" s="5"/>
      <c r="U78" s="5"/>
      <c r="V78" s="8" t="n">
        <f aca="false">K78*5.5017049523</f>
        <v>12453285.6121853</v>
      </c>
      <c r="W78" s="8" t="n">
        <f aca="false">M78*5.5017049523</f>
        <v>385153.163263464</v>
      </c>
      <c r="X78" s="8" t="n">
        <f aca="false">N78*5.1890047538+L78*5.5017049523</f>
        <v>23082965.2538817</v>
      </c>
      <c r="Y78" s="8" t="n">
        <f aca="false">N78*5.1890047538</f>
        <v>17091203.6419455</v>
      </c>
      <c r="Z78" s="8" t="n">
        <f aca="false">L78*5.5017049523</f>
        <v>5991761.61193616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6" t="n">
        <f aca="false">high_v2_m!D67+temporary_pension_bonus_high!B67</f>
        <v>27330512.8530987</v>
      </c>
      <c r="G79" s="166" t="n">
        <f aca="false">high_v2_m!E67+temporary_pension_bonus_high!B67</f>
        <v>26165707.2387892</v>
      </c>
      <c r="H79" s="67" t="n">
        <f aca="false">F79-J79</f>
        <v>24954310.6281755</v>
      </c>
      <c r="I79" s="67" t="n">
        <f aca="false">G79-K79</f>
        <v>23860791.0806138</v>
      </c>
      <c r="J79" s="166" t="n">
        <f aca="false">high_v2_m!J67</f>
        <v>2376202.2249231</v>
      </c>
      <c r="K79" s="166" t="n">
        <f aca="false">high_v2_m!K67</f>
        <v>2304916.15817541</v>
      </c>
      <c r="L79" s="67" t="n">
        <f aca="false">H79-I79</f>
        <v>1093519.54756174</v>
      </c>
      <c r="M79" s="67" t="n">
        <f aca="false">J79-K79</f>
        <v>71286.0667476933</v>
      </c>
      <c r="N79" s="166" t="n">
        <f aca="false">SUM(high_v5_m!C67:J67)</f>
        <v>2647357.39258</v>
      </c>
      <c r="O79" s="7"/>
      <c r="P79" s="7"/>
      <c r="Q79" s="67" t="n">
        <f aca="false">I79*5.5017049523</f>
        <v>131275032.454009</v>
      </c>
      <c r="R79" s="67"/>
      <c r="S79" s="67"/>
      <c r="T79" s="7"/>
      <c r="U79" s="7"/>
      <c r="V79" s="67" t="n">
        <f aca="false">K79*5.5017049523</f>
        <v>12680968.6420699</v>
      </c>
      <c r="W79" s="67" t="n">
        <f aca="false">M79*5.5017049523</f>
        <v>392194.906455773</v>
      </c>
      <c r="X79" s="67" t="n">
        <f aca="false">N79*5.1890047538+L79*5.5017049523</f>
        <v>19753372.0053625</v>
      </c>
      <c r="Y79" s="67" t="n">
        <f aca="false">N79*5.1890047538</f>
        <v>13737150.0951052</v>
      </c>
      <c r="Z79" s="67" t="n">
        <f aca="false">L79*5.5017049523</f>
        <v>6016221.91025725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6" t="n">
        <f aca="false">high_v2_m!D68+temporary_pension_bonus_high!B68</f>
        <v>27434610.5724852</v>
      </c>
      <c r="G80" s="166" t="n">
        <f aca="false">high_v2_m!E68+temporary_pension_bonus_high!B68</f>
        <v>26264683.8284709</v>
      </c>
      <c r="H80" s="67" t="n">
        <f aca="false">F80-J80</f>
        <v>24992476.2356677</v>
      </c>
      <c r="I80" s="67" t="n">
        <f aca="false">G80-K80</f>
        <v>23895813.5217579</v>
      </c>
      <c r="J80" s="166" t="n">
        <f aca="false">high_v2_m!J68</f>
        <v>2442134.33681753</v>
      </c>
      <c r="K80" s="166" t="n">
        <f aca="false">high_v2_m!K68</f>
        <v>2368870.30671301</v>
      </c>
      <c r="L80" s="67" t="n">
        <f aca="false">H80-I80</f>
        <v>1096662.7139098</v>
      </c>
      <c r="M80" s="67" t="n">
        <f aca="false">J80-K80</f>
        <v>73264.0301045259</v>
      </c>
      <c r="N80" s="166" t="n">
        <f aca="false">SUM(high_v5_m!C68:J68)</f>
        <v>2668555.15012657</v>
      </c>
      <c r="O80" s="7"/>
      <c r="P80" s="7"/>
      <c r="Q80" s="67" t="n">
        <f aca="false">I80*5.5017049523</f>
        <v>131467715.591893</v>
      </c>
      <c r="R80" s="67"/>
      <c r="S80" s="67"/>
      <c r="T80" s="7"/>
      <c r="U80" s="7"/>
      <c r="V80" s="67" t="n">
        <f aca="false">K80*5.5017049523</f>
        <v>13032825.4977994</v>
      </c>
      <c r="W80" s="67" t="n">
        <f aca="false">M80*5.5017049523</f>
        <v>403077.077251526</v>
      </c>
      <c r="X80" s="67" t="n">
        <f aca="false">N80*5.1890047538+L80*5.5017049523</f>
        <v>19880660.0439046</v>
      </c>
      <c r="Y80" s="67" t="n">
        <f aca="false">N80*5.1890047538</f>
        <v>13847145.3597842</v>
      </c>
      <c r="Z80" s="67" t="n">
        <f aca="false">L80*5.5017049523</f>
        <v>6033514.68412033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6" t="n">
        <f aca="false">high_v2_m!D69+temporary_pension_bonus_high!B69</f>
        <v>27532550.8959222</v>
      </c>
      <c r="G81" s="166" t="n">
        <f aca="false">high_v2_m!E69+temporary_pension_bonus_high!B69</f>
        <v>26357533.6225774</v>
      </c>
      <c r="H81" s="67" t="n">
        <f aca="false">F81-J81</f>
        <v>25032938.6735503</v>
      </c>
      <c r="I81" s="67" t="n">
        <f aca="false">G81-K81</f>
        <v>23932909.7668766</v>
      </c>
      <c r="J81" s="166" t="n">
        <f aca="false">high_v2_m!J69</f>
        <v>2499612.22237192</v>
      </c>
      <c r="K81" s="166" t="n">
        <f aca="false">high_v2_m!K69</f>
        <v>2424623.85570077</v>
      </c>
      <c r="L81" s="67" t="n">
        <f aca="false">H81-I81</f>
        <v>1100028.90667368</v>
      </c>
      <c r="M81" s="67" t="n">
        <f aca="false">J81-K81</f>
        <v>74988.3666711571</v>
      </c>
      <c r="N81" s="166" t="n">
        <f aca="false">SUM(high_v5_m!C69:J69)</f>
        <v>2640636.98126817</v>
      </c>
      <c r="O81" s="7"/>
      <c r="P81" s="7"/>
      <c r="Q81" s="67" t="n">
        <f aca="false">I81*5.5017049523</f>
        <v>131671808.187374</v>
      </c>
      <c r="R81" s="67"/>
      <c r="S81" s="67"/>
      <c r="T81" s="7"/>
      <c r="U81" s="7"/>
      <c r="V81" s="67" t="n">
        <f aca="false">K81*5.5017049523</f>
        <v>13339565.0743736</v>
      </c>
      <c r="W81" s="67" t="n">
        <f aca="false">M81*5.5017049523</f>
        <v>412563.868279593</v>
      </c>
      <c r="X81" s="67" t="n">
        <f aca="false">N81*5.1890047538+L81*5.5017049523</f>
        <v>19754312.3323804</v>
      </c>
      <c r="Y81" s="67" t="n">
        <f aca="false">N81*5.1890047538</f>
        <v>13702277.8488606</v>
      </c>
      <c r="Z81" s="67" t="n">
        <f aca="false">L81*5.5017049523</f>
        <v>6052034.48351972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64" t="n">
        <f aca="false">high_v2_m!D70+temporary_pension_bonus_high!B70</f>
        <v>27717056.5977274</v>
      </c>
      <c r="G82" s="164" t="n">
        <f aca="false">high_v2_m!E70+temporary_pension_bonus_high!B70</f>
        <v>26532553.6133132</v>
      </c>
      <c r="H82" s="8" t="n">
        <f aca="false">F82-J82</f>
        <v>25117896.0756456</v>
      </c>
      <c r="I82" s="8" t="n">
        <f aca="false">G82-K82</f>
        <v>24011367.9068938</v>
      </c>
      <c r="J82" s="164" t="n">
        <f aca="false">high_v2_m!J70</f>
        <v>2599160.52208182</v>
      </c>
      <c r="K82" s="164" t="n">
        <f aca="false">high_v2_m!K70</f>
        <v>2521185.70641937</v>
      </c>
      <c r="L82" s="8" t="n">
        <f aca="false">H82-I82</f>
        <v>1106528.16875178</v>
      </c>
      <c r="M82" s="8" t="n">
        <f aca="false">J82-K82</f>
        <v>77974.8156624548</v>
      </c>
      <c r="N82" s="164" t="n">
        <f aca="false">SUM(high_v5_m!C70:J70)</f>
        <v>3226925.96102434</v>
      </c>
      <c r="O82" s="5"/>
      <c r="P82" s="5"/>
      <c r="Q82" s="8" t="n">
        <f aca="false">I82*5.5017049523</f>
        <v>132103461.724855</v>
      </c>
      <c r="R82" s="8"/>
      <c r="S82" s="8"/>
      <c r="T82" s="5"/>
      <c r="U82" s="5"/>
      <c r="V82" s="8" t="n">
        <f aca="false">K82*5.5017049523</f>
        <v>13870819.8866754</v>
      </c>
      <c r="W82" s="8" t="n">
        <f aca="false">M82*5.5017049523</f>
        <v>428994.429484807</v>
      </c>
      <c r="X82" s="8" t="n">
        <f aca="false">N82*5.1890047538+L82*5.5017049523</f>
        <v>22832325.6577971</v>
      </c>
      <c r="Y82" s="8" t="n">
        <f aca="false">N82*5.1890047538</f>
        <v>16744534.151916</v>
      </c>
      <c r="Z82" s="8" t="n">
        <f aca="false">L82*5.5017049523</f>
        <v>6087791.50588114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6" t="n">
        <f aca="false">high_v2_m!D71+temporary_pension_bonus_high!B71</f>
        <v>27860956.3374046</v>
      </c>
      <c r="G83" s="166" t="n">
        <f aca="false">high_v2_m!E71+temporary_pension_bonus_high!B71</f>
        <v>26669068.2739035</v>
      </c>
      <c r="H83" s="67" t="n">
        <f aca="false">F83-J83</f>
        <v>25187824.2299216</v>
      </c>
      <c r="I83" s="67" t="n">
        <f aca="false">G83-K83</f>
        <v>24076130.1296449</v>
      </c>
      <c r="J83" s="166" t="n">
        <f aca="false">high_v2_m!J71</f>
        <v>2673132.10748307</v>
      </c>
      <c r="K83" s="166" t="n">
        <f aca="false">high_v2_m!K71</f>
        <v>2592938.14425857</v>
      </c>
      <c r="L83" s="67" t="n">
        <f aca="false">H83-I83</f>
        <v>1111694.10027669</v>
      </c>
      <c r="M83" s="67" t="n">
        <f aca="false">J83-K83</f>
        <v>80193.9632244925</v>
      </c>
      <c r="N83" s="166" t="n">
        <f aca="false">SUM(high_v5_m!C71:J71)</f>
        <v>2510507.56895511</v>
      </c>
      <c r="O83" s="7"/>
      <c r="P83" s="7"/>
      <c r="Q83" s="67" t="n">
        <f aca="false">I83*5.5017049523</f>
        <v>132459764.366486</v>
      </c>
      <c r="R83" s="67"/>
      <c r="S83" s="67"/>
      <c r="T83" s="7"/>
      <c r="U83" s="7"/>
      <c r="V83" s="67" t="n">
        <f aca="false">K83*5.5017049523</f>
        <v>14265580.629275</v>
      </c>
      <c r="W83" s="67" t="n">
        <f aca="false">M83*5.5017049523</f>
        <v>441203.524616754</v>
      </c>
      <c r="X83" s="67" t="n">
        <f aca="false">N83*5.1890047538+L83*5.5017049523</f>
        <v>19143248.6466939</v>
      </c>
      <c r="Y83" s="67" t="n">
        <f aca="false">N83*5.1890047538</f>
        <v>13027035.709759</v>
      </c>
      <c r="Z83" s="67" t="n">
        <f aca="false">L83*5.5017049523</f>
        <v>6116212.93693494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6" t="n">
        <f aca="false">high_v2_m!D72+temporary_pension_bonus_high!B72</f>
        <v>28083773.2014878</v>
      </c>
      <c r="G84" s="166" t="n">
        <f aca="false">high_v2_m!E72+temporary_pension_bonus_high!B72</f>
        <v>26881260.4946235</v>
      </c>
      <c r="H84" s="67" t="n">
        <f aca="false">F84-J84</f>
        <v>25301027.6473118</v>
      </c>
      <c r="I84" s="67" t="n">
        <f aca="false">G84-K84</f>
        <v>24181997.3070728</v>
      </c>
      <c r="J84" s="166" t="n">
        <f aca="false">high_v2_m!J72</f>
        <v>2782745.55417599</v>
      </c>
      <c r="K84" s="166" t="n">
        <f aca="false">high_v2_m!K72</f>
        <v>2699263.18755071</v>
      </c>
      <c r="L84" s="67" t="n">
        <f aca="false">H84-I84</f>
        <v>1119030.34023905</v>
      </c>
      <c r="M84" s="67" t="n">
        <f aca="false">J84-K84</f>
        <v>83482.3666252801</v>
      </c>
      <c r="N84" s="166" t="n">
        <f aca="false">SUM(high_v5_m!C72:J72)</f>
        <v>2580590.10375496</v>
      </c>
      <c r="O84" s="7"/>
      <c r="P84" s="7"/>
      <c r="Q84" s="67" t="n">
        <f aca="false">I84*5.5017049523</f>
        <v>133042214.340828</v>
      </c>
      <c r="R84" s="67"/>
      <c r="S84" s="67"/>
      <c r="T84" s="7"/>
      <c r="U84" s="7"/>
      <c r="V84" s="67" t="n">
        <f aca="false">K84*5.5017049523</f>
        <v>14850549.6465088</v>
      </c>
      <c r="W84" s="67" t="n">
        <f aca="false">M84*5.5017049523</f>
        <v>459295.349892028</v>
      </c>
      <c r="X84" s="67" t="n">
        <f aca="false">N84*5.1890047538+L84*5.5017049523</f>
        <v>19547269.0806608</v>
      </c>
      <c r="Y84" s="67" t="n">
        <f aca="false">N84*5.1890047538</f>
        <v>13390694.3159937</v>
      </c>
      <c r="Z84" s="67" t="n">
        <f aca="false">L84*5.5017049523</f>
        <v>6156574.76466712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6" t="n">
        <f aca="false">high_v2_m!D73+temporary_pension_bonus_high!B73</f>
        <v>28268055.4011095</v>
      </c>
      <c r="G85" s="166" t="n">
        <f aca="false">high_v2_m!E73+temporary_pension_bonus_high!B73</f>
        <v>27056038.1728072</v>
      </c>
      <c r="H85" s="67" t="n">
        <f aca="false">F85-J85</f>
        <v>25416434.3231864</v>
      </c>
      <c r="I85" s="67" t="n">
        <f aca="false">G85-K85</f>
        <v>24289965.7272218</v>
      </c>
      <c r="J85" s="166" t="n">
        <f aca="false">high_v2_m!J73</f>
        <v>2851621.0779231</v>
      </c>
      <c r="K85" s="166" t="n">
        <f aca="false">high_v2_m!K73</f>
        <v>2766072.44558541</v>
      </c>
      <c r="L85" s="67" t="n">
        <f aca="false">H85-I85</f>
        <v>1126468.59596467</v>
      </c>
      <c r="M85" s="67" t="n">
        <f aca="false">J85-K85</f>
        <v>85548.6323376927</v>
      </c>
      <c r="N85" s="166" t="n">
        <f aca="false">SUM(high_v5_m!C73:J73)</f>
        <v>2553760.84616306</v>
      </c>
      <c r="O85" s="7"/>
      <c r="P85" s="7"/>
      <c r="Q85" s="67" t="n">
        <f aca="false">I85*5.5017049523</f>
        <v>133636224.732653</v>
      </c>
      <c r="R85" s="67"/>
      <c r="S85" s="67"/>
      <c r="T85" s="7"/>
      <c r="U85" s="7"/>
      <c r="V85" s="67" t="n">
        <f aca="false">K85*5.5017049523</f>
        <v>15218114.4722978</v>
      </c>
      <c r="W85" s="67" t="n">
        <f aca="false">M85*5.5017049523</f>
        <v>470663.334194776</v>
      </c>
      <c r="X85" s="67" t="n">
        <f aca="false">N85*5.1890047538+L85*5.5017049523</f>
        <v>19448975.0238377</v>
      </c>
      <c r="Y85" s="67" t="n">
        <f aca="false">N85*5.1890047538</f>
        <v>13251477.1708084</v>
      </c>
      <c r="Z85" s="67" t="n">
        <f aca="false">L85*5.5017049523</f>
        <v>6197497.85302927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64" t="n">
        <f aca="false">high_v2_m!D74+temporary_pension_bonus_high!B74</f>
        <v>28386686.2997395</v>
      </c>
      <c r="G86" s="164" t="n">
        <f aca="false">high_v2_m!E74+temporary_pension_bonus_high!B74</f>
        <v>27169000.9059883</v>
      </c>
      <c r="H86" s="8" t="n">
        <f aca="false">F86-J86</f>
        <v>25426508.6144364</v>
      </c>
      <c r="I86" s="8" t="n">
        <f aca="false">G86-K86</f>
        <v>24297628.5512443</v>
      </c>
      <c r="J86" s="164" t="n">
        <f aca="false">high_v2_m!J74</f>
        <v>2960177.68530311</v>
      </c>
      <c r="K86" s="164" t="n">
        <f aca="false">high_v2_m!K74</f>
        <v>2871372.35474402</v>
      </c>
      <c r="L86" s="8" t="n">
        <f aca="false">H86-I86</f>
        <v>1128880.06319215</v>
      </c>
      <c r="M86" s="8" t="n">
        <f aca="false">J86-K86</f>
        <v>88805.3305590935</v>
      </c>
      <c r="N86" s="164" t="n">
        <f aca="false">SUM(high_v5_m!C74:J74)</f>
        <v>3226608.33494304</v>
      </c>
      <c r="O86" s="5"/>
      <c r="P86" s="5"/>
      <c r="Q86" s="8" t="n">
        <f aca="false">I86*5.5017049523</f>
        <v>133678383.329526</v>
      </c>
      <c r="R86" s="8"/>
      <c r="S86" s="8"/>
      <c r="T86" s="5"/>
      <c r="U86" s="5"/>
      <c r="V86" s="8" t="n">
        <f aca="false">K86*5.5017049523</f>
        <v>15797443.5039925</v>
      </c>
      <c r="W86" s="8" t="n">
        <f aca="false">M86*5.5017049523</f>
        <v>488580.726927603</v>
      </c>
      <c r="X86" s="8" t="n">
        <f aca="false">N86*5.1890047538+L86*5.5017049523</f>
        <v>22953651.0228871</v>
      </c>
      <c r="Y86" s="8" t="n">
        <f aca="false">N86*5.1890047538</f>
        <v>16742885.9886701</v>
      </c>
      <c r="Z86" s="8" t="n">
        <f aca="false">L86*5.5017049523</f>
        <v>6210765.03421698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6" t="n">
        <f aca="false">high_v2_m!D75+temporary_pension_bonus_high!B75</f>
        <v>28481191.5600281</v>
      </c>
      <c r="G87" s="166" t="n">
        <f aca="false">high_v2_m!E75+temporary_pension_bonus_high!B75</f>
        <v>27260389.6014014</v>
      </c>
      <c r="H87" s="67" t="n">
        <f aca="false">F87-J87</f>
        <v>25471125.2028336</v>
      </c>
      <c r="I87" s="67" t="n">
        <f aca="false">G87-K87</f>
        <v>24340625.2349227</v>
      </c>
      <c r="J87" s="166" t="n">
        <f aca="false">high_v2_m!J75</f>
        <v>3010066.3571945</v>
      </c>
      <c r="K87" s="166" t="n">
        <f aca="false">high_v2_m!K75</f>
        <v>2919764.36647867</v>
      </c>
      <c r="L87" s="67" t="n">
        <f aca="false">H87-I87</f>
        <v>1130499.96791084</v>
      </c>
      <c r="M87" s="67" t="n">
        <f aca="false">J87-K87</f>
        <v>90301.9907158357</v>
      </c>
      <c r="N87" s="166" t="n">
        <f aca="false">SUM(high_v5_m!C75:J75)</f>
        <v>2614626.64617168</v>
      </c>
      <c r="O87" s="7"/>
      <c r="P87" s="7"/>
      <c r="Q87" s="67" t="n">
        <f aca="false">I87*5.5017049523</f>
        <v>133914938.397053</v>
      </c>
      <c r="R87" s="67"/>
      <c r="S87" s="67"/>
      <c r="T87" s="7"/>
      <c r="U87" s="7"/>
      <c r="V87" s="67" t="n">
        <f aca="false">K87*5.5017049523</f>
        <v>16063682.0746048</v>
      </c>
      <c r="W87" s="67" t="n">
        <f aca="false">M87*5.5017049523</f>
        <v>496814.909523862</v>
      </c>
      <c r="X87" s="67" t="n">
        <f aca="false">N87*5.1890047538+L87*5.5017049523</f>
        <v>19786987.368427</v>
      </c>
      <c r="Y87" s="67" t="n">
        <f aca="false">N87*5.1890047538</f>
        <v>13567310.096397</v>
      </c>
      <c r="Z87" s="67" t="n">
        <f aca="false">L87*5.5017049523</f>
        <v>6219677.27203005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6" t="n">
        <f aca="false">high_v2_m!D76+temporary_pension_bonus_high!B76</f>
        <v>28601693.0716934</v>
      </c>
      <c r="G88" s="166" t="n">
        <f aca="false">high_v2_m!E76+temporary_pension_bonus_high!B76</f>
        <v>27375388.1247683</v>
      </c>
      <c r="H88" s="67" t="n">
        <f aca="false">F88-J88</f>
        <v>25538265.0580359</v>
      </c>
      <c r="I88" s="67" t="n">
        <f aca="false">G88-K88</f>
        <v>24403862.9515205</v>
      </c>
      <c r="J88" s="166" t="n">
        <f aca="false">high_v2_m!J76</f>
        <v>3063428.01365746</v>
      </c>
      <c r="K88" s="166" t="n">
        <f aca="false">high_v2_m!K76</f>
        <v>2971525.17324774</v>
      </c>
      <c r="L88" s="67" t="n">
        <f aca="false">H88-I88</f>
        <v>1134402.1065154</v>
      </c>
      <c r="M88" s="67" t="n">
        <f aca="false">J88-K88</f>
        <v>91902.840409724</v>
      </c>
      <c r="N88" s="166" t="n">
        <f aca="false">SUM(high_v5_m!C76:J76)</f>
        <v>2609936.00989442</v>
      </c>
      <c r="O88" s="7"/>
      <c r="P88" s="7"/>
      <c r="Q88" s="67" t="n">
        <f aca="false">I88*5.5017049523</f>
        <v>134262853.655631</v>
      </c>
      <c r="R88" s="67"/>
      <c r="S88" s="67"/>
      <c r="T88" s="7"/>
      <c r="U88" s="7"/>
      <c r="V88" s="67" t="n">
        <f aca="false">K88*5.5017049523</f>
        <v>16348454.7615412</v>
      </c>
      <c r="W88" s="67" t="n">
        <f aca="false">M88*5.5017049523</f>
        <v>505622.312212615</v>
      </c>
      <c r="X88" s="67" t="n">
        <f aca="false">N88*5.1890047538+L88*5.5017049523</f>
        <v>19784116.0497713</v>
      </c>
      <c r="Y88" s="67" t="n">
        <f aca="false">N88*5.1890047538</f>
        <v>13542970.362456</v>
      </c>
      <c r="Z88" s="67" t="n">
        <f aca="false">L88*5.5017049523</f>
        <v>6241145.68731535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6" t="n">
        <f aca="false">high_v2_m!D77+temporary_pension_bonus_high!B77</f>
        <v>28643223.0404318</v>
      </c>
      <c r="G89" s="166" t="n">
        <f aca="false">high_v2_m!E77+temporary_pension_bonus_high!B77</f>
        <v>27414899.6318284</v>
      </c>
      <c r="H89" s="67" t="n">
        <f aca="false">F89-J89</f>
        <v>25513418.0141133</v>
      </c>
      <c r="I89" s="67" t="n">
        <f aca="false">G89-K89</f>
        <v>24378988.7562994</v>
      </c>
      <c r="J89" s="166" t="n">
        <f aca="false">high_v2_m!J77</f>
        <v>3129805.0263186</v>
      </c>
      <c r="K89" s="166" t="n">
        <f aca="false">high_v2_m!K77</f>
        <v>3035910.87552904</v>
      </c>
      <c r="L89" s="67" t="n">
        <f aca="false">H89-I89</f>
        <v>1134429.25781384</v>
      </c>
      <c r="M89" s="67" t="n">
        <f aca="false">J89-K89</f>
        <v>93894.150789558</v>
      </c>
      <c r="N89" s="166" t="n">
        <f aca="false">SUM(high_v5_m!C77:J77)</f>
        <v>2600720.48943343</v>
      </c>
      <c r="O89" s="7"/>
      <c r="P89" s="7"/>
      <c r="Q89" s="67" t="n">
        <f aca="false">I89*5.5017049523</f>
        <v>134126003.172598</v>
      </c>
      <c r="R89" s="67"/>
      <c r="S89" s="67"/>
      <c r="T89" s="7"/>
      <c r="U89" s="7"/>
      <c r="V89" s="67" t="n">
        <f aca="false">K89*5.5017049523</f>
        <v>16702685.8986395</v>
      </c>
      <c r="W89" s="67" t="n">
        <f aca="false">M89*5.5017049523</f>
        <v>516577.914390914</v>
      </c>
      <c r="X89" s="67" t="n">
        <f aca="false">N89*5.1890047538+L89*5.5017049523</f>
        <v>19736446.0487236</v>
      </c>
      <c r="Y89" s="67" t="n">
        <f aca="false">N89*5.1890047538</f>
        <v>13495150.9829751</v>
      </c>
      <c r="Z89" s="67" t="n">
        <f aca="false">L89*5.5017049523</f>
        <v>6241295.06574842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64" t="n">
        <f aca="false">high_v2_m!D78+temporary_pension_bonus_high!B78</f>
        <v>28880102.4574666</v>
      </c>
      <c r="G90" s="164" t="n">
        <f aca="false">high_v2_m!E78+temporary_pension_bonus_high!B78</f>
        <v>27641047.5366293</v>
      </c>
      <c r="H90" s="8" t="n">
        <f aca="false">F90-J90</f>
        <v>25672554.341205</v>
      </c>
      <c r="I90" s="8" t="n">
        <f aca="false">G90-K90</f>
        <v>24529725.8638555</v>
      </c>
      <c r="J90" s="164" t="n">
        <f aca="false">high_v2_m!J78</f>
        <v>3207548.1162616</v>
      </c>
      <c r="K90" s="164" t="n">
        <f aca="false">high_v2_m!K78</f>
        <v>3111321.67277375</v>
      </c>
      <c r="L90" s="8" t="n">
        <f aca="false">H90-I90</f>
        <v>1142828.4773495</v>
      </c>
      <c r="M90" s="8" t="n">
        <f aca="false">J90-K90</f>
        <v>96226.4434878477</v>
      </c>
      <c r="N90" s="164" t="n">
        <f aca="false">SUM(high_v5_m!C78:J78)</f>
        <v>3213892.02618305</v>
      </c>
      <c r="O90" s="5"/>
      <c r="P90" s="5"/>
      <c r="Q90" s="8" t="n">
        <f aca="false">I90*5.5017049523</f>
        <v>134955314.263735</v>
      </c>
      <c r="R90" s="8"/>
      <c r="S90" s="8"/>
      <c r="T90" s="5"/>
      <c r="U90" s="5"/>
      <c r="V90" s="8" t="n">
        <f aca="false">K90*5.5017049523</f>
        <v>17117573.8552977</v>
      </c>
      <c r="W90" s="8" t="n">
        <f aca="false">M90*5.5017049523</f>
        <v>529409.500679308</v>
      </c>
      <c r="X90" s="8" t="n">
        <f aca="false">N90*5.1890047538+L90*5.5017049523</f>
        <v>22964406.095527</v>
      </c>
      <c r="Y90" s="8" t="n">
        <f aca="false">N90*5.1890047538</f>
        <v>16676901.0020638</v>
      </c>
      <c r="Z90" s="8" t="n">
        <f aca="false">L90*5.5017049523</f>
        <v>6287505.09346324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6" t="n">
        <f aca="false">high_v2_m!D79+temporary_pension_bonus_high!B79</f>
        <v>29073582.841365</v>
      </c>
      <c r="G91" s="166" t="n">
        <f aca="false">high_v2_m!E79+temporary_pension_bonus_high!B79</f>
        <v>27825767.9922033</v>
      </c>
      <c r="H91" s="67" t="n">
        <f aca="false">F91-J91</f>
        <v>25783517.1183605</v>
      </c>
      <c r="I91" s="67" t="n">
        <f aca="false">G91-K91</f>
        <v>24634404.2408889</v>
      </c>
      <c r="J91" s="166" t="n">
        <f aca="false">high_v2_m!J79</f>
        <v>3290065.72300455</v>
      </c>
      <c r="K91" s="166" t="n">
        <f aca="false">high_v2_m!K79</f>
        <v>3191363.75131441</v>
      </c>
      <c r="L91" s="67" t="n">
        <f aca="false">H91-I91</f>
        <v>1149112.87747161</v>
      </c>
      <c r="M91" s="67" t="n">
        <f aca="false">J91-K91</f>
        <v>98701.971690136</v>
      </c>
      <c r="N91" s="166" t="n">
        <f aca="false">SUM(high_v5_m!C79:J79)</f>
        <v>2546628.43380069</v>
      </c>
      <c r="O91" s="7"/>
      <c r="P91" s="7"/>
      <c r="Q91" s="67" t="n">
        <f aca="false">I91*5.5017049523</f>
        <v>135531223.809059</v>
      </c>
      <c r="R91" s="67"/>
      <c r="S91" s="67"/>
      <c r="T91" s="7"/>
      <c r="U91" s="7"/>
      <c r="V91" s="67" t="n">
        <f aca="false">K91*5.5017049523</f>
        <v>17557941.7551972</v>
      </c>
      <c r="W91" s="67" t="n">
        <f aca="false">M91*5.5017049523</f>
        <v>543029.126449396</v>
      </c>
      <c r="X91" s="67" t="n">
        <f aca="false">N91*5.1890047538+L91*5.5017049523</f>
        <v>19536547.0578913</v>
      </c>
      <c r="Y91" s="67" t="n">
        <f aca="false">N91*5.1890047538</f>
        <v>13214467.049154</v>
      </c>
      <c r="Z91" s="67" t="n">
        <f aca="false">L91*5.5017049523</f>
        <v>6322080.00873724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6" t="n">
        <f aca="false">high_v2_m!D80+temporary_pension_bonus_high!B80</f>
        <v>29176527.6112016</v>
      </c>
      <c r="G92" s="166" t="n">
        <f aca="false">high_v2_m!E80+temporary_pension_bonus_high!B80</f>
        <v>27923334.7624692</v>
      </c>
      <c r="H92" s="67" t="n">
        <f aca="false">F92-J92</f>
        <v>25833436.9417492</v>
      </c>
      <c r="I92" s="67" t="n">
        <f aca="false">G92-K92</f>
        <v>24680536.8131004</v>
      </c>
      <c r="J92" s="166" t="n">
        <f aca="false">high_v2_m!J80</f>
        <v>3343090.66945233</v>
      </c>
      <c r="K92" s="166" t="n">
        <f aca="false">high_v2_m!K80</f>
        <v>3242797.94936876</v>
      </c>
      <c r="L92" s="67" t="n">
        <f aca="false">H92-I92</f>
        <v>1152900.12864884</v>
      </c>
      <c r="M92" s="67" t="n">
        <f aca="false">J92-K92</f>
        <v>100292.720083571</v>
      </c>
      <c r="N92" s="166" t="n">
        <f aca="false">SUM(high_v5_m!C80:J80)</f>
        <v>2556432.94938146</v>
      </c>
      <c r="O92" s="7"/>
      <c r="P92" s="7"/>
      <c r="Q92" s="67" t="n">
        <f aca="false">I92*5.5017049523</f>
        <v>135785031.610057</v>
      </c>
      <c r="R92" s="67"/>
      <c r="S92" s="67"/>
      <c r="T92" s="7"/>
      <c r="U92" s="7"/>
      <c r="V92" s="67" t="n">
        <f aca="false">K92*5.5017049523</f>
        <v>17840917.5373504</v>
      </c>
      <c r="W92" s="67" t="n">
        <f aca="false">M92*5.5017049523</f>
        <v>551780.954763418</v>
      </c>
      <c r="X92" s="67" t="n">
        <f aca="false">N92*5.1890047538+L92*5.5017049523</f>
        <v>19608259.074406</v>
      </c>
      <c r="Y92" s="67" t="n">
        <f aca="false">N92*5.1890047538</f>
        <v>13265342.7271113</v>
      </c>
      <c r="Z92" s="67" t="n">
        <f aca="false">L92*5.5017049523</f>
        <v>6342916.34729465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6" t="n">
        <f aca="false">high_v2_m!D81+temporary_pension_bonus_high!B81</f>
        <v>29189659.8706827</v>
      </c>
      <c r="G93" s="166" t="n">
        <f aca="false">high_v2_m!E81+temporary_pension_bonus_high!B81</f>
        <v>27936854.820468</v>
      </c>
      <c r="H93" s="67" t="n">
        <f aca="false">F93-J93</f>
        <v>25782826.7717092</v>
      </c>
      <c r="I93" s="67" t="n">
        <f aca="false">G93-K93</f>
        <v>24632226.7144637</v>
      </c>
      <c r="J93" s="166" t="n">
        <f aca="false">high_v2_m!J81</f>
        <v>3406833.09897351</v>
      </c>
      <c r="K93" s="166" t="n">
        <f aca="false">high_v2_m!K81</f>
        <v>3304628.10600431</v>
      </c>
      <c r="L93" s="67" t="n">
        <f aca="false">H93-I93</f>
        <v>1150600.05724553</v>
      </c>
      <c r="M93" s="67" t="n">
        <f aca="false">J93-K93</f>
        <v>102204.992969206</v>
      </c>
      <c r="N93" s="166" t="n">
        <f aca="false">SUM(high_v5_m!C81:J81)</f>
        <v>2534937.36368672</v>
      </c>
      <c r="O93" s="7"/>
      <c r="P93" s="7"/>
      <c r="Q93" s="67" t="n">
        <f aca="false">I93*5.5017049523</f>
        <v>135519243.701141</v>
      </c>
      <c r="R93" s="67"/>
      <c r="S93" s="67"/>
      <c r="T93" s="7"/>
      <c r="U93" s="7"/>
      <c r="V93" s="67" t="n">
        <f aca="false">K93*5.5017049523</f>
        <v>18181088.8163137</v>
      </c>
      <c r="W93" s="67" t="n">
        <f aca="false">M93*5.5017049523</f>
        <v>562301.715968465</v>
      </c>
      <c r="X93" s="67" t="n">
        <f aca="false">N93*5.1890047538+L93*5.5017049523</f>
        <v>19484064.06382</v>
      </c>
      <c r="Y93" s="67" t="n">
        <f aca="false">N93*5.1890047538</f>
        <v>13153802.0307556</v>
      </c>
      <c r="Z93" s="67" t="n">
        <f aca="false">L93*5.5017049523</f>
        <v>6330262.03306438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64" t="n">
        <f aca="false">high_v2_m!D82+temporary_pension_bonus_high!B82</f>
        <v>29394276.3026122</v>
      </c>
      <c r="G94" s="164" t="n">
        <f aca="false">high_v2_m!E82+temporary_pension_bonus_high!B82</f>
        <v>28132329.7243462</v>
      </c>
      <c r="H94" s="8" t="n">
        <f aca="false">F94-J94</f>
        <v>25931711.052438</v>
      </c>
      <c r="I94" s="8" t="n">
        <f aca="false">G94-K94</f>
        <v>24773641.4316772</v>
      </c>
      <c r="J94" s="164" t="n">
        <f aca="false">high_v2_m!J82</f>
        <v>3462565.25017421</v>
      </c>
      <c r="K94" s="164" t="n">
        <f aca="false">high_v2_m!K82</f>
        <v>3358688.29266898</v>
      </c>
      <c r="L94" s="8" t="n">
        <f aca="false">H94-I94</f>
        <v>1158069.62076081</v>
      </c>
      <c r="M94" s="8" t="n">
        <f aca="false">J94-K94</f>
        <v>103876.957505227</v>
      </c>
      <c r="N94" s="164" t="n">
        <f aca="false">SUM(high_v5_m!C82:J82)</f>
        <v>3061811.51305465</v>
      </c>
      <c r="O94" s="5"/>
      <c r="P94" s="5"/>
      <c r="Q94" s="8" t="n">
        <f aca="false">I94*5.5017049523</f>
        <v>136297265.751163</v>
      </c>
      <c r="R94" s="8"/>
      <c r="S94" s="8"/>
      <c r="T94" s="5"/>
      <c r="U94" s="5"/>
      <c r="V94" s="8" t="n">
        <f aca="false">K94*5.5017049523</f>
        <v>18478512.013009</v>
      </c>
      <c r="W94" s="8" t="n">
        <f aca="false">M94*5.5017049523</f>
        <v>571500.371536362</v>
      </c>
      <c r="X94" s="8" t="n">
        <f aca="false">N94*5.1890047538+L94*5.5017049523</f>
        <v>22259111.8641281</v>
      </c>
      <c r="Y94" s="8" t="n">
        <f aca="false">N94*5.1890047538</f>
        <v>15887754.4964801</v>
      </c>
      <c r="Z94" s="8" t="n">
        <f aca="false">L94*5.5017049523</f>
        <v>6371357.36764795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6" t="n">
        <f aca="false">high_v2_m!D83+temporary_pension_bonus_high!B83</f>
        <v>29519509.8540427</v>
      </c>
      <c r="G95" s="166" t="n">
        <f aca="false">high_v2_m!E83+temporary_pension_bonus_high!B83</f>
        <v>28251441.7899259</v>
      </c>
      <c r="H95" s="67" t="n">
        <f aca="false">F95-J95</f>
        <v>26013644.3962687</v>
      </c>
      <c r="I95" s="67" t="n">
        <f aca="false">G95-K95</f>
        <v>24850752.2958851</v>
      </c>
      <c r="J95" s="166" t="n">
        <f aca="false">high_v2_m!J83</f>
        <v>3505865.45777403</v>
      </c>
      <c r="K95" s="166" t="n">
        <f aca="false">high_v2_m!K83</f>
        <v>3400689.49404081</v>
      </c>
      <c r="L95" s="67" t="n">
        <f aca="false">H95-I95</f>
        <v>1162892.1003836</v>
      </c>
      <c r="M95" s="67" t="n">
        <f aca="false">J95-K95</f>
        <v>105175.963733221</v>
      </c>
      <c r="N95" s="166" t="n">
        <f aca="false">SUM(high_v5_m!C83:J83)</f>
        <v>2477405.84472505</v>
      </c>
      <c r="O95" s="7"/>
      <c r="P95" s="7"/>
      <c r="Q95" s="67" t="n">
        <f aca="false">I95*5.5017049523</f>
        <v>136721506.974652</v>
      </c>
      <c r="R95" s="67"/>
      <c r="S95" s="67"/>
      <c r="T95" s="7"/>
      <c r="U95" s="7"/>
      <c r="V95" s="67" t="n">
        <f aca="false">K95*5.5017049523</f>
        <v>18709590.2305989</v>
      </c>
      <c r="W95" s="67" t="n">
        <f aca="false">M95*5.5017049523</f>
        <v>578647.120533987</v>
      </c>
      <c r="X95" s="67" t="n">
        <f aca="false">N95*5.1890047538+L95*5.5017049523</f>
        <v>19253159.9330412</v>
      </c>
      <c r="Y95" s="67" t="n">
        <f aca="false">N95*5.1890047538</f>
        <v>12855270.7053702</v>
      </c>
      <c r="Z95" s="67" t="n">
        <f aca="false">L95*5.5017049523</f>
        <v>6397889.22767101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6" t="n">
        <f aca="false">high_v2_m!D84+temporary_pension_bonus_high!B84</f>
        <v>29638214.7703347</v>
      </c>
      <c r="G96" s="166" t="n">
        <f aca="false">high_v2_m!E84+temporary_pension_bonus_high!B84</f>
        <v>28364251.3069979</v>
      </c>
      <c r="H96" s="67" t="n">
        <f aca="false">F96-J96</f>
        <v>26083179.376869</v>
      </c>
      <c r="I96" s="67" t="n">
        <f aca="false">G96-K96</f>
        <v>24915866.9753362</v>
      </c>
      <c r="J96" s="166" t="n">
        <f aca="false">high_v2_m!J84</f>
        <v>3555035.39346573</v>
      </c>
      <c r="K96" s="166" t="n">
        <f aca="false">high_v2_m!K84</f>
        <v>3448384.33166176</v>
      </c>
      <c r="L96" s="67" t="n">
        <f aca="false">H96-I96</f>
        <v>1167312.4015328</v>
      </c>
      <c r="M96" s="67" t="n">
        <f aca="false">J96-K96</f>
        <v>106651.061803971</v>
      </c>
      <c r="N96" s="166" t="n">
        <f aca="false">SUM(high_v5_m!C84:J84)</f>
        <v>2480961.72876509</v>
      </c>
      <c r="O96" s="7"/>
      <c r="P96" s="7"/>
      <c r="Q96" s="67" t="n">
        <f aca="false">I96*5.5017049523</f>
        <v>137079748.729055</v>
      </c>
      <c r="R96" s="67"/>
      <c r="S96" s="67"/>
      <c r="T96" s="7"/>
      <c r="U96" s="7"/>
      <c r="V96" s="67" t="n">
        <f aca="false">K96*5.5017049523</f>
        <v>18971993.1549372</v>
      </c>
      <c r="W96" s="67" t="n">
        <f aca="false">M96*5.5017049523</f>
        <v>586762.674894963</v>
      </c>
      <c r="X96" s="67" t="n">
        <f aca="false">N96*5.1890047538+L96*5.5017049523</f>
        <v>19295930.6249521</v>
      </c>
      <c r="Y96" s="67" t="n">
        <f aca="false">N96*5.1890047538</f>
        <v>12873722.2045579</v>
      </c>
      <c r="Z96" s="67" t="n">
        <f aca="false">L96*5.5017049523</f>
        <v>6422208.42039421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6" t="n">
        <f aca="false">high_v2_m!D85+temporary_pension_bonus_high!B85</f>
        <v>29688253.8584894</v>
      </c>
      <c r="G97" s="166" t="n">
        <f aca="false">high_v2_m!E85+temporary_pension_bonus_high!B85</f>
        <v>28411762.5774872</v>
      </c>
      <c r="H97" s="67" t="n">
        <f aca="false">F97-J97</f>
        <v>26081803.0563352</v>
      </c>
      <c r="I97" s="67" t="n">
        <f aca="false">G97-K97</f>
        <v>24913505.2993976</v>
      </c>
      <c r="J97" s="166" t="n">
        <f aca="false">high_v2_m!J85</f>
        <v>3606450.80215419</v>
      </c>
      <c r="K97" s="166" t="n">
        <f aca="false">high_v2_m!K85</f>
        <v>3498257.27808956</v>
      </c>
      <c r="L97" s="67" t="n">
        <f aca="false">H97-I97</f>
        <v>1168297.75693759</v>
      </c>
      <c r="M97" s="67" t="n">
        <f aca="false">J97-K97</f>
        <v>108193.524064626</v>
      </c>
      <c r="N97" s="166" t="n">
        <f aca="false">SUM(high_v5_m!C85:J85)</f>
        <v>2442030.09170196</v>
      </c>
      <c r="O97" s="7"/>
      <c r="P97" s="7"/>
      <c r="Q97" s="67" t="n">
        <f aca="false">I97*5.5017049523</f>
        <v>137066755.484848</v>
      </c>
      <c r="R97" s="67"/>
      <c r="S97" s="67"/>
      <c r="T97" s="7"/>
      <c r="U97" s="7"/>
      <c r="V97" s="67" t="n">
        <f aca="false">K97*5.5017049523</f>
        <v>19246379.3912849</v>
      </c>
      <c r="W97" s="67" t="n">
        <f aca="false">M97*5.5017049523</f>
        <v>595248.847153143</v>
      </c>
      <c r="X97" s="67" t="n">
        <f aca="false">N97*5.1890047538+L97*5.5017049523</f>
        <v>19099335.3098687</v>
      </c>
      <c r="Y97" s="67" t="n">
        <f aca="false">N97*5.1890047538</f>
        <v>12671705.7547641</v>
      </c>
      <c r="Z97" s="67" t="n">
        <f aca="false">L97*5.5017049523</f>
        <v>6427629.55510454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64" t="n">
        <f aca="false">high_v2_m!D86+temporary_pension_bonus_high!B86</f>
        <v>29674208.2018429</v>
      </c>
      <c r="G98" s="164" t="n">
        <f aca="false">high_v2_m!E86+temporary_pension_bonus_high!B86</f>
        <v>28399571.3601901</v>
      </c>
      <c r="H98" s="8" t="n">
        <f aca="false">F98-J98</f>
        <v>25988987.4846657</v>
      </c>
      <c r="I98" s="8" t="n">
        <f aca="false">G98-K98</f>
        <v>24824907.2645281</v>
      </c>
      <c r="J98" s="164" t="n">
        <f aca="false">high_v2_m!J86</f>
        <v>3685220.71717723</v>
      </c>
      <c r="K98" s="164" t="n">
        <f aca="false">high_v2_m!K86</f>
        <v>3574664.09566191</v>
      </c>
      <c r="L98" s="8" t="n">
        <f aca="false">H98-I98</f>
        <v>1164080.22013757</v>
      </c>
      <c r="M98" s="8" t="n">
        <f aca="false">J98-K98</f>
        <v>110556.621515317</v>
      </c>
      <c r="N98" s="164" t="n">
        <f aca="false">SUM(high_v5_m!C86:J86)</f>
        <v>3054475.43240765</v>
      </c>
      <c r="O98" s="5"/>
      <c r="P98" s="5"/>
      <c r="Q98" s="8" t="n">
        <f aca="false">I98*5.5017049523</f>
        <v>136579315.237643</v>
      </c>
      <c r="R98" s="8"/>
      <c r="S98" s="8"/>
      <c r="T98" s="5"/>
      <c r="U98" s="5"/>
      <c r="V98" s="8" t="n">
        <f aca="false">K98*5.5017049523</f>
        <v>19666747.1579121</v>
      </c>
      <c r="W98" s="8" t="n">
        <f aca="false">M98*5.5017049523</f>
        <v>608249.912100378</v>
      </c>
      <c r="X98" s="8" t="n">
        <f aca="false">N98*5.1890047538+L98*5.5017049523</f>
        <v>22254113.451134</v>
      </c>
      <c r="Y98" s="8" t="n">
        <f aca="false">N98*5.1890047538</f>
        <v>15849687.5391286</v>
      </c>
      <c r="Z98" s="8" t="n">
        <f aca="false">L98*5.5017049523</f>
        <v>6404425.91200534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6" t="n">
        <f aca="false">high_v2_m!D87+temporary_pension_bonus_high!B87</f>
        <v>29807206.9395155</v>
      </c>
      <c r="G99" s="166" t="n">
        <f aca="false">high_v2_m!E87+temporary_pension_bonus_high!B87</f>
        <v>28526422.801853</v>
      </c>
      <c r="H99" s="67" t="n">
        <f aca="false">F99-J99</f>
        <v>26048162.5180475</v>
      </c>
      <c r="I99" s="67" t="n">
        <f aca="false">G99-K99</f>
        <v>24880149.7130291</v>
      </c>
      <c r="J99" s="166" t="n">
        <f aca="false">high_v2_m!J87</f>
        <v>3759044.42146799</v>
      </c>
      <c r="K99" s="166" t="n">
        <f aca="false">high_v2_m!K87</f>
        <v>3646273.08882395</v>
      </c>
      <c r="L99" s="67" t="n">
        <f aca="false">H99-I99</f>
        <v>1168012.80501846</v>
      </c>
      <c r="M99" s="67" t="n">
        <f aca="false">J99-K99</f>
        <v>112771.33264404</v>
      </c>
      <c r="N99" s="166" t="n">
        <f aca="false">SUM(high_v5_m!C87:J87)</f>
        <v>2411090.93046631</v>
      </c>
      <c r="O99" s="7"/>
      <c r="P99" s="7"/>
      <c r="Q99" s="67" t="n">
        <f aca="false">I99*5.5017049523</f>
        <v>136883242.890138</v>
      </c>
      <c r="R99" s="67"/>
      <c r="S99" s="67"/>
      <c r="T99" s="7"/>
      <c r="U99" s="7"/>
      <c r="V99" s="67" t="n">
        <f aca="false">K99*5.5017049523</f>
        <v>20060718.7102209</v>
      </c>
      <c r="W99" s="67" t="n">
        <f aca="false">M99*5.5017049523</f>
        <v>620434.599285187</v>
      </c>
      <c r="X99" s="67" t="n">
        <f aca="false">N99*5.1890047538+L99*5.5017049523</f>
        <v>18937224.1337536</v>
      </c>
      <c r="Y99" s="67" t="n">
        <f aca="false">N99*5.1890047538</f>
        <v>12511162.3000338</v>
      </c>
      <c r="Z99" s="67" t="n">
        <f aca="false">L99*5.5017049523</f>
        <v>6426061.83371987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6" t="n">
        <f aca="false">high_v2_m!D88+temporary_pension_bonus_high!B88</f>
        <v>30027750.8431686</v>
      </c>
      <c r="G100" s="166" t="n">
        <f aca="false">high_v2_m!E88+temporary_pension_bonus_high!B88</f>
        <v>28736240.4743102</v>
      </c>
      <c r="H100" s="67" t="n">
        <f aca="false">F100-J100</f>
        <v>26208723.0518469</v>
      </c>
      <c r="I100" s="67" t="n">
        <f aca="false">G100-K100</f>
        <v>25031783.5167281</v>
      </c>
      <c r="J100" s="166" t="n">
        <f aca="false">high_v2_m!J88</f>
        <v>3819027.7913217</v>
      </c>
      <c r="K100" s="166" t="n">
        <f aca="false">high_v2_m!K88</f>
        <v>3704456.95758204</v>
      </c>
      <c r="L100" s="67" t="n">
        <f aca="false">H100-I100</f>
        <v>1176939.53511881</v>
      </c>
      <c r="M100" s="67" t="n">
        <f aca="false">J100-K100</f>
        <v>114570.83373965</v>
      </c>
      <c r="N100" s="166" t="n">
        <f aca="false">SUM(high_v5_m!C88:J88)</f>
        <v>2433325.03008645</v>
      </c>
      <c r="O100" s="7"/>
      <c r="P100" s="7"/>
      <c r="Q100" s="67" t="n">
        <f aca="false">I100*5.5017049523</f>
        <v>137717487.338885</v>
      </c>
      <c r="R100" s="67"/>
      <c r="S100" s="67"/>
      <c r="T100" s="7"/>
      <c r="U100" s="7"/>
      <c r="V100" s="67" t="n">
        <f aca="false">K100*5.5017049523</f>
        <v>20380829.1891113</v>
      </c>
      <c r="W100" s="67" t="n">
        <f aca="false">M100*5.5017049523</f>
        <v>630334.923374575</v>
      </c>
      <c r="X100" s="67" t="n">
        <f aca="false">N100*5.1890047538+L100*5.5017049523</f>
        <v>19101709.21758</v>
      </c>
      <c r="Y100" s="67" t="n">
        <f aca="false">N100*5.1890047538</f>
        <v>12626535.1486591</v>
      </c>
      <c r="Z100" s="67" t="n">
        <f aca="false">L100*5.5017049523</f>
        <v>6475174.06892084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6" t="n">
        <f aca="false">high_v2_m!D89+temporary_pension_bonus_high!B89</f>
        <v>30184517.4200319</v>
      </c>
      <c r="G101" s="166" t="n">
        <f aca="false">high_v2_m!E89+temporary_pension_bonus_high!B89</f>
        <v>28885800.256488</v>
      </c>
      <c r="H101" s="67" t="n">
        <f aca="false">F101-J101</f>
        <v>26281295.4529331</v>
      </c>
      <c r="I101" s="67" t="n">
        <f aca="false">G101-K101</f>
        <v>25099674.9484022</v>
      </c>
      <c r="J101" s="166" t="n">
        <f aca="false">high_v2_m!J89</f>
        <v>3903221.96709881</v>
      </c>
      <c r="K101" s="166" t="n">
        <f aca="false">high_v2_m!K89</f>
        <v>3786125.30808584</v>
      </c>
      <c r="L101" s="67" t="n">
        <f aca="false">H101-I101</f>
        <v>1181620.50453091</v>
      </c>
      <c r="M101" s="67" t="n">
        <f aca="false">J101-K101</f>
        <v>117096.659012965</v>
      </c>
      <c r="N101" s="166" t="n">
        <f aca="false">SUM(high_v5_m!C89:J89)</f>
        <v>2416376.46859029</v>
      </c>
      <c r="O101" s="7"/>
      <c r="P101" s="7"/>
      <c r="Q101" s="67" t="n">
        <f aca="false">I101*5.5017049523</f>
        <v>138091005.964744</v>
      </c>
      <c r="R101" s="67"/>
      <c r="S101" s="67"/>
      <c r="T101" s="7"/>
      <c r="U101" s="7"/>
      <c r="V101" s="67" t="n">
        <f aca="false">K101*5.5017049523</f>
        <v>20830144.3575242</v>
      </c>
      <c r="W101" s="67" t="n">
        <f aca="false">M101*5.5017049523</f>
        <v>644231.268789414</v>
      </c>
      <c r="X101" s="67" t="n">
        <f aca="false">N101*5.1890047538+L101*5.5017049523</f>
        <v>19039516.3640024</v>
      </c>
      <c r="Y101" s="67" t="n">
        <f aca="false">N101*5.1890047538</f>
        <v>12538588.9824855</v>
      </c>
      <c r="Z101" s="67" t="n">
        <f aca="false">L101*5.5017049523</f>
        <v>6500927.38151693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64" t="n">
        <f aca="false">high_v2_m!D90+temporary_pension_bonus_high!B90</f>
        <v>30219236.1772727</v>
      </c>
      <c r="G102" s="164" t="n">
        <f aca="false">high_v2_m!E90+temporary_pension_bonus_high!B90</f>
        <v>28919760.7383425</v>
      </c>
      <c r="H102" s="8" t="n">
        <f aca="false">F102-J102</f>
        <v>26272421.4415188</v>
      </c>
      <c r="I102" s="8" t="n">
        <f aca="false">G102-K102</f>
        <v>25091350.4446613</v>
      </c>
      <c r="J102" s="164" t="n">
        <f aca="false">high_v2_m!J90</f>
        <v>3946814.73575387</v>
      </c>
      <c r="K102" s="164" t="n">
        <f aca="false">high_v2_m!K90</f>
        <v>3828410.29368125</v>
      </c>
      <c r="L102" s="8" t="n">
        <f aca="false">H102-I102</f>
        <v>1181070.99685756</v>
      </c>
      <c r="M102" s="8" t="n">
        <f aca="false">J102-K102</f>
        <v>118404.442072616</v>
      </c>
      <c r="N102" s="164" t="n">
        <f aca="false">SUM(high_v5_m!C90:J90)</f>
        <v>3020108.44278286</v>
      </c>
      <c r="O102" s="5"/>
      <c r="P102" s="5"/>
      <c r="Q102" s="8" t="n">
        <f aca="false">I102*5.5017049523</f>
        <v>138045207.001288</v>
      </c>
      <c r="R102" s="8"/>
      <c r="S102" s="8"/>
      <c r="T102" s="5"/>
      <c r="U102" s="5"/>
      <c r="V102" s="8" t="n">
        <f aca="false">K102*5.5017049523</f>
        <v>21062783.8721824</v>
      </c>
      <c r="W102" s="8" t="n">
        <f aca="false">M102*5.5017049523</f>
        <v>651426.305325232</v>
      </c>
      <c r="X102" s="8" t="n">
        <f aca="false">N102*5.1890047538+L102*5.5017049523</f>
        <v>22169261.2190209</v>
      </c>
      <c r="Y102" s="8" t="n">
        <f aca="false">N102*5.1890047538</f>
        <v>15671357.0665918</v>
      </c>
      <c r="Z102" s="8" t="n">
        <f aca="false">L102*5.5017049523</f>
        <v>6497904.15242912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6" t="n">
        <f aca="false">high_v2_m!D91+temporary_pension_bonus_high!B91</f>
        <v>30405440.2877526</v>
      </c>
      <c r="G103" s="166" t="n">
        <f aca="false">high_v2_m!E91+temporary_pension_bonus_high!B91</f>
        <v>29098830.7190932</v>
      </c>
      <c r="H103" s="67" t="n">
        <f aca="false">F103-J103</f>
        <v>26350361.7853918</v>
      </c>
      <c r="I103" s="67" t="n">
        <f aca="false">G103-K103</f>
        <v>25165404.5718032</v>
      </c>
      <c r="J103" s="166" t="n">
        <f aca="false">high_v2_m!J91</f>
        <v>4055078.50236077</v>
      </c>
      <c r="K103" s="166" t="n">
        <f aca="false">high_v2_m!K91</f>
        <v>3933426.14728995</v>
      </c>
      <c r="L103" s="67" t="n">
        <f aca="false">H103-I103</f>
        <v>1184957.21358859</v>
      </c>
      <c r="M103" s="67" t="n">
        <f aca="false">J103-K103</f>
        <v>121652.355070824</v>
      </c>
      <c r="N103" s="166" t="n">
        <f aca="false">SUM(high_v5_m!C91:J91)</f>
        <v>2420104.93045049</v>
      </c>
      <c r="O103" s="7"/>
      <c r="P103" s="7"/>
      <c r="Q103" s="67" t="n">
        <f aca="false">I103*5.5017049523</f>
        <v>138452630.959323</v>
      </c>
      <c r="R103" s="67"/>
      <c r="S103" s="67"/>
      <c r="T103" s="7"/>
      <c r="U103" s="7"/>
      <c r="V103" s="67" t="n">
        <f aca="false">K103*5.5017049523</f>
        <v>21640550.1140514</v>
      </c>
      <c r="W103" s="67" t="n">
        <f aca="false">M103*5.5017049523</f>
        <v>669295.364352109</v>
      </c>
      <c r="X103" s="67" t="n">
        <f aca="false">N103*5.1890047538+L103*5.5017049523</f>
        <v>19077220.9590664</v>
      </c>
      <c r="Y103" s="67" t="n">
        <f aca="false">N103*5.1890047538</f>
        <v>12557935.9888024</v>
      </c>
      <c r="Z103" s="67" t="n">
        <f aca="false">L103*5.5017049523</f>
        <v>6519284.97026396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6" t="n">
        <f aca="false">high_v2_m!D92+temporary_pension_bonus_high!B92</f>
        <v>30593294.5417807</v>
      </c>
      <c r="G104" s="166" t="n">
        <f aca="false">high_v2_m!E92+temporary_pension_bonus_high!B92</f>
        <v>29278820.5193514</v>
      </c>
      <c r="H104" s="67" t="n">
        <f aca="false">F104-J104</f>
        <v>26415596.9594496</v>
      </c>
      <c r="I104" s="67" t="n">
        <f aca="false">G104-K104</f>
        <v>25226453.8644903</v>
      </c>
      <c r="J104" s="166" t="n">
        <f aca="false">high_v2_m!J92</f>
        <v>4177697.58233113</v>
      </c>
      <c r="K104" s="166" t="n">
        <f aca="false">high_v2_m!K92</f>
        <v>4052366.65486119</v>
      </c>
      <c r="L104" s="67" t="n">
        <f aca="false">H104-I104</f>
        <v>1189143.09495933</v>
      </c>
      <c r="M104" s="67" t="n">
        <f aca="false">J104-K104</f>
        <v>125330.927469934</v>
      </c>
      <c r="N104" s="166" t="n">
        <f aca="false">SUM(high_v5_m!C92:J92)</f>
        <v>2341828.89597319</v>
      </c>
      <c r="O104" s="7"/>
      <c r="P104" s="7"/>
      <c r="Q104" s="67" t="n">
        <f aca="false">I104*5.5017049523</f>
        <v>138788506.155234</v>
      </c>
      <c r="R104" s="67"/>
      <c r="S104" s="67"/>
      <c r="T104" s="7"/>
      <c r="U104" s="7"/>
      <c r="V104" s="67" t="n">
        <f aca="false">K104*5.5017049523</f>
        <v>22294925.6935852</v>
      </c>
      <c r="W104" s="67" t="n">
        <f aca="false">M104*5.5017049523</f>
        <v>689533.784337687</v>
      </c>
      <c r="X104" s="67" t="n">
        <f aca="false">N104*5.1890047538+L104*5.5017049523</f>
        <v>18694075.7283222</v>
      </c>
      <c r="Y104" s="67" t="n">
        <f aca="false">N104*5.1890047538</f>
        <v>12151761.2737911</v>
      </c>
      <c r="Z104" s="67" t="n">
        <f aca="false">L104*5.5017049523</f>
        <v>6542314.45453111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6" t="n">
        <f aca="false">high_v2_m!D93+temporary_pension_bonus_high!B93</f>
        <v>30800774.9048023</v>
      </c>
      <c r="G105" s="166" t="n">
        <f aca="false">high_v2_m!E93+temporary_pension_bonus_high!B93</f>
        <v>29477985.6610236</v>
      </c>
      <c r="H105" s="67" t="n">
        <f aca="false">F105-J105</f>
        <v>26502233.9120198</v>
      </c>
      <c r="I105" s="67" t="n">
        <f aca="false">G105-K105</f>
        <v>25308400.8980246</v>
      </c>
      <c r="J105" s="166" t="n">
        <f aca="false">high_v2_m!J93</f>
        <v>4298540.99278251</v>
      </c>
      <c r="K105" s="166" t="n">
        <f aca="false">high_v2_m!K93</f>
        <v>4169584.76299903</v>
      </c>
      <c r="L105" s="67" t="n">
        <f aca="false">H105-I105</f>
        <v>1193833.01399515</v>
      </c>
      <c r="M105" s="67" t="n">
        <f aca="false">J105-K105</f>
        <v>128956.229783475</v>
      </c>
      <c r="N105" s="166" t="n">
        <f aca="false">SUM(high_v5_m!C93:J93)</f>
        <v>2368653.56030651</v>
      </c>
      <c r="O105" s="7"/>
      <c r="P105" s="7"/>
      <c r="Q105" s="67" t="n">
        <f aca="false">I105*5.5017049523</f>
        <v>139239354.555456</v>
      </c>
      <c r="R105" s="67"/>
      <c r="S105" s="67"/>
      <c r="T105" s="7"/>
      <c r="U105" s="7"/>
      <c r="V105" s="67" t="n">
        <f aca="false">K105*5.5017049523</f>
        <v>22939825.1396264</v>
      </c>
      <c r="W105" s="67" t="n">
        <f aca="false">M105*5.5017049523</f>
        <v>709479.128029683</v>
      </c>
      <c r="X105" s="67" t="n">
        <f aca="false">N105*5.1890047538+L105*5.5017049523</f>
        <v>18859071.5898521</v>
      </c>
      <c r="Y105" s="67" t="n">
        <f aca="false">N105*5.1890047538</f>
        <v>12290954.5845358</v>
      </c>
      <c r="Z105" s="67" t="n">
        <f aca="false">L105*5.5017049523</f>
        <v>6568117.00531634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64" t="n">
        <f aca="false">high_v2_m!D94+temporary_pension_bonus_high!B94</f>
        <v>30920426.1807483</v>
      </c>
      <c r="G106" s="164" t="n">
        <f aca="false">high_v2_m!E94+temporary_pension_bonus_high!B94</f>
        <v>29593183.1503491</v>
      </c>
      <c r="H106" s="8" t="n">
        <f aca="false">F106-J106</f>
        <v>26548671.1269342</v>
      </c>
      <c r="I106" s="8" t="n">
        <f aca="false">G106-K106</f>
        <v>25352580.7481494</v>
      </c>
      <c r="J106" s="164" t="n">
        <f aca="false">high_v2_m!J94</f>
        <v>4371755.05381412</v>
      </c>
      <c r="K106" s="164" t="n">
        <f aca="false">high_v2_m!K94</f>
        <v>4240602.4021997</v>
      </c>
      <c r="L106" s="8" t="n">
        <f aca="false">H106-I106</f>
        <v>1196090.37878475</v>
      </c>
      <c r="M106" s="8" t="n">
        <f aca="false">J106-K106</f>
        <v>131152.651614424</v>
      </c>
      <c r="N106" s="164" t="n">
        <f aca="false">SUM(high_v5_m!C94:J94)</f>
        <v>2990244.20036282</v>
      </c>
      <c r="O106" s="5"/>
      <c r="P106" s="5"/>
      <c r="Q106" s="8" t="n">
        <f aca="false">I106*5.5017049523</f>
        <v>139482419.055679</v>
      </c>
      <c r="R106" s="8"/>
      <c r="S106" s="8"/>
      <c r="T106" s="5"/>
      <c r="U106" s="5"/>
      <c r="V106" s="8" t="n">
        <f aca="false">K106*5.5017049523</f>
        <v>23330543.2369173</v>
      </c>
      <c r="W106" s="8" t="n">
        <f aca="false">M106*5.5017049523</f>
        <v>721563.192894352</v>
      </c>
      <c r="X106" s="8" t="n">
        <f aca="false">N106*5.1890047538+L106*5.5017049523</f>
        <v>22096927.731064</v>
      </c>
      <c r="Y106" s="8" t="n">
        <f aca="false">N106*5.1890047538</f>
        <v>15516391.3707056</v>
      </c>
      <c r="Z106" s="8" t="n">
        <f aca="false">L106*5.5017049523</f>
        <v>6580536.36035842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6" t="n">
        <f aca="false">high_v2_m!D95+temporary_pension_bonus_high!B95</f>
        <v>31133411.850856</v>
      </c>
      <c r="G107" s="166" t="n">
        <f aca="false">high_v2_m!E95+temporary_pension_bonus_high!B95</f>
        <v>29796113.372828</v>
      </c>
      <c r="H107" s="67" t="n">
        <f aca="false">F107-J107</f>
        <v>26719667.9214243</v>
      </c>
      <c r="I107" s="67" t="n">
        <f aca="false">G107-K107</f>
        <v>25514781.7612793</v>
      </c>
      <c r="J107" s="166" t="n">
        <f aca="false">high_v2_m!J95</f>
        <v>4413743.92943161</v>
      </c>
      <c r="K107" s="166" t="n">
        <f aca="false">high_v2_m!K95</f>
        <v>4281331.61154866</v>
      </c>
      <c r="L107" s="67" t="n">
        <f aca="false">H107-I107</f>
        <v>1204886.16014501</v>
      </c>
      <c r="M107" s="67" t="n">
        <f aca="false">J107-K107</f>
        <v>132412.317882949</v>
      </c>
      <c r="N107" s="166" t="n">
        <f aca="false">SUM(high_v5_m!C95:J95)</f>
        <v>2385897.96492249</v>
      </c>
      <c r="O107" s="7"/>
      <c r="P107" s="7"/>
      <c r="Q107" s="67" t="n">
        <f aca="false">I107*5.5017049523</f>
        <v>140374801.172884</v>
      </c>
      <c r="R107" s="67"/>
      <c r="S107" s="67"/>
      <c r="T107" s="7"/>
      <c r="U107" s="7"/>
      <c r="V107" s="67" t="n">
        <f aca="false">K107*5.5017049523</f>
        <v>23554623.3296958</v>
      </c>
      <c r="W107" s="67" t="n">
        <f aca="false">M107*5.5017049523</f>
        <v>728493.50504214</v>
      </c>
      <c r="X107" s="67" t="n">
        <f aca="false">N107*5.1890047538+L107*5.5017049523</f>
        <v>19009364.0362921</v>
      </c>
      <c r="Y107" s="67" t="n">
        <f aca="false">N107*5.1890047538</f>
        <v>12380435.8820646</v>
      </c>
      <c r="Z107" s="67" t="n">
        <f aca="false">L107*5.5017049523</f>
        <v>6628928.15422752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6" t="n">
        <f aca="false">high_v2_m!D96+temporary_pension_bonus_high!B96</f>
        <v>31391433.6373522</v>
      </c>
      <c r="G108" s="166" t="n">
        <f aca="false">high_v2_m!E96+temporary_pension_bonus_high!B96</f>
        <v>30042817.9898929</v>
      </c>
      <c r="H108" s="67" t="n">
        <f aca="false">F108-J108</f>
        <v>26830565.7935051</v>
      </c>
      <c r="I108" s="67" t="n">
        <f aca="false">G108-K108</f>
        <v>25618776.1813612</v>
      </c>
      <c r="J108" s="166" t="n">
        <f aca="false">high_v2_m!J96</f>
        <v>4560867.8438471</v>
      </c>
      <c r="K108" s="166" t="n">
        <f aca="false">high_v2_m!K96</f>
        <v>4424041.80853169</v>
      </c>
      <c r="L108" s="67" t="n">
        <f aca="false">H108-I108</f>
        <v>1211789.61214385</v>
      </c>
      <c r="M108" s="67" t="n">
        <f aca="false">J108-K108</f>
        <v>136826.035315414</v>
      </c>
      <c r="N108" s="166" t="n">
        <f aca="false">SUM(high_v5_m!C96:J96)</f>
        <v>2347939.89813237</v>
      </c>
      <c r="O108" s="7"/>
      <c r="P108" s="7"/>
      <c r="Q108" s="67" t="n">
        <f aca="false">I108*5.5017049523</f>
        <v>140946947.78886</v>
      </c>
      <c r="R108" s="67"/>
      <c r="S108" s="67"/>
      <c r="T108" s="7"/>
      <c r="U108" s="7"/>
      <c r="V108" s="67" t="n">
        <f aca="false">K108*5.5017049523</f>
        <v>24339772.727181</v>
      </c>
      <c r="W108" s="67" t="n">
        <f aca="false">M108*5.5017049523</f>
        <v>752776.476098388</v>
      </c>
      <c r="X108" s="67" t="n">
        <f aca="false">N108*5.1890047538+L108*5.5017049523</f>
        <v>18850380.2033231</v>
      </c>
      <c r="Y108" s="67" t="n">
        <f aca="false">N108*5.1890047538</f>
        <v>12183471.2930456</v>
      </c>
      <c r="Z108" s="67" t="n">
        <f aca="false">L108*5.5017049523</f>
        <v>6666908.91027753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6" t="n">
        <f aca="false">high_v2_m!D97+temporary_pension_bonus_high!B97</f>
        <v>31514625.5742737</v>
      </c>
      <c r="G109" s="166" t="n">
        <f aca="false">high_v2_m!E97+temporary_pension_bonus_high!B97</f>
        <v>30160171.0602945</v>
      </c>
      <c r="H109" s="67" t="n">
        <f aca="false">F109-J109</f>
        <v>27008174.5524606</v>
      </c>
      <c r="I109" s="67" t="n">
        <f aca="false">G109-K109</f>
        <v>25788913.5691358</v>
      </c>
      <c r="J109" s="166" t="n">
        <f aca="false">high_v2_m!J97</f>
        <v>4506451.02181307</v>
      </c>
      <c r="K109" s="166" t="n">
        <f aca="false">high_v2_m!K97</f>
        <v>4371257.49115868</v>
      </c>
      <c r="L109" s="67" t="n">
        <f aca="false">H109-I109</f>
        <v>1219260.98332484</v>
      </c>
      <c r="M109" s="67" t="n">
        <f aca="false">J109-K109</f>
        <v>135193.530654392</v>
      </c>
      <c r="N109" s="166" t="n">
        <f aca="false">SUM(high_v5_m!C97:J97)</f>
        <v>2435722.95824163</v>
      </c>
      <c r="O109" s="7"/>
      <c r="P109" s="7"/>
      <c r="Q109" s="67" t="n">
        <f aca="false">I109*5.5017049523</f>
        <v>141882993.497751</v>
      </c>
      <c r="R109" s="67"/>
      <c r="S109" s="67"/>
      <c r="T109" s="7"/>
      <c r="U109" s="7"/>
      <c r="V109" s="67" t="n">
        <f aca="false">K109*5.5017049523</f>
        <v>24049368.9868862</v>
      </c>
      <c r="W109" s="67" t="n">
        <f aca="false">M109*5.5017049523</f>
        <v>743794.917120191</v>
      </c>
      <c r="X109" s="67" t="n">
        <f aca="false">N109*5.1890047538+L109*5.5017049523</f>
        <v>19346992.19936</v>
      </c>
      <c r="Y109" s="67" t="n">
        <f aca="false">N109*5.1890047538</f>
        <v>12638978.0092556</v>
      </c>
      <c r="Z109" s="67" t="n">
        <f aca="false">L109*5.5017049523</f>
        <v>6708014.19010444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64" t="n">
        <f aca="false">high_v2_m!D98+temporary_pension_bonus_high!B98</f>
        <v>31687224.2624969</v>
      </c>
      <c r="G110" s="164" t="n">
        <f aca="false">high_v2_m!E98+temporary_pension_bonus_high!B98</f>
        <v>30324934.8206403</v>
      </c>
      <c r="H110" s="8" t="n">
        <f aca="false">F110-J110</f>
        <v>27095876.1233061</v>
      </c>
      <c r="I110" s="8" t="n">
        <f aca="false">G110-K110</f>
        <v>25871327.1256252</v>
      </c>
      <c r="J110" s="164" t="n">
        <f aca="false">high_v2_m!J98</f>
        <v>4591348.13919083</v>
      </c>
      <c r="K110" s="164" t="n">
        <f aca="false">high_v2_m!K98</f>
        <v>4453607.6950151</v>
      </c>
      <c r="L110" s="8" t="n">
        <f aca="false">H110-I110</f>
        <v>1224548.99768092</v>
      </c>
      <c r="M110" s="8" t="n">
        <f aca="false">J110-K110</f>
        <v>137740.444175725</v>
      </c>
      <c r="N110" s="164" t="n">
        <f aca="false">SUM(high_v5_m!C98:J98)</f>
        <v>2908598.66275854</v>
      </c>
      <c r="O110" s="5"/>
      <c r="P110" s="5"/>
      <c r="Q110" s="8" t="n">
        <f aca="false">I110*5.5017049523</f>
        <v>142336408.569625</v>
      </c>
      <c r="R110" s="8"/>
      <c r="S110" s="8"/>
      <c r="T110" s="5"/>
      <c r="U110" s="5"/>
      <c r="V110" s="8" t="n">
        <f aca="false">K110*5.5017049523</f>
        <v>24502435.511266</v>
      </c>
      <c r="W110" s="8" t="n">
        <f aca="false">M110*5.5017049523</f>
        <v>757807.283853587</v>
      </c>
      <c r="X110" s="8" t="n">
        <f aca="false">N110*5.1890047538+L110*5.5017049523</f>
        <v>21829839.5728255</v>
      </c>
      <c r="Y110" s="8" t="n">
        <f aca="false">N110*5.1890047538</f>
        <v>15092732.2879504</v>
      </c>
      <c r="Z110" s="8" t="n">
        <f aca="false">L110*5.5017049523</f>
        <v>6737107.28487512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6" t="n">
        <f aca="false">high_v2_m!D99+temporary_pension_bonus_high!B99</f>
        <v>31982014.2488375</v>
      </c>
      <c r="G111" s="166" t="n">
        <f aca="false">high_v2_m!E99+temporary_pension_bonus_high!B99</f>
        <v>30606762.6605203</v>
      </c>
      <c r="H111" s="67" t="n">
        <f aca="false">F111-J111</f>
        <v>27298526.8941446</v>
      </c>
      <c r="I111" s="67" t="n">
        <f aca="false">G111-K111</f>
        <v>26063779.9264682</v>
      </c>
      <c r="J111" s="166" t="n">
        <f aca="false">high_v2_m!J99</f>
        <v>4683487.35469287</v>
      </c>
      <c r="K111" s="166" t="n">
        <f aca="false">high_v2_m!K99</f>
        <v>4542982.73405209</v>
      </c>
      <c r="L111" s="67" t="n">
        <f aca="false">H111-I111</f>
        <v>1234746.96767642</v>
      </c>
      <c r="M111" s="67" t="n">
        <f aca="false">J111-K111</f>
        <v>140504.620640785</v>
      </c>
      <c r="N111" s="166" t="n">
        <f aca="false">SUM(high_v5_m!C99:J99)</f>
        <v>2376191.96094506</v>
      </c>
      <c r="O111" s="7"/>
      <c r="P111" s="7"/>
      <c r="Q111" s="67" t="n">
        <f aca="false">I111*5.5017049523</f>
        <v>143395227.097107</v>
      </c>
      <c r="R111" s="67"/>
      <c r="S111" s="67"/>
      <c r="T111" s="7"/>
      <c r="U111" s="7"/>
      <c r="V111" s="67" t="n">
        <f aca="false">K111*5.5017049523</f>
        <v>24994150.6061478</v>
      </c>
      <c r="W111" s="67" t="n">
        <f aca="false">M111*5.5017049523</f>
        <v>773014.967200442</v>
      </c>
      <c r="X111" s="67" t="n">
        <f aca="false">N111*5.1890047538+L111*5.5017049523</f>
        <v>19123284.8881881</v>
      </c>
      <c r="Y111" s="67" t="n">
        <f aca="false">N111*5.1890047538</f>
        <v>12330071.3812853</v>
      </c>
      <c r="Z111" s="67" t="n">
        <f aca="false">L111*5.5017049523</f>
        <v>6793213.50690277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6" t="n">
        <f aca="false">high_v2_m!D100+temporary_pension_bonus_high!B100</f>
        <v>32052670.4511654</v>
      </c>
      <c r="G112" s="166" t="n">
        <f aca="false">high_v2_m!E100+temporary_pension_bonus_high!B100</f>
        <v>30674999.9495976</v>
      </c>
      <c r="H112" s="67" t="n">
        <f aca="false">F112-J112</f>
        <v>27279658.1381296</v>
      </c>
      <c r="I112" s="67" t="n">
        <f aca="false">G112-K112</f>
        <v>26045178.0059529</v>
      </c>
      <c r="J112" s="166" t="n">
        <f aca="false">high_v2_m!J100</f>
        <v>4773012.31303582</v>
      </c>
      <c r="K112" s="166" t="n">
        <f aca="false">high_v2_m!K100</f>
        <v>4629821.94364475</v>
      </c>
      <c r="L112" s="67" t="n">
        <f aca="false">H112-I112</f>
        <v>1234480.13217675</v>
      </c>
      <c r="M112" s="67" t="n">
        <f aca="false">J112-K112</f>
        <v>143190.369391074</v>
      </c>
      <c r="N112" s="166" t="n">
        <f aca="false">SUM(high_v5_m!C100:J100)</f>
        <v>2334328.64362435</v>
      </c>
      <c r="O112" s="7"/>
      <c r="P112" s="7"/>
      <c r="Q112" s="67" t="n">
        <f aca="false">I112*5.5017049523</f>
        <v>143292884.818886</v>
      </c>
      <c r="R112" s="67"/>
      <c r="S112" s="67"/>
      <c r="T112" s="7"/>
      <c r="U112" s="7"/>
      <c r="V112" s="67" t="n">
        <f aca="false">K112*5.5017049523</f>
        <v>25471914.3156175</v>
      </c>
      <c r="W112" s="67" t="n">
        <f aca="false">M112*5.5017049523</f>
        <v>787791.16440054</v>
      </c>
      <c r="X112" s="67" t="n">
        <f aca="false">N112*5.1890047538+L112*5.5017049523</f>
        <v>18904587.885411</v>
      </c>
      <c r="Y112" s="67" t="n">
        <f aca="false">N112*5.1890047538</f>
        <v>12112842.4286982</v>
      </c>
      <c r="Z112" s="67" t="n">
        <f aca="false">L112*5.5017049523</f>
        <v>6791745.45671278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6" t="n">
        <f aca="false">high_v2_m!D101+temporary_pension_bonus_high!B101</f>
        <v>32169605.3275359</v>
      </c>
      <c r="G113" s="166" t="n">
        <f aca="false">high_v2_m!E101+temporary_pension_bonus_high!B101</f>
        <v>30786882.5004131</v>
      </c>
      <c r="H113" s="67" t="n">
        <f aca="false">F113-J113</f>
        <v>27298863.1371356</v>
      </c>
      <c r="I113" s="67" t="n">
        <f aca="false">G113-K113</f>
        <v>26062262.5757249</v>
      </c>
      <c r="J113" s="166" t="n">
        <f aca="false">high_v2_m!J101</f>
        <v>4870742.19040026</v>
      </c>
      <c r="K113" s="166" t="n">
        <f aca="false">high_v2_m!K101</f>
        <v>4724619.92468825</v>
      </c>
      <c r="L113" s="67" t="n">
        <f aca="false">H113-I113</f>
        <v>1236600.56141076</v>
      </c>
      <c r="M113" s="67" t="n">
        <f aca="false">J113-K113</f>
        <v>146122.265712008</v>
      </c>
      <c r="N113" s="166" t="n">
        <f aca="false">SUM(high_v5_m!C101:J101)</f>
        <v>2340764.13806935</v>
      </c>
      <c r="O113" s="7"/>
      <c r="P113" s="7"/>
      <c r="Q113" s="67" t="n">
        <f aca="false">I113*5.5017049523</f>
        <v>143386879.081009</v>
      </c>
      <c r="R113" s="67"/>
      <c r="S113" s="67"/>
      <c r="T113" s="7"/>
      <c r="U113" s="7"/>
      <c r="V113" s="67" t="n">
        <f aca="false">K113*5.5017049523</f>
        <v>25993464.8373926</v>
      </c>
      <c r="W113" s="67" t="n">
        <f aca="false">M113*5.5017049523</f>
        <v>803921.59290905</v>
      </c>
      <c r="X113" s="67" t="n">
        <f aca="false">N113*5.1890047538+L113*5.5017049523</f>
        <v>18949647.6726969</v>
      </c>
      <c r="Y113" s="67" t="n">
        <f aca="false">N113*5.1890047538</f>
        <v>12146236.2399664</v>
      </c>
      <c r="Z113" s="67" t="n">
        <f aca="false">L113*5.5017049523</f>
        <v>6803411.43273051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64" t="n">
        <f aca="false">high_v2_m!D102+temporary_pension_bonus_high!B102</f>
        <v>32165498.4033292</v>
      </c>
      <c r="G114" s="164" t="n">
        <f aca="false">high_v2_m!E102+temporary_pension_bonus_high!B102</f>
        <v>30783212.9391498</v>
      </c>
      <c r="H114" s="8" t="n">
        <f aca="false">F114-J114</f>
        <v>27241285.4619194</v>
      </c>
      <c r="I114" s="8" t="n">
        <f aca="false">G114-K114</f>
        <v>26006726.3859823</v>
      </c>
      <c r="J114" s="164" t="n">
        <f aca="false">high_v2_m!J102</f>
        <v>4924212.94140979</v>
      </c>
      <c r="K114" s="164" t="n">
        <f aca="false">high_v2_m!K102</f>
        <v>4776486.5531675</v>
      </c>
      <c r="L114" s="8" t="n">
        <f aca="false">H114-I114</f>
        <v>1234559.07593713</v>
      </c>
      <c r="M114" s="8" t="n">
        <f aca="false">J114-K114</f>
        <v>147726.388242293</v>
      </c>
      <c r="N114" s="164" t="n">
        <f aca="false">SUM(high_v5_m!C102:J102)</f>
        <v>2836097.75271294</v>
      </c>
      <c r="O114" s="5"/>
      <c r="P114" s="5"/>
      <c r="Q114" s="8" t="n">
        <f aca="false">I114*5.5017049523</f>
        <v>143081335.35087</v>
      </c>
      <c r="R114" s="8"/>
      <c r="S114" s="8"/>
      <c r="T114" s="5"/>
      <c r="U114" s="5"/>
      <c r="V114" s="8" t="n">
        <f aca="false">K114*5.5017049523</f>
        <v>26278819.724156</v>
      </c>
      <c r="W114" s="8" t="n">
        <f aca="false">M114*5.5017049523</f>
        <v>812747.001778017</v>
      </c>
      <c r="X114" s="8" t="n">
        <f aca="false">N114*5.1890047538+L114*5.5017049523</f>
        <v>21508704.5030592</v>
      </c>
      <c r="Y114" s="8" t="n">
        <f aca="false">N114*5.1890047538</f>
        <v>14716524.721069</v>
      </c>
      <c r="Z114" s="8" t="n">
        <f aca="false">L114*5.5017049523</f>
        <v>6792179.7819902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6" t="n">
        <f aca="false">high_v2_m!D103+temporary_pension_bonus_high!B103</f>
        <v>32372222.3295037</v>
      </c>
      <c r="G115" s="166" t="n">
        <f aca="false">high_v2_m!E103+temporary_pension_bonus_high!B103</f>
        <v>30980423.7123326</v>
      </c>
      <c r="H115" s="67" t="n">
        <f aca="false">F115-J115</f>
        <v>27380818.058475</v>
      </c>
      <c r="I115" s="67" t="n">
        <f aca="false">G115-K115</f>
        <v>26138761.5694348</v>
      </c>
      <c r="J115" s="166" t="n">
        <f aca="false">high_v2_m!J103</f>
        <v>4991404.27102862</v>
      </c>
      <c r="K115" s="166" t="n">
        <f aca="false">high_v2_m!K103</f>
        <v>4841662.14289776</v>
      </c>
      <c r="L115" s="67" t="n">
        <f aca="false">H115-I115</f>
        <v>1242056.48904024</v>
      </c>
      <c r="M115" s="67" t="n">
        <f aca="false">J115-K115</f>
        <v>149742.128130859</v>
      </c>
      <c r="N115" s="166" t="n">
        <f aca="false">SUM(high_v5_m!C103:J103)</f>
        <v>2264505.10619885</v>
      </c>
      <c r="O115" s="7"/>
      <c r="P115" s="7"/>
      <c r="Q115" s="67" t="n">
        <f aca="false">I115*5.5017049523</f>
        <v>143807753.973548</v>
      </c>
      <c r="R115" s="67"/>
      <c r="S115" s="67"/>
      <c r="T115" s="7"/>
      <c r="U115" s="7"/>
      <c r="V115" s="67" t="n">
        <f aca="false">K115*5.5017049523</f>
        <v>26637396.588944</v>
      </c>
      <c r="W115" s="67" t="n">
        <f aca="false">M115*5.5017049523</f>
        <v>823837.007905487</v>
      </c>
      <c r="X115" s="67" t="n">
        <f aca="false">N115*5.1890047538+L115*5.5017049523</f>
        <v>18583956.0978592</v>
      </c>
      <c r="Y115" s="67" t="n">
        <f aca="false">N115*5.1890047538</f>
        <v>11750527.7610702</v>
      </c>
      <c r="Z115" s="67" t="n">
        <f aca="false">L115*5.5017049523</f>
        <v>6833428.33678902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6" t="n">
        <f aca="false">high_v2_m!D104+temporary_pension_bonus_high!B104</f>
        <v>32453886.4771781</v>
      </c>
      <c r="G116" s="166" t="n">
        <f aca="false">high_v2_m!E104+temporary_pension_bonus_high!B104</f>
        <v>31058923.0598875</v>
      </c>
      <c r="H116" s="67" t="n">
        <f aca="false">F116-J116</f>
        <v>27401173.1898782</v>
      </c>
      <c r="I116" s="67" t="n">
        <f aca="false">G116-K116</f>
        <v>26157791.1712066</v>
      </c>
      <c r="J116" s="166" t="n">
        <f aca="false">high_v2_m!J104</f>
        <v>5052713.2872999</v>
      </c>
      <c r="K116" s="166" t="n">
        <f aca="false">high_v2_m!K104</f>
        <v>4901131.8886809</v>
      </c>
      <c r="L116" s="67" t="n">
        <f aca="false">H116-I116</f>
        <v>1243382.01867156</v>
      </c>
      <c r="M116" s="67" t="n">
        <f aca="false">J116-K116</f>
        <v>151581.398618997</v>
      </c>
      <c r="N116" s="166" t="n">
        <f aca="false">SUM(high_v5_m!C104:J104)</f>
        <v>2220355.18020736</v>
      </c>
      <c r="O116" s="7"/>
      <c r="P116" s="7"/>
      <c r="Q116" s="67" t="n">
        <f aca="false">I116*5.5017049523</f>
        <v>143912449.227857</v>
      </c>
      <c r="R116" s="67"/>
      <c r="S116" s="67"/>
      <c r="T116" s="7"/>
      <c r="U116" s="7"/>
      <c r="V116" s="67" t="n">
        <f aca="false">K116*5.5017049523</f>
        <v>26964581.5838312</v>
      </c>
      <c r="W116" s="67" t="n">
        <f aca="false">M116*5.5017049523</f>
        <v>833956.131458697</v>
      </c>
      <c r="X116" s="67" t="n">
        <f aca="false">N116*5.1890047538+L116*5.5017049523</f>
        <v>18362154.5949466</v>
      </c>
      <c r="Y116" s="67" t="n">
        <f aca="false">N116*5.1890047538</f>
        <v>11521433.5852205</v>
      </c>
      <c r="Z116" s="67" t="n">
        <f aca="false">L116*5.5017049523</f>
        <v>6840721.0097261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6" t="n">
        <f aca="false">high_v2_m!D105+temporary_pension_bonus_high!B105</f>
        <v>32791399.9081677</v>
      </c>
      <c r="G117" s="166" t="n">
        <f aca="false">high_v2_m!E105+temporary_pension_bonus_high!B105</f>
        <v>31380917.8705404</v>
      </c>
      <c r="H117" s="67" t="n">
        <f aca="false">F117-J117</f>
        <v>27636951.9520765</v>
      </c>
      <c r="I117" s="67" t="n">
        <f aca="false">G117-K117</f>
        <v>26381103.3531319</v>
      </c>
      <c r="J117" s="166" t="n">
        <f aca="false">high_v2_m!J105</f>
        <v>5154447.95609122</v>
      </c>
      <c r="K117" s="166" t="n">
        <f aca="false">high_v2_m!K105</f>
        <v>4999814.51740848</v>
      </c>
      <c r="L117" s="67" t="n">
        <f aca="false">H117-I117</f>
        <v>1255848.59894457</v>
      </c>
      <c r="M117" s="67" t="n">
        <f aca="false">J117-K117</f>
        <v>154633.438682736</v>
      </c>
      <c r="N117" s="166" t="n">
        <f aca="false">SUM(high_v5_m!C105:J105)</f>
        <v>2234519.30765501</v>
      </c>
      <c r="O117" s="7"/>
      <c r="P117" s="7"/>
      <c r="Q117" s="67" t="n">
        <f aca="false">I117*5.5017049523</f>
        <v>145141046.965064</v>
      </c>
      <c r="R117" s="67"/>
      <c r="S117" s="67"/>
      <c r="T117" s="7"/>
      <c r="U117" s="7"/>
      <c r="V117" s="67" t="n">
        <f aca="false">K117*5.5017049523</f>
        <v>27507504.2910077</v>
      </c>
      <c r="W117" s="67" t="n">
        <f aca="false">M117*5.5017049523</f>
        <v>850747.555391987</v>
      </c>
      <c r="X117" s="67" t="n">
        <f aca="false">N117*5.1890047538+L117*5.5017049523</f>
        <v>18504239.7660321</v>
      </c>
      <c r="Y117" s="67" t="n">
        <f aca="false">N117*5.1890047538</f>
        <v>11594931.3098797</v>
      </c>
      <c r="Z117" s="67" t="n">
        <f aca="false">L117*5.5017049523</f>
        <v>6909308.45615238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390625" defaultRowHeight="12.75" zeroHeight="false" outlineLevelRow="0" outlineLevelCol="0"/>
  <cols>
    <col collapsed="false" customWidth="true" hidden="false" outlineLevel="0" max="9" min="6" style="0" width="16"/>
  </cols>
  <sheetData>
    <row r="1" customFormat="false" ht="12.75" hidden="false" customHeight="true" outlineLevel="0" collapsed="false">
      <c r="A1" s="145"/>
      <c r="B1" s="146"/>
      <c r="C1" s="145"/>
      <c r="D1" s="145"/>
      <c r="E1" s="145"/>
      <c r="F1" s="147" t="s">
        <v>168</v>
      </c>
      <c r="G1" s="147" t="s">
        <v>169</v>
      </c>
      <c r="H1" s="145"/>
      <c r="I1" s="145"/>
      <c r="J1" s="148" t="s">
        <v>170</v>
      </c>
      <c r="K1" s="148" t="s">
        <v>171</v>
      </c>
      <c r="L1" s="145"/>
      <c r="M1" s="149"/>
      <c r="N1" s="150" t="s">
        <v>172</v>
      </c>
      <c r="O1" s="145"/>
      <c r="P1" s="146"/>
      <c r="Q1" s="145"/>
      <c r="R1" s="145"/>
      <c r="S1" s="145"/>
      <c r="T1" s="145"/>
      <c r="U1" s="146"/>
      <c r="V1" s="145"/>
      <c r="W1" s="145"/>
      <c r="X1" s="145"/>
      <c r="Y1" s="145"/>
      <c r="Z1" s="145"/>
      <c r="AA1" s="145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</row>
    <row r="2" customFormat="false" ht="12.75" hidden="false" customHeight="true" outlineLevel="0" collapsed="false">
      <c r="A2" s="145"/>
      <c r="B2" s="146"/>
      <c r="C2" s="145"/>
      <c r="D2" s="145"/>
      <c r="E2" s="145"/>
      <c r="F2" s="148" t="s">
        <v>173</v>
      </c>
      <c r="G2" s="148" t="s">
        <v>174</v>
      </c>
      <c r="H2" s="145"/>
      <c r="I2" s="145"/>
      <c r="J2" s="150"/>
      <c r="K2" s="150"/>
      <c r="L2" s="145"/>
      <c r="M2" s="149"/>
      <c r="N2" s="150" t="s">
        <v>175</v>
      </c>
      <c r="O2" s="145"/>
      <c r="P2" s="146"/>
      <c r="Q2" s="145"/>
      <c r="R2" s="145"/>
      <c r="S2" s="145"/>
      <c r="T2" s="145"/>
      <c r="U2" s="146"/>
      <c r="V2" s="145"/>
      <c r="W2" s="145"/>
      <c r="X2" s="145"/>
      <c r="Y2" s="145"/>
      <c r="Z2" s="145"/>
      <c r="AA2" s="145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</row>
    <row r="3" customFormat="false" ht="71.85" hidden="false" customHeight="true" outlineLevel="0" collapsed="false">
      <c r="A3" s="152" t="s">
        <v>176</v>
      </c>
      <c r="B3" s="153"/>
      <c r="C3" s="152" t="s">
        <v>177</v>
      </c>
      <c r="D3" s="152" t="s">
        <v>178</v>
      </c>
      <c r="E3" s="152" t="s">
        <v>179</v>
      </c>
      <c r="F3" s="154" t="s">
        <v>180</v>
      </c>
      <c r="G3" s="154" t="s">
        <v>181</v>
      </c>
      <c r="H3" s="152" t="s">
        <v>182</v>
      </c>
      <c r="I3" s="152" t="s">
        <v>183</v>
      </c>
      <c r="J3" s="154" t="s">
        <v>184</v>
      </c>
      <c r="K3" s="154" t="s">
        <v>185</v>
      </c>
      <c r="L3" s="152" t="s">
        <v>186</v>
      </c>
      <c r="M3" s="155" t="s">
        <v>187</v>
      </c>
      <c r="N3" s="154" t="s">
        <v>188</v>
      </c>
      <c r="O3" s="152" t="s">
        <v>189</v>
      </c>
      <c r="P3" s="153" t="s">
        <v>190</v>
      </c>
      <c r="Q3" s="152" t="s">
        <v>191</v>
      </c>
      <c r="R3" s="152" t="s">
        <v>192</v>
      </c>
      <c r="S3" s="152" t="s">
        <v>193</v>
      </c>
      <c r="T3" s="152" t="s">
        <v>194</v>
      </c>
      <c r="U3" s="153" t="s">
        <v>195</v>
      </c>
      <c r="V3" s="152" t="s">
        <v>196</v>
      </c>
      <c r="W3" s="152" t="s">
        <v>197</v>
      </c>
      <c r="X3" s="152" t="s">
        <v>198</v>
      </c>
      <c r="Y3" s="152" t="s">
        <v>199</v>
      </c>
      <c r="Z3" s="152" t="s">
        <v>200</v>
      </c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</row>
    <row r="4" customFormat="false" ht="12.75" hidden="false" customHeight="false" outlineLevel="0" collapsed="false">
      <c r="A4" s="157" t="s">
        <v>201</v>
      </c>
      <c r="B4" s="158"/>
      <c r="C4" s="157" t="n">
        <v>2014</v>
      </c>
      <c r="D4" s="157" t="n">
        <v>1</v>
      </c>
      <c r="E4" s="157" t="n">
        <v>1005</v>
      </c>
      <c r="F4" s="159" t="n">
        <v>13919743</v>
      </c>
      <c r="G4" s="159" t="n">
        <v>13367098</v>
      </c>
      <c r="H4" s="160" t="n">
        <f aca="false">F4-J4</f>
        <v>13919743</v>
      </c>
      <c r="I4" s="160" t="n">
        <f aca="false">G4-K4</f>
        <v>13367098</v>
      </c>
      <c r="J4" s="161"/>
      <c r="K4" s="161"/>
      <c r="L4" s="160" t="n">
        <f aca="false">H4-I4</f>
        <v>552645</v>
      </c>
      <c r="M4" s="160" t="n">
        <f aca="false">J4-K4</f>
        <v>0</v>
      </c>
      <c r="N4" s="159" t="n">
        <v>2431521</v>
      </c>
      <c r="O4" s="162" t="n">
        <v>68064666.1181856</v>
      </c>
      <c r="P4" s="157" t="n">
        <f aca="false">O4/I4</f>
        <v>5.09195534574412</v>
      </c>
      <c r="Q4" s="160" t="n">
        <f aca="false">I4*5.5017049523</f>
        <v>73541829.2644794</v>
      </c>
      <c r="R4" s="160" t="n">
        <v>11018747.8054275</v>
      </c>
      <c r="S4" s="160" t="n">
        <v>2463940.91347832</v>
      </c>
      <c r="T4" s="162" t="n">
        <v>13733232.3112091</v>
      </c>
      <c r="U4" s="157" t="n">
        <f aca="false">R4/N4</f>
        <v>4.53162765422445</v>
      </c>
      <c r="V4" s="158"/>
      <c r="W4" s="158"/>
      <c r="X4" s="160" t="n">
        <f aca="false">N4*U12+L4*P13</f>
        <v>15657663.7612308</v>
      </c>
      <c r="Y4" s="160" t="n">
        <f aca="false">N4*5.1890047538</f>
        <v>12617174.0279645</v>
      </c>
      <c r="Z4" s="160" t="n">
        <f aca="false">L4*5.5017049523</f>
        <v>3040489.73336383</v>
      </c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</row>
    <row r="5" customFormat="false" ht="12.75" hidden="false" customHeight="false" outlineLevel="0" collapsed="false">
      <c r="B5" s="158"/>
      <c r="C5" s="157" t="n">
        <v>2014</v>
      </c>
      <c r="D5" s="157" t="n">
        <v>2</v>
      </c>
      <c r="E5" s="157" t="n">
        <v>1004</v>
      </c>
      <c r="F5" s="159" t="n">
        <v>14482790</v>
      </c>
      <c r="G5" s="159" t="n">
        <v>13911325</v>
      </c>
      <c r="H5" s="160" t="n">
        <f aca="false">F5-J5</f>
        <v>14482790</v>
      </c>
      <c r="I5" s="160" t="n">
        <f aca="false">G5-K5</f>
        <v>13911325</v>
      </c>
      <c r="J5" s="161"/>
      <c r="K5" s="161"/>
      <c r="L5" s="160" t="n">
        <f aca="false">H5-I5</f>
        <v>571465</v>
      </c>
      <c r="M5" s="160" t="n">
        <f aca="false">J5-K5</f>
        <v>0</v>
      </c>
      <c r="N5" s="159" t="n">
        <v>2156056</v>
      </c>
      <c r="O5" s="162" t="n">
        <v>80470827.8892677</v>
      </c>
      <c r="P5" s="157" t="n">
        <f aca="false">O5/I5</f>
        <v>5.78455523749662</v>
      </c>
      <c r="Q5" s="160" t="n">
        <f aca="false">I5*5.5017049523</f>
        <v>76536005.6455548</v>
      </c>
      <c r="R5" s="160" t="n">
        <v>13090128.797517</v>
      </c>
      <c r="S5" s="160" t="n">
        <v>2913043.96959149</v>
      </c>
      <c r="T5" s="162" t="n">
        <v>16270046.9661959</v>
      </c>
      <c r="U5" s="157" t="n">
        <f aca="false">R5/N5</f>
        <v>6.07133061363759</v>
      </c>
      <c r="V5" s="158"/>
      <c r="W5" s="158"/>
      <c r="X5" s="160" t="n">
        <f aca="false">N5*5.1890047538+L5*5.5017049523</f>
        <v>14331816.6540251</v>
      </c>
      <c r="Y5" s="160" t="n">
        <f aca="false">N5*5.1890047538</f>
        <v>11187784.833459</v>
      </c>
      <c r="Z5" s="160" t="n">
        <f aca="false">L5*5.5017049523</f>
        <v>3144031.82056612</v>
      </c>
    </row>
    <row r="6" customFormat="false" ht="12.75" hidden="false" customHeight="false" outlineLevel="0" collapsed="false">
      <c r="B6" s="158"/>
      <c r="C6" s="157" t="n">
        <v>2014</v>
      </c>
      <c r="D6" s="157" t="n">
        <v>3</v>
      </c>
      <c r="E6" s="157" t="n">
        <v>1003</v>
      </c>
      <c r="F6" s="159" t="n">
        <v>15149966</v>
      </c>
      <c r="G6" s="159" t="n">
        <v>14531608</v>
      </c>
      <c r="H6" s="160" t="n">
        <f aca="false">F6-J6</f>
        <v>15149966</v>
      </c>
      <c r="I6" s="160" t="n">
        <f aca="false">G6-K6</f>
        <v>14531608</v>
      </c>
      <c r="J6" s="161"/>
      <c r="K6" s="161"/>
      <c r="L6" s="160" t="n">
        <f aca="false">H6-I6</f>
        <v>618358</v>
      </c>
      <c r="M6" s="160" t="n">
        <f aca="false">J6-K6</f>
        <v>0</v>
      </c>
      <c r="N6" s="159" t="n">
        <v>2697106</v>
      </c>
      <c r="O6" s="162" t="n">
        <v>71025009.1540406</v>
      </c>
      <c r="P6" s="157" t="n">
        <f aca="false">O6/I6</f>
        <v>4.88762215124717</v>
      </c>
      <c r="Q6" s="160" t="n">
        <f aca="false">I6*5.5017049523</f>
        <v>79948619.6984823</v>
      </c>
      <c r="R6" s="160" t="n">
        <v>13303482.9648562</v>
      </c>
      <c r="S6" s="160" t="n">
        <v>2571105.33137627</v>
      </c>
      <c r="T6" s="162" t="n">
        <v>17670963.688597</v>
      </c>
      <c r="U6" s="157" t="n">
        <f aca="false">R6/N6</f>
        <v>4.93250282519716</v>
      </c>
      <c r="V6" s="158"/>
      <c r="W6" s="158"/>
      <c r="X6" s="160" t="n">
        <f aca="false">N6*5.1890047538+L6*5.5017049523</f>
        <v>17397319.1263968</v>
      </c>
      <c r="Y6" s="160" t="n">
        <f aca="false">N6*5.1890047538</f>
        <v>13995295.8555025</v>
      </c>
      <c r="Z6" s="160" t="n">
        <f aca="false">L6*5.5017049523</f>
        <v>3402023.27089432</v>
      </c>
    </row>
    <row r="7" customFormat="false" ht="12.75" hidden="false" customHeight="false" outlineLevel="0" collapsed="false">
      <c r="B7" s="158"/>
      <c r="C7" s="157" t="n">
        <v>2014</v>
      </c>
      <c r="D7" s="157" t="n">
        <v>4</v>
      </c>
      <c r="E7" s="157" t="n">
        <v>160</v>
      </c>
      <c r="F7" s="159" t="n">
        <v>15745971</v>
      </c>
      <c r="G7" s="159" t="n">
        <v>15148486</v>
      </c>
      <c r="H7" s="160" t="n">
        <f aca="false">F7-J7</f>
        <v>15745971</v>
      </c>
      <c r="I7" s="160" t="n">
        <f aca="false">G7-K7</f>
        <v>15148486</v>
      </c>
      <c r="J7" s="161"/>
      <c r="K7" s="161"/>
      <c r="L7" s="160" t="n">
        <f aca="false">H7-I7</f>
        <v>597485</v>
      </c>
      <c r="M7" s="160" t="n">
        <f aca="false">J7-K7</f>
        <v>0</v>
      </c>
      <c r="N7" s="159" t="n">
        <v>2598761</v>
      </c>
      <c r="O7" s="162" t="n">
        <v>90838150.786</v>
      </c>
      <c r="P7" s="157" t="n">
        <f aca="false">O7/I7</f>
        <v>5.99651679950062</v>
      </c>
      <c r="Q7" s="160" t="n">
        <f aca="false">I7*5.5017049523</f>
        <v>83342500.4460472</v>
      </c>
      <c r="R7" s="160" t="n">
        <v>12713686.068</v>
      </c>
      <c r="S7" s="160" t="n">
        <v>3288341.0584532</v>
      </c>
      <c r="T7" s="162" t="n">
        <v>17161490.7544532</v>
      </c>
      <c r="U7" s="157" t="n">
        <f aca="false">R7/N7</f>
        <v>4.89221058342803</v>
      </c>
      <c r="V7" s="158"/>
      <c r="W7" s="158"/>
      <c r="X7" s="160" t="n">
        <f aca="false">N7*5.1890047538+L7*5.5017049523</f>
        <v>16772169.366415</v>
      </c>
      <c r="Y7" s="160" t="n">
        <f aca="false">N7*5.1890047538</f>
        <v>13484983.18299</v>
      </c>
      <c r="Z7" s="160" t="n">
        <f aca="false">L7*5.5017049523</f>
        <v>3287186.18342497</v>
      </c>
    </row>
    <row r="8" customFormat="false" ht="12.75" hidden="false" customHeight="false" outlineLevel="0" collapsed="false">
      <c r="B8" s="158"/>
      <c r="C8" s="157" t="n">
        <f aca="false">C4+1</f>
        <v>2015</v>
      </c>
      <c r="D8" s="157" t="n">
        <f aca="false">D4</f>
        <v>1</v>
      </c>
      <c r="E8" s="157" t="n">
        <v>1001</v>
      </c>
      <c r="F8" s="159" t="n">
        <v>16507879</v>
      </c>
      <c r="G8" s="159" t="n">
        <v>15853349</v>
      </c>
      <c r="H8" s="160" t="n">
        <f aca="false">F8-J8</f>
        <v>16507879</v>
      </c>
      <c r="I8" s="160" t="n">
        <f aca="false">G8-K8</f>
        <v>15853349</v>
      </c>
      <c r="J8" s="161"/>
      <c r="K8" s="161"/>
      <c r="L8" s="160" t="n">
        <f aca="false">H8-I8</f>
        <v>654530</v>
      </c>
      <c r="M8" s="160" t="n">
        <f aca="false">J8-K8</f>
        <v>0</v>
      </c>
      <c r="N8" s="159" t="n">
        <v>3002195</v>
      </c>
      <c r="O8" s="162" t="n">
        <v>81897043.9675653</v>
      </c>
      <c r="P8" s="157" t="n">
        <f aca="false">O8/I8</f>
        <v>5.16591440506137</v>
      </c>
      <c r="Q8" s="160" t="n">
        <f aca="false">I8*5.5017049523</f>
        <v>87220448.7038403</v>
      </c>
      <c r="R8" s="160" t="n">
        <v>13986686.083894</v>
      </c>
      <c r="S8" s="160" t="n">
        <v>2964672.99162586</v>
      </c>
      <c r="T8" s="162" t="n">
        <v>18231627.4986104</v>
      </c>
      <c r="U8" s="157" t="n">
        <f aca="false">R8/N8</f>
        <v>4.65881999133767</v>
      </c>
      <c r="V8" s="158"/>
      <c r="W8" s="158"/>
      <c r="X8" s="160" t="n">
        <f aca="false">N8*5.1890047538+L8*5.5017049523</f>
        <v>19179435.0692635</v>
      </c>
      <c r="Y8" s="160" t="n">
        <f aca="false">N8*5.1890047538</f>
        <v>15578404.1268346</v>
      </c>
      <c r="Z8" s="160" t="n">
        <f aca="false">L8*5.5017049523</f>
        <v>3601030.94242892</v>
      </c>
    </row>
    <row r="9" customFormat="false" ht="12.75" hidden="false" customHeight="false" outlineLevel="0" collapsed="false">
      <c r="B9" s="158"/>
      <c r="C9" s="157" t="n">
        <f aca="false">C5+1</f>
        <v>2015</v>
      </c>
      <c r="D9" s="157" t="n">
        <f aca="false">D5</f>
        <v>2</v>
      </c>
      <c r="E9" s="157" t="n">
        <v>1000</v>
      </c>
      <c r="F9" s="159" t="n">
        <v>17877475</v>
      </c>
      <c r="G9" s="159" t="n">
        <v>17180984</v>
      </c>
      <c r="H9" s="160" t="n">
        <f aca="false">F9-J9</f>
        <v>17877475</v>
      </c>
      <c r="I9" s="160" t="n">
        <f aca="false">G9-K9</f>
        <v>17180984</v>
      </c>
      <c r="J9" s="161"/>
      <c r="K9" s="161"/>
      <c r="L9" s="160" t="n">
        <f aca="false">H9-I9</f>
        <v>696491</v>
      </c>
      <c r="M9" s="160" t="n">
        <f aca="false">J9-K9</f>
        <v>0</v>
      </c>
      <c r="N9" s="159" t="n">
        <v>2371185</v>
      </c>
      <c r="O9" s="162" t="n">
        <v>104523364.336654</v>
      </c>
      <c r="P9" s="157" t="n">
        <f aca="false">O9/I9</f>
        <v>6.08366577471081</v>
      </c>
      <c r="Q9" s="160" t="n">
        <f aca="false">I9*5.5017049523</f>
        <v>94524704.7581871</v>
      </c>
      <c r="R9" s="160" t="n">
        <v>14339828.6769147</v>
      </c>
      <c r="S9" s="160" t="n">
        <v>3783745.78898687</v>
      </c>
      <c r="T9" s="162" t="n">
        <v>19687951.5296409</v>
      </c>
      <c r="U9" s="157" t="n">
        <f aca="false">R9/N9</f>
        <v>6.04753685474339</v>
      </c>
      <c r="V9" s="158"/>
      <c r="W9" s="158"/>
      <c r="X9" s="160" t="n">
        <f aca="false">N9*5.1890047538+L9*5.5017049523</f>
        <v>16135978.2210716</v>
      </c>
      <c r="Y9" s="160" t="n">
        <f aca="false">N9*5.1890047538</f>
        <v>12304090.2371393</v>
      </c>
      <c r="Z9" s="160" t="n">
        <f aca="false">L9*5.5017049523</f>
        <v>3831887.98393238</v>
      </c>
    </row>
    <row r="10" customFormat="false" ht="12.75" hidden="false" customHeight="false" outlineLevel="0" collapsed="false">
      <c r="B10" s="158"/>
      <c r="C10" s="157" t="n">
        <v>2016</v>
      </c>
      <c r="D10" s="157" t="n">
        <v>2</v>
      </c>
      <c r="E10" s="157" t="n">
        <v>996</v>
      </c>
      <c r="F10" s="159" t="n">
        <v>18529945</v>
      </c>
      <c r="G10" s="159" t="n">
        <v>17797215</v>
      </c>
      <c r="H10" s="160" t="n">
        <f aca="false">F10-J10</f>
        <v>18529945</v>
      </c>
      <c r="I10" s="160" t="n">
        <f aca="false">G10-K10</f>
        <v>17797215</v>
      </c>
      <c r="J10" s="161"/>
      <c r="K10" s="161"/>
      <c r="L10" s="160" t="n">
        <f aca="false">H10-I10</f>
        <v>732730</v>
      </c>
      <c r="M10" s="160" t="n">
        <f aca="false">J10-K10</f>
        <v>0</v>
      </c>
      <c r="N10" s="161"/>
      <c r="O10" s="158"/>
      <c r="P10" s="158"/>
      <c r="Q10" s="160" t="n">
        <f aca="false">I10*5.5017049523</f>
        <v>97915025.9026478</v>
      </c>
      <c r="R10" s="160"/>
      <c r="S10" s="160"/>
      <c r="T10" s="158"/>
      <c r="U10" s="158"/>
      <c r="V10" s="158"/>
      <c r="W10" s="158"/>
      <c r="X10" s="160"/>
      <c r="Y10" s="160"/>
      <c r="Z10" s="160"/>
    </row>
    <row r="11" customFormat="false" ht="12.75" hidden="false" customHeight="false" outlineLevel="0" collapsed="false">
      <c r="B11" s="158"/>
      <c r="C11" s="157" t="n">
        <v>2016</v>
      </c>
      <c r="D11" s="157" t="n">
        <v>3</v>
      </c>
      <c r="E11" s="157" t="n">
        <v>995</v>
      </c>
      <c r="F11" s="159" t="n">
        <v>19118239</v>
      </c>
      <c r="G11" s="159" t="n">
        <v>18342944</v>
      </c>
      <c r="H11" s="160" t="n">
        <f aca="false">F11-J11</f>
        <v>19118239</v>
      </c>
      <c r="I11" s="160" t="n">
        <f aca="false">G11-K11</f>
        <v>18342944</v>
      </c>
      <c r="J11" s="161"/>
      <c r="K11" s="161"/>
      <c r="L11" s="160" t="n">
        <f aca="false">H11-I11</f>
        <v>775295</v>
      </c>
      <c r="M11" s="160" t="n">
        <f aca="false">J11-K11</f>
        <v>0</v>
      </c>
      <c r="N11" s="161"/>
      <c r="O11" s="158"/>
      <c r="P11" s="158"/>
      <c r="Q11" s="160" t="n">
        <f aca="false">I11*5.5017049523</f>
        <v>100917465.844562</v>
      </c>
      <c r="R11" s="160"/>
      <c r="S11" s="160"/>
      <c r="T11" s="158"/>
      <c r="U11" s="158"/>
      <c r="V11" s="158"/>
      <c r="W11" s="158"/>
      <c r="X11" s="160"/>
      <c r="Y11" s="160"/>
      <c r="Z11" s="160"/>
    </row>
    <row r="12" customFormat="false" ht="12.75" hidden="false" customHeight="false" outlineLevel="0" collapsed="false">
      <c r="B12" s="158"/>
      <c r="C12" s="157" t="n">
        <v>2016</v>
      </c>
      <c r="D12" s="157" t="n">
        <v>4</v>
      </c>
      <c r="E12" s="157" t="n">
        <v>994</v>
      </c>
      <c r="F12" s="159" t="n">
        <v>20592277</v>
      </c>
      <c r="G12" s="159" t="n">
        <v>19759371</v>
      </c>
      <c r="H12" s="160" t="n">
        <f aca="false">F12-J12</f>
        <v>20592277</v>
      </c>
      <c r="I12" s="160" t="n">
        <f aca="false">G12-K12</f>
        <v>19759371</v>
      </c>
      <c r="J12" s="161"/>
      <c r="K12" s="161"/>
      <c r="L12" s="160" t="n">
        <f aca="false">H12-I12</f>
        <v>832906</v>
      </c>
      <c r="M12" s="160" t="n">
        <f aca="false">J12-K12</f>
        <v>0</v>
      </c>
      <c r="N12" s="161"/>
      <c r="O12" s="158"/>
      <c r="P12" s="158" t="s">
        <v>202</v>
      </c>
      <c r="Q12" s="160" t="n">
        <f aca="false">I12*5.5017049523</f>
        <v>108710229.285033</v>
      </c>
      <c r="R12" s="160"/>
      <c r="S12" s="160"/>
      <c r="T12" s="158"/>
      <c r="U12" s="157" t="n">
        <f aca="false">AVERAGE(U4:U9)</f>
        <v>5.18900475376138</v>
      </c>
      <c r="V12" s="158"/>
      <c r="W12" s="158"/>
      <c r="X12" s="160"/>
      <c r="Y12" s="160"/>
      <c r="Z12" s="160"/>
    </row>
    <row r="13" customFormat="false" ht="12.75" hidden="false" customHeight="false" outlineLevel="0" collapsed="false">
      <c r="B13" s="158"/>
      <c r="C13" s="157" t="n">
        <v>2017</v>
      </c>
      <c r="D13" s="157" t="n">
        <v>1</v>
      </c>
      <c r="E13" s="157" t="n">
        <v>993</v>
      </c>
      <c r="F13" s="159" t="n">
        <v>20242858</v>
      </c>
      <c r="G13" s="159" t="n">
        <v>19409870</v>
      </c>
      <c r="H13" s="160" t="n">
        <f aca="false">F13-J13</f>
        <v>20242858</v>
      </c>
      <c r="I13" s="160" t="n">
        <f aca="false">G13-K13</f>
        <v>19409870</v>
      </c>
      <c r="J13" s="161"/>
      <c r="K13" s="161"/>
      <c r="L13" s="160" t="n">
        <f aca="false">H13-I13</f>
        <v>832988</v>
      </c>
      <c r="M13" s="160" t="n">
        <f aca="false">J13-K13</f>
        <v>0</v>
      </c>
      <c r="N13" s="161"/>
      <c r="O13" s="158"/>
      <c r="P13" s="157" t="n">
        <f aca="false">AVERAGE(P4:P9)</f>
        <v>5.50170495229345</v>
      </c>
      <c r="Q13" s="160" t="n">
        <f aca="false">I13*5.5017049523</f>
        <v>106787377.902499</v>
      </c>
      <c r="R13" s="160"/>
      <c r="S13" s="160"/>
      <c r="T13" s="158"/>
      <c r="U13" s="158"/>
      <c r="V13" s="158"/>
      <c r="W13" s="158"/>
      <c r="X13" s="160"/>
      <c r="Y13" s="160"/>
      <c r="Z13" s="160"/>
    </row>
    <row r="14" customFormat="false" ht="12.75" hidden="false" customHeight="false" outlineLevel="0" collapsed="false">
      <c r="A14" s="65" t="s">
        <v>203</v>
      </c>
      <c r="B14" s="5"/>
      <c r="C14" s="65" t="n">
        <v>2015</v>
      </c>
      <c r="D14" s="65" t="n">
        <v>1</v>
      </c>
      <c r="E14" s="65" t="n">
        <v>161</v>
      </c>
      <c r="F14" s="163" t="n">
        <f aca="false">low_v2_m!B2+temporary_pension_bonus_low!B2</f>
        <v>17715091.2971215</v>
      </c>
      <c r="G14" s="163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4" t="n">
        <f aca="false">low_v2_m!J2</f>
        <v>0</v>
      </c>
      <c r="K14" s="164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4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5" t="n">
        <f aca="false">low_v2_m!B3+temporary_pension_bonus_low!B3</f>
        <v>20422747.1350974</v>
      </c>
      <c r="G15" s="165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6" t="n">
        <f aca="false">low_v2_m!J3</f>
        <v>0</v>
      </c>
      <c r="K15" s="166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6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5" t="n">
        <f aca="false">low_v2_m!B4+temporary_pension_bonus_low!B4</f>
        <v>19803746.8364793</v>
      </c>
      <c r="G16" s="165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66" t="n">
        <f aca="false">low_v2_m!J4</f>
        <v>0</v>
      </c>
      <c r="K16" s="166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66" t="n">
        <f aca="false">SUM(low_v5_m!C4:J4)</f>
        <v>2919136.76234831</v>
      </c>
      <c r="O16" s="167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67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75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5" t="n">
        <f aca="false">low_v2_m!B5+temporary_pension_bonus_low!B5</f>
        <v>21421804.3950487</v>
      </c>
      <c r="G17" s="165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66" t="n">
        <f aca="false">low_v2_m!J5</f>
        <v>0</v>
      </c>
      <c r="K17" s="166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66" t="n">
        <f aca="false">SUM(low_v5_m!C5:J5)</f>
        <v>2757062.56989139</v>
      </c>
      <c r="O17" s="167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67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75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63" t="n">
        <f aca="false">low_v2_m!B6+temporary_pension_bonus_low!B6</f>
        <v>18798652.8327858</v>
      </c>
      <c r="G18" s="163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64" t="n">
        <f aca="false">low_v2_m!J6</f>
        <v>0</v>
      </c>
      <c r="K18" s="164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64" t="n">
        <f aca="false">SUM(low_v5_m!C6:J6)</f>
        <v>2795658.97722293</v>
      </c>
      <c r="O18" s="168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6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5" t="n">
        <f aca="false">low_v2_m!B7+temporary_pension_bonus_low!B7</f>
        <v>19381974.1868191</v>
      </c>
      <c r="G19" s="165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66" t="n">
        <f aca="false">low_v2_m!J7</f>
        <v>0</v>
      </c>
      <c r="K19" s="166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66" t="n">
        <f aca="false">SUM(low_v5_m!C7:J7)</f>
        <v>2828183.68633319</v>
      </c>
      <c r="O19" s="167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67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6" t="n">
        <f aca="false">low_v2_m!D8+temporary_pension_bonus_low!B8</f>
        <v>18503713.2101988</v>
      </c>
      <c r="G20" s="166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66" t="n">
        <f aca="false">low_v2_m!J8</f>
        <v>0</v>
      </c>
      <c r="K20" s="166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66" t="n">
        <f aca="false">SUM(low_v5_m!C8:J8)</f>
        <v>2477813.00409058</v>
      </c>
      <c r="O20" s="167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67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6" t="n">
        <f aca="false">low_v2_m!D9+temporary_pension_bonus_low!B9</f>
        <v>20254615.8512826</v>
      </c>
      <c r="G21" s="166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66" t="n">
        <f aca="false">low_v2_m!J9</f>
        <v>37448.2927964077</v>
      </c>
      <c r="K21" s="166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66" t="n">
        <f aca="false">SUM(low_v5_m!C9:J9)</f>
        <v>3910348.4398605</v>
      </c>
      <c r="O21" s="167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67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64" t="n">
        <f aca="false">low_v2_m!D10+temporary_pension_bonus_low!B10</f>
        <v>19377172.7510706</v>
      </c>
      <c r="G22" s="164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64" t="n">
        <f aca="false">low_v2_m!J10</f>
        <v>68744.4841315014</v>
      </c>
      <c r="K22" s="164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64" t="n">
        <f aca="false">SUM(low_v5_m!C10:J10)</f>
        <v>4299591.36744104</v>
      </c>
      <c r="O22" s="168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68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6" t="n">
        <f aca="false">low_v2_m!D11+temporary_pension_bonus_low!B11</f>
        <v>20709754.3962264</v>
      </c>
      <c r="G23" s="166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66" t="n">
        <f aca="false">low_v2_m!J11</f>
        <v>105406.410376622</v>
      </c>
      <c r="K23" s="166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66" t="n">
        <f aca="false">SUM(low_v5_m!C11:J11)</f>
        <v>3939404.98436416</v>
      </c>
      <c r="O23" s="167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67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6" t="n">
        <f aca="false">low_v2_m!D12+temporary_pension_bonus_low!B12</f>
        <v>19896829.3534218</v>
      </c>
      <c r="G24" s="166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66" t="n">
        <f aca="false">low_v2_m!J12</f>
        <v>153068.271140567</v>
      </c>
      <c r="K24" s="166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66" t="n">
        <f aca="false">SUM(low_v5_m!C12:J12)</f>
        <v>3599614.55233288</v>
      </c>
      <c r="O24" s="167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67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6" t="n">
        <f aca="false">low_v2_m!D13+temporary_pension_bonus_low!B13</f>
        <v>21657648.3940755</v>
      </c>
      <c r="G25" s="166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66" t="n">
        <f aca="false">low_v2_m!J13</f>
        <v>195716.984291222</v>
      </c>
      <c r="K25" s="166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66" t="n">
        <f aca="false">SUM(low_v5_m!C13:J13)</f>
        <v>4012507.36812272</v>
      </c>
      <c r="O25" s="169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9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75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64" t="n">
        <f aca="false">low_v2_m!D14+temporary_pension_bonus_low!B14</f>
        <v>20172881.22473</v>
      </c>
      <c r="G26" s="164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64" t="n">
        <f aca="false">low_v2_m!J14</f>
        <v>199621.10106806</v>
      </c>
      <c r="K26" s="164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64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6" t="n">
        <f aca="false">low_v2_m!D15+temporary_pension_bonus_low!B15</f>
        <v>20312507.4922991</v>
      </c>
      <c r="G27" s="166" t="n">
        <f aca="false">low_v2_m!E15+temporary_pension_bonus_low!B15</f>
        <v>19515063.3604607</v>
      </c>
      <c r="H27" s="67" t="n">
        <f aca="false">F27-J27</f>
        <v>20094745.5937182</v>
      </c>
      <c r="I27" s="67" t="n">
        <f aca="false">G27-K27</f>
        <v>19303834.3188372</v>
      </c>
      <c r="J27" s="166" t="n">
        <f aca="false">low_v2_m!J15</f>
        <v>217761.898580891</v>
      </c>
      <c r="K27" s="166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66" t="n">
        <f aca="false">SUM(low_v5_m!C15:J15)</f>
        <v>3669736.53404985</v>
      </c>
      <c r="O27" s="7"/>
      <c r="P27" s="7"/>
      <c r="Q27" s="67" t="n">
        <f aca="false">I27*5.5017049523</f>
        <v>106204000.870326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6" t="n">
        <f aca="false">low_v2_m!D16+temporary_pension_bonus_low!B16</f>
        <v>19049763.4221667</v>
      </c>
      <c r="G28" s="166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66" t="n">
        <f aca="false">low_v2_m!J16</f>
        <v>235047.123224172</v>
      </c>
      <c r="K28" s="166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66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6" t="n">
        <f aca="false">low_v2_m!D17+temporary_pension_bonus_low!B17</f>
        <v>17489467.6471069</v>
      </c>
      <c r="G29" s="166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66" t="n">
        <f aca="false">low_v2_m!J17</f>
        <v>240391.322037069</v>
      </c>
      <c r="K29" s="166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66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64" t="n">
        <f aca="false">low_v2_m!D18+temporary_pension_bonus_low!B18</f>
        <v>17348358.6939188</v>
      </c>
      <c r="G30" s="164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64" t="n">
        <f aca="false">low_v2_m!J18</f>
        <v>195752.530770185</v>
      </c>
      <c r="K30" s="164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64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6" t="n">
        <f aca="false">low_v2_m!D19+temporary_pension_bonus_low!B19</f>
        <v>17520043.8736998</v>
      </c>
      <c r="G31" s="166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66" t="n">
        <f aca="false">low_v2_m!J19</f>
        <v>200857.994505559</v>
      </c>
      <c r="K31" s="166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66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6" t="n">
        <f aca="false">low_v2_m!D20+temporary_pension_bonus_low!B20</f>
        <v>17903420.8398279</v>
      </c>
      <c r="G32" s="166" t="n">
        <f aca="false">low_v2_m!E20+temporary_pension_bonus_low!B20</f>
        <v>17189518.4874038</v>
      </c>
      <c r="H32" s="67" t="n">
        <f aca="false">F32-J32</f>
        <v>17712807.109222</v>
      </c>
      <c r="I32" s="67" t="n">
        <f aca="false">G32-K32</f>
        <v>17004623.1687161</v>
      </c>
      <c r="J32" s="166" t="n">
        <f aca="false">low_v2_m!J20</f>
        <v>190613.730605871</v>
      </c>
      <c r="K32" s="166" t="n">
        <f aca="false">low_v2_m!K20</f>
        <v>184895.318687695</v>
      </c>
      <c r="L32" s="67" t="n">
        <f aca="false">H32-I32</f>
        <v>708183.940505948</v>
      </c>
      <c r="M32" s="67" t="n">
        <f aca="false">J32-K32</f>
        <v>5718.41191817611</v>
      </c>
      <c r="N32" s="166" t="n">
        <f aca="false">SUM(low_v5_m!C20:J20)</f>
        <v>3182236.55195485</v>
      </c>
      <c r="O32" s="7"/>
      <c r="P32" s="7"/>
      <c r="Q32" s="67" t="n">
        <f aca="false">I32*5.5017049523</f>
        <v>93554419.4993207</v>
      </c>
      <c r="R32" s="67"/>
      <c r="S32" s="67"/>
      <c r="T32" s="7"/>
      <c r="U32" s="7"/>
      <c r="V32" s="67" t="n">
        <f aca="false">K32*5.5017049523</f>
        <v>1017239.49048118</v>
      </c>
      <c r="W32" s="67" t="n">
        <f aca="false">M32*5.5017049523</f>
        <v>31461.0151695208</v>
      </c>
      <c r="X32" s="67" t="n">
        <f aca="false">N32*5.1890047538+L32*5.5017049523</f>
        <v>20408859.6884307</v>
      </c>
      <c r="Y32" s="67" t="n">
        <f aca="false">N32*5.1890047538</f>
        <v>16512640.5958098</v>
      </c>
      <c r="Z32" s="67" t="n">
        <f aca="false">L32*5.5017049523</f>
        <v>3896219.0926209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6" t="n">
        <f aca="false">low_v2_m!D21+temporary_pension_bonus_low!B21</f>
        <v>17681533.7936137</v>
      </c>
      <c r="G33" s="166" t="n">
        <f aca="false">low_v2_m!E21+temporary_pension_bonus_low!B21</f>
        <v>16975567.2129893</v>
      </c>
      <c r="H33" s="67" t="n">
        <f aca="false">F33-J33</f>
        <v>17489325.1912939</v>
      </c>
      <c r="I33" s="67" t="n">
        <f aca="false">G33-K33</f>
        <v>16789124.8687391</v>
      </c>
      <c r="J33" s="166" t="n">
        <f aca="false">low_v2_m!J21</f>
        <v>192208.602319817</v>
      </c>
      <c r="K33" s="166" t="n">
        <f aca="false">low_v2_m!K21</f>
        <v>186442.344250223</v>
      </c>
      <c r="L33" s="67" t="n">
        <f aca="false">H33-I33</f>
        <v>700200.322554845</v>
      </c>
      <c r="M33" s="67" t="n">
        <f aca="false">J33-K33</f>
        <v>5766.25806959457</v>
      </c>
      <c r="N33" s="166" t="n">
        <f aca="false">SUM(low_v5_m!C21:J21)</f>
        <v>3279344.0701182</v>
      </c>
      <c r="O33" s="7"/>
      <c r="P33" s="7"/>
      <c r="Q33" s="67" t="n">
        <f aca="false">I33*5.5017049523</f>
        <v>92368811.4351249</v>
      </c>
      <c r="R33" s="67"/>
      <c r="S33" s="67"/>
      <c r="T33" s="7"/>
      <c r="U33" s="7"/>
      <c r="V33" s="67" t="n">
        <f aca="false">K33*5.5017049523</f>
        <v>1025750.76867987</v>
      </c>
      <c r="W33" s="67" t="n">
        <f aca="false">M33*5.5017049523</f>
        <v>31724.2505777283</v>
      </c>
      <c r="X33" s="67" t="n">
        <f aca="false">N33*5.1890047538+L33*5.5017049523</f>
        <v>20868827.5513912</v>
      </c>
      <c r="Y33" s="67" t="n">
        <f aca="false">N33*5.1890047538</f>
        <v>17016531.9691892</v>
      </c>
      <c r="Z33" s="67" t="n">
        <f aca="false">L33*5.5017049523</f>
        <v>3852295.58220205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64" t="n">
        <f aca="false">low_v2_m!D22+temporary_pension_bonus_low!B22</f>
        <v>20184208.1570521</v>
      </c>
      <c r="G34" s="164" t="n">
        <f aca="false">low_v2_m!E22+temporary_pension_bonus_low!B22</f>
        <v>19460674.9877358</v>
      </c>
      <c r="H34" s="8" t="n">
        <f aca="false">F34-J34</f>
        <v>19954804.3434325</v>
      </c>
      <c r="I34" s="8" t="n">
        <f aca="false">G34-K34</f>
        <v>19238153.2885248</v>
      </c>
      <c r="J34" s="164" t="n">
        <f aca="false">low_v2_m!J22</f>
        <v>229403.813619602</v>
      </c>
      <c r="K34" s="164" t="n">
        <f aca="false">low_v2_m!K22</f>
        <v>222521.699211014</v>
      </c>
      <c r="L34" s="8" t="n">
        <f aca="false">H34-I34</f>
        <v>716651.05490775</v>
      </c>
      <c r="M34" s="8" t="n">
        <f aca="false">J34-K34</f>
        <v>6882.1144085881</v>
      </c>
      <c r="N34" s="164" t="n">
        <f aca="false">SUM(low_v5_m!C22:J22)</f>
        <v>3800792.80031382</v>
      </c>
      <c r="O34" s="5"/>
      <c r="P34" s="5"/>
      <c r="Q34" s="8" t="n">
        <f aca="false">I34*5.5017049523</f>
        <v>105842643.220583</v>
      </c>
      <c r="R34" s="8"/>
      <c r="S34" s="8"/>
      <c r="T34" s="5"/>
      <c r="U34" s="5"/>
      <c r="V34" s="8" t="n">
        <f aca="false">K34*5.5017049523</f>
        <v>1224248.73454345</v>
      </c>
      <c r="W34" s="8" t="n">
        <f aca="false">M34*5.5017049523</f>
        <v>37863.3629240243</v>
      </c>
      <c r="X34" s="8" t="n">
        <f aca="false">N34*5.1890047538+L34*5.5017049523</f>
        <v>23665134.5668942</v>
      </c>
      <c r="Y34" s="8" t="n">
        <f aca="false">N34*5.1890047538</f>
        <v>19722331.9090372</v>
      </c>
      <c r="Z34" s="8" t="n">
        <f aca="false">L34*5.5017049523</f>
        <v>3942802.65785699</v>
      </c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6" t="n">
        <f aca="false">low_v2_m!D23+temporary_pension_bonus_low!B23</f>
        <v>18549471.3765201</v>
      </c>
      <c r="G35" s="166" t="n">
        <f aca="false">low_v2_m!E23+temporary_pension_bonus_low!B23</f>
        <v>17807412.527558</v>
      </c>
      <c r="H35" s="67" t="n">
        <f aca="false">F35-J35</f>
        <v>18285602.6111554</v>
      </c>
      <c r="I35" s="67" t="n">
        <f aca="false">G35-K35</f>
        <v>17551459.8251542</v>
      </c>
      <c r="J35" s="166" t="n">
        <f aca="false">low_v2_m!J23</f>
        <v>263868.765364708</v>
      </c>
      <c r="K35" s="166" t="n">
        <f aca="false">low_v2_m!K23</f>
        <v>255952.702403766</v>
      </c>
      <c r="L35" s="67" t="n">
        <f aca="false">H35-I35</f>
        <v>734142.786001183</v>
      </c>
      <c r="M35" s="67" t="n">
        <f aca="false">J35-K35</f>
        <v>7916.0629609412</v>
      </c>
      <c r="N35" s="166" t="n">
        <f aca="false">SUM(low_v5_m!C23:J23)</f>
        <v>3068386.82879512</v>
      </c>
      <c r="O35" s="7"/>
      <c r="P35" s="7"/>
      <c r="Q35" s="67" t="n">
        <f aca="false">I35*5.5017049523</f>
        <v>96562953.4401455</v>
      </c>
      <c r="R35" s="67"/>
      <c r="S35" s="67"/>
      <c r="T35" s="7"/>
      <c r="U35" s="7"/>
      <c r="V35" s="67" t="n">
        <f aca="false">K35*5.5017049523</f>
        <v>1408176.25036937</v>
      </c>
      <c r="W35" s="67" t="n">
        <f aca="false">M35*5.5017049523</f>
        <v>43551.8427949288</v>
      </c>
      <c r="X35" s="67" t="n">
        <f aca="false">N35*5.1890047538+L35*5.5017049523</f>
        <v>19960910.8425532</v>
      </c>
      <c r="Y35" s="67" t="n">
        <f aca="false">N35*5.1890047538</f>
        <v>15921873.8411152</v>
      </c>
      <c r="Z35" s="67" t="n">
        <f aca="false">L35*5.5017049523</f>
        <v>4039037.00143803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6" t="n">
        <f aca="false">low_v2_m!D24+temporary_pension_bonus_low!B24</f>
        <v>19550858.0443909</v>
      </c>
      <c r="G36" s="166" t="n">
        <f aca="false">low_v2_m!E24+temporary_pension_bonus_low!B24</f>
        <v>18766992.153046</v>
      </c>
      <c r="H36" s="67" t="n">
        <f aca="false">F36-J36</f>
        <v>19254956.9256819</v>
      </c>
      <c r="I36" s="67" t="n">
        <f aca="false">G36-K36</f>
        <v>18479968.0678982</v>
      </c>
      <c r="J36" s="166" t="n">
        <f aca="false">low_v2_m!J24</f>
        <v>295901.118709072</v>
      </c>
      <c r="K36" s="166" t="n">
        <f aca="false">low_v2_m!K24</f>
        <v>287024.0851478</v>
      </c>
      <c r="L36" s="67" t="n">
        <f aca="false">H36-I36</f>
        <v>774988.85778369</v>
      </c>
      <c r="M36" s="67" t="n">
        <f aca="false">J36-K36</f>
        <v>8877.03356127214</v>
      </c>
      <c r="N36" s="166" t="n">
        <f aca="false">SUM(low_v5_m!C24:J24)</f>
        <v>3309611.08892219</v>
      </c>
      <c r="O36" s="7"/>
      <c r="P36" s="7"/>
      <c r="Q36" s="67" t="n">
        <f aca="false">I36*5.5017049523</f>
        <v>101671331.837501</v>
      </c>
      <c r="R36" s="67"/>
      <c r="S36" s="67"/>
      <c r="T36" s="7"/>
      <c r="U36" s="7"/>
      <c r="V36" s="67" t="n">
        <f aca="false">K36*5.5017049523</f>
        <v>1579121.83068703</v>
      </c>
      <c r="W36" s="67" t="n">
        <f aca="false">M36*5.5017049523</f>
        <v>48838.8195057842</v>
      </c>
      <c r="X36" s="67" t="n">
        <f aca="false">N36*5.1890047538+L36*5.5017049523</f>
        <v>21437347.7104923</v>
      </c>
      <c r="Y36" s="67" t="n">
        <f aca="false">N36*5.1890047538</f>
        <v>17173587.6736465</v>
      </c>
      <c r="Z36" s="67" t="n">
        <f aca="false">L36*5.5017049523</f>
        <v>4263760.03684585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6" t="n">
        <f aca="false">low_v2_m!D25+temporary_pension_bonus_low!B25</f>
        <v>19221798.9299891</v>
      </c>
      <c r="G37" s="166" t="n">
        <f aca="false">low_v2_m!E25+temporary_pension_bonus_low!B25</f>
        <v>18449414.3757885</v>
      </c>
      <c r="H37" s="67" t="n">
        <f aca="false">F37-J37</f>
        <v>18913085.4712923</v>
      </c>
      <c r="I37" s="67" t="n">
        <f aca="false">G37-K37</f>
        <v>18149962.3208526</v>
      </c>
      <c r="J37" s="166" t="n">
        <f aca="false">low_v2_m!J25</f>
        <v>308713.458696849</v>
      </c>
      <c r="K37" s="166" t="n">
        <f aca="false">low_v2_m!K25</f>
        <v>299452.054935943</v>
      </c>
      <c r="L37" s="67" t="n">
        <f aca="false">H37-I37</f>
        <v>763123.150439717</v>
      </c>
      <c r="M37" s="67" t="n">
        <f aca="false">J37-K37</f>
        <v>9261.40376090549</v>
      </c>
      <c r="N37" s="166" t="n">
        <f aca="false">SUM(low_v5_m!C25:J25)</f>
        <v>3270354.93873907</v>
      </c>
      <c r="O37" s="7"/>
      <c r="P37" s="7"/>
      <c r="Q37" s="67" t="n">
        <f aca="false">I37*5.5017049523</f>
        <v>99855737.5846929</v>
      </c>
      <c r="R37" s="67"/>
      <c r="S37" s="67"/>
      <c r="T37" s="7"/>
      <c r="U37" s="7"/>
      <c r="V37" s="67" t="n">
        <f aca="false">K37*5.5017049523</f>
        <v>1647496.85361749</v>
      </c>
      <c r="W37" s="67" t="n">
        <f aca="false">M37*5.5017049523</f>
        <v>50953.5109366236</v>
      </c>
      <c r="X37" s="67" t="n">
        <f aca="false">N37*5.1890047538+L37*5.5017049523</f>
        <v>21168365.7397193</v>
      </c>
      <c r="Y37" s="67" t="n">
        <f aca="false">N37*5.1890047538</f>
        <v>16969887.3237304</v>
      </c>
      <c r="Z37" s="67" t="n">
        <f aca="false">L37*5.5017049523</f>
        <v>4198478.41598897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64" t="n">
        <f aca="false">low_v2_m!D26+temporary_pension_bonus_low!B26</f>
        <v>18098417.7491178</v>
      </c>
      <c r="G38" s="164" t="n">
        <f aca="false">low_v2_m!E26+temporary_pension_bonus_low!B26</f>
        <v>17368916.2445869</v>
      </c>
      <c r="H38" s="8" t="n">
        <f aca="false">F38-J38</f>
        <v>17780012.3272341</v>
      </c>
      <c r="I38" s="8" t="n">
        <f aca="false">G38-K38</f>
        <v>17060062.9853597</v>
      </c>
      <c r="J38" s="164" t="n">
        <f aca="false">low_v2_m!J26</f>
        <v>318405.421883705</v>
      </c>
      <c r="K38" s="164" t="n">
        <f aca="false">low_v2_m!K26</f>
        <v>308853.259227194</v>
      </c>
      <c r="L38" s="8" t="n">
        <f aca="false">H38-I38</f>
        <v>719949.341874324</v>
      </c>
      <c r="M38" s="8" t="n">
        <f aca="false">J38-K38</f>
        <v>9552.16265651112</v>
      </c>
      <c r="N38" s="164" t="n">
        <f aca="false">SUM(low_v5_m!C26:J26)</f>
        <v>3557906.01182298</v>
      </c>
      <c r="O38" s="5"/>
      <c r="P38" s="5"/>
      <c r="Q38" s="8" t="n">
        <f aca="false">I38*5.5017049523</f>
        <v>93859433.0131036</v>
      </c>
      <c r="R38" s="8"/>
      <c r="S38" s="8"/>
      <c r="T38" s="5"/>
      <c r="U38" s="5"/>
      <c r="V38" s="8" t="n">
        <f aca="false">K38*5.5017049523</f>
        <v>1699219.50582425</v>
      </c>
      <c r="W38" s="8" t="n">
        <f aca="false">M38*5.5017049523</f>
        <v>52553.1805925024</v>
      </c>
      <c r="X38" s="8" t="n">
        <f aca="false">N38*5.1890047538+L38*5.5017049523</f>
        <v>22422940.0685181</v>
      </c>
      <c r="Y38" s="8" t="n">
        <f aca="false">N38*5.1890047538</f>
        <v>18461991.2089231</v>
      </c>
      <c r="Z38" s="8" t="n">
        <f aca="false">L38*5.5017049523</f>
        <v>3960948.85959509</v>
      </c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6" t="n">
        <f aca="false">low_v2_m!D27+temporary_pension_bonus_low!B27</f>
        <v>17975652.5978912</v>
      </c>
      <c r="G39" s="166" t="n">
        <f aca="false">low_v2_m!E27+temporary_pension_bonus_low!B27</f>
        <v>17250101.7116247</v>
      </c>
      <c r="H39" s="67" t="n">
        <f aca="false">F39-J39</f>
        <v>17653328.9124995</v>
      </c>
      <c r="I39" s="67" t="n">
        <f aca="false">G39-K39</f>
        <v>16937447.7367947</v>
      </c>
      <c r="J39" s="166" t="n">
        <f aca="false">low_v2_m!J27</f>
        <v>322323.685391712</v>
      </c>
      <c r="K39" s="166" t="n">
        <f aca="false">low_v2_m!K27</f>
        <v>312653.974829961</v>
      </c>
      <c r="L39" s="67" t="n">
        <f aca="false">H39-I39</f>
        <v>715881.175704815</v>
      </c>
      <c r="M39" s="67" t="n">
        <f aca="false">J39-K39</f>
        <v>9669.71056175139</v>
      </c>
      <c r="N39" s="166" t="n">
        <f aca="false">SUM(low_v5_m!C27:J27)</f>
        <v>2902455.23980478</v>
      </c>
      <c r="O39" s="7"/>
      <c r="P39" s="7"/>
      <c r="Q39" s="67" t="n">
        <f aca="false">I39*5.5017049523</f>
        <v>93184840.0928459</v>
      </c>
      <c r="R39" s="67"/>
      <c r="S39" s="67"/>
      <c r="T39" s="7"/>
      <c r="U39" s="7"/>
      <c r="V39" s="67" t="n">
        <f aca="false">K39*5.5017049523</f>
        <v>1720129.92167827</v>
      </c>
      <c r="W39" s="67" t="n">
        <f aca="false">M39*5.5017049523</f>
        <v>53199.8944848952</v>
      </c>
      <c r="X39" s="67" t="n">
        <f aca="false">N39*5.1890047538+L39*5.5017049523</f>
        <v>18999421.0466722</v>
      </c>
      <c r="Y39" s="67" t="n">
        <f aca="false">N39*5.1890047538</f>
        <v>15060854.0370387</v>
      </c>
      <c r="Z39" s="67" t="n">
        <f aca="false">L39*5.5017049523</f>
        <v>3938567.00963352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6" t="n">
        <f aca="false">low_v2_m!D28+temporary_pension_bonus_low!B28</f>
        <v>18508384.9274835</v>
      </c>
      <c r="G40" s="166" t="n">
        <f aca="false">low_v2_m!E28+temporary_pension_bonus_low!B28</f>
        <v>17759855.2763859</v>
      </c>
      <c r="H40" s="67" t="n">
        <f aca="false">F40-J40</f>
        <v>18150313.0890892</v>
      </c>
      <c r="I40" s="67" t="n">
        <f aca="false">G40-K40</f>
        <v>17412525.5931434</v>
      </c>
      <c r="J40" s="166" t="n">
        <f aca="false">low_v2_m!J28</f>
        <v>358071.838394347</v>
      </c>
      <c r="K40" s="166" t="n">
        <f aca="false">low_v2_m!K28</f>
        <v>347329.683242517</v>
      </c>
      <c r="L40" s="67" t="n">
        <f aca="false">H40-I40</f>
        <v>737787.495945804</v>
      </c>
      <c r="M40" s="67" t="n">
        <f aca="false">J40-K40</f>
        <v>10742.1551518304</v>
      </c>
      <c r="N40" s="166" t="n">
        <f aca="false">SUM(low_v5_m!C28:J28)</f>
        <v>2963351.49963566</v>
      </c>
      <c r="O40" s="7"/>
      <c r="P40" s="7"/>
      <c r="Q40" s="67" t="n">
        <f aca="false">I40*5.5017049523</f>
        <v>95798578.2878475</v>
      </c>
      <c r="R40" s="67"/>
      <c r="S40" s="67"/>
      <c r="T40" s="7"/>
      <c r="U40" s="7"/>
      <c r="V40" s="67" t="n">
        <f aca="false">K40*5.5017049523</f>
        <v>1910905.43837614</v>
      </c>
      <c r="W40" s="67" t="n">
        <f aca="false">M40*5.5017049523</f>
        <v>59100.1681972003</v>
      </c>
      <c r="X40" s="67" t="n">
        <f aca="false">N40*5.1890047538+L40*5.5017049523</f>
        <v>19435934.1389798</v>
      </c>
      <c r="Y40" s="67" t="n">
        <f aca="false">N40*5.1890047538</f>
        <v>15376845.0187898</v>
      </c>
      <c r="Z40" s="67" t="n">
        <f aca="false">L40*5.5017049523</f>
        <v>4059089.12019005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6" t="n">
        <f aca="false">low_v2_m!D29+temporary_pension_bonus_low!B29</f>
        <v>18883814.5420114</v>
      </c>
      <c r="G41" s="166" t="n">
        <f aca="false">low_v2_m!E29+temporary_pension_bonus_low!B29</f>
        <v>18118479.6911191</v>
      </c>
      <c r="H41" s="67" t="n">
        <f aca="false">F41-J41</f>
        <v>18493775.0115736</v>
      </c>
      <c r="I41" s="67" t="n">
        <f aca="false">G41-K41</f>
        <v>17740141.3465944</v>
      </c>
      <c r="J41" s="166" t="n">
        <f aca="false">low_v2_m!J29</f>
        <v>390039.530437807</v>
      </c>
      <c r="K41" s="166" t="n">
        <f aca="false">low_v2_m!K29</f>
        <v>378338.344524673</v>
      </c>
      <c r="L41" s="67" t="n">
        <f aca="false">H41-I41</f>
        <v>753633.664979227</v>
      </c>
      <c r="M41" s="67" t="n">
        <f aca="false">J41-K41</f>
        <v>11701.1859131342</v>
      </c>
      <c r="N41" s="166" t="n">
        <f aca="false">SUM(low_v5_m!C29:J29)</f>
        <v>3041998.53604542</v>
      </c>
      <c r="O41" s="7"/>
      <c r="P41" s="7"/>
      <c r="Q41" s="67" t="n">
        <f aca="false">I41*5.5017049523</f>
        <v>97601023.5010603</v>
      </c>
      <c r="R41" s="67"/>
      <c r="S41" s="67"/>
      <c r="T41" s="7"/>
      <c r="U41" s="7"/>
      <c r="V41" s="67" t="n">
        <f aca="false">K41*5.5017049523</f>
        <v>2081505.94371638</v>
      </c>
      <c r="W41" s="67" t="n">
        <f aca="false">M41*5.5017049523</f>
        <v>64376.4724860734</v>
      </c>
      <c r="X41" s="67" t="n">
        <f aca="false">N41*5.1890047538+L41*5.5017049523</f>
        <v>19931214.9314285</v>
      </c>
      <c r="Y41" s="67" t="n">
        <f aca="false">N41*5.1890047538</f>
        <v>15784944.8645923</v>
      </c>
      <c r="Z41" s="67" t="n">
        <f aca="false">L41*5.5017049523</f>
        <v>4146270.06683621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64" t="n">
        <f aca="false">low_v2_m!D30+temporary_pension_bonus_low!B30</f>
        <v>19148624.2789699</v>
      </c>
      <c r="G42" s="164" t="n">
        <f aca="false">low_v2_m!E30+temporary_pension_bonus_low!B30</f>
        <v>18370900.6977288</v>
      </c>
      <c r="H42" s="8" t="n">
        <f aca="false">F42-J42</f>
        <v>18728704.7042265</v>
      </c>
      <c r="I42" s="8" t="n">
        <f aca="false">G42-K42</f>
        <v>17963578.7102277</v>
      </c>
      <c r="J42" s="164" t="n">
        <f aca="false">low_v2_m!J30</f>
        <v>419919.574743397</v>
      </c>
      <c r="K42" s="164" t="n">
        <f aca="false">low_v2_m!K30</f>
        <v>407321.987501095</v>
      </c>
      <c r="L42" s="8" t="n">
        <f aca="false">H42-I42</f>
        <v>765125.993998785</v>
      </c>
      <c r="M42" s="8" t="n">
        <f aca="false">J42-K42</f>
        <v>12597.587242302</v>
      </c>
      <c r="N42" s="164" t="n">
        <f aca="false">SUM(low_v5_m!C30:J30)</f>
        <v>3711099.34490354</v>
      </c>
      <c r="O42" s="5"/>
      <c r="P42" s="5"/>
      <c r="Q42" s="8" t="n">
        <f aca="false">I42*5.5017049523</f>
        <v>98830309.9510908</v>
      </c>
      <c r="R42" s="8"/>
      <c r="S42" s="8"/>
      <c r="T42" s="5"/>
      <c r="U42" s="5"/>
      <c r="V42" s="8" t="n">
        <f aca="false">K42*5.5017049523</f>
        <v>2240965.39581545</v>
      </c>
      <c r="W42" s="8" t="n">
        <f aca="false">M42*5.5017049523</f>
        <v>69308.2081180043</v>
      </c>
      <c r="X42" s="8" t="n">
        <f aca="false">N42*5.1890047538+L42*5.5017049523</f>
        <v>23466409.6128451</v>
      </c>
      <c r="Y42" s="8" t="n">
        <f aca="false">N42*5.1890047538</f>
        <v>19256912.1425285</v>
      </c>
      <c r="Z42" s="8" t="n">
        <f aca="false">L42*5.5017049523</f>
        <v>4209497.47031657</v>
      </c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6" t="n">
        <f aca="false">low_v2_m!D31+temporary_pension_bonus_low!B31</f>
        <v>19258249.7888775</v>
      </c>
      <c r="G43" s="166" t="n">
        <f aca="false">low_v2_m!E31+temporary_pension_bonus_low!B31</f>
        <v>18474999.1691305</v>
      </c>
      <c r="H43" s="67" t="n">
        <f aca="false">F43-J43</f>
        <v>18810323.5884041</v>
      </c>
      <c r="I43" s="67" t="n">
        <f aca="false">G43-K43</f>
        <v>18040510.7546712</v>
      </c>
      <c r="J43" s="166" t="n">
        <f aca="false">low_v2_m!J31</f>
        <v>447926.200473439</v>
      </c>
      <c r="K43" s="166" t="n">
        <f aca="false">low_v2_m!K31</f>
        <v>434488.414459235</v>
      </c>
      <c r="L43" s="67" t="n">
        <f aca="false">H43-I43</f>
        <v>769812.833732873</v>
      </c>
      <c r="M43" s="67" t="n">
        <f aca="false">J43-K43</f>
        <v>13437.7860142032</v>
      </c>
      <c r="N43" s="166" t="n">
        <f aca="false">SUM(low_v5_m!C31:J31)</f>
        <v>3051256.2788215</v>
      </c>
      <c r="O43" s="7"/>
      <c r="P43" s="7"/>
      <c r="Q43" s="67" t="n">
        <f aca="false">I43*5.5017049523</f>
        <v>99253567.3609961</v>
      </c>
      <c r="R43" s="67"/>
      <c r="S43" s="67"/>
      <c r="T43" s="7"/>
      <c r="U43" s="7"/>
      <c r="V43" s="67" t="n">
        <f aca="false">K43*5.5017049523</f>
        <v>2390427.06154735</v>
      </c>
      <c r="W43" s="67" t="n">
        <f aca="false">M43*5.5017049523</f>
        <v>73930.7338622895</v>
      </c>
      <c r="X43" s="67" t="n">
        <f aca="false">N43*5.1890047538+L43*5.5017049523</f>
        <v>20068266.4155591</v>
      </c>
      <c r="Y43" s="67" t="n">
        <f aca="false">N43*5.1890047538</f>
        <v>15832983.3358669</v>
      </c>
      <c r="Z43" s="67" t="n">
        <f aca="false">L43*5.5017049523</f>
        <v>4235283.07969225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6" t="n">
        <f aca="false">low_v2_m!D32+temporary_pension_bonus_low!B32</f>
        <v>19289412.6840734</v>
      </c>
      <c r="G44" s="166" t="n">
        <f aca="false">low_v2_m!E32+temporary_pension_bonus_low!B32</f>
        <v>18503701.4498828</v>
      </c>
      <c r="H44" s="67" t="n">
        <f aca="false">F44-J44</f>
        <v>18818812.0506564</v>
      </c>
      <c r="I44" s="67" t="n">
        <f aca="false">G44-K44</f>
        <v>18047218.8354683</v>
      </c>
      <c r="J44" s="166" t="n">
        <f aca="false">low_v2_m!J32</f>
        <v>470600.633416992</v>
      </c>
      <c r="K44" s="166" t="n">
        <f aca="false">low_v2_m!K32</f>
        <v>456482.614414482</v>
      </c>
      <c r="L44" s="67" t="n">
        <f aca="false">H44-I44</f>
        <v>771593.215188094</v>
      </c>
      <c r="M44" s="67" t="n">
        <f aca="false">J44-K44</f>
        <v>14118.0190025098</v>
      </c>
      <c r="N44" s="166" t="n">
        <f aca="false">SUM(low_v5_m!C32:J32)</f>
        <v>3013716.18762354</v>
      </c>
      <c r="O44" s="7"/>
      <c r="P44" s="7"/>
      <c r="Q44" s="67" t="n">
        <f aca="false">I44*5.5017049523</f>
        <v>99290473.242338</v>
      </c>
      <c r="R44" s="67"/>
      <c r="S44" s="67"/>
      <c r="T44" s="7"/>
      <c r="U44" s="7"/>
      <c r="V44" s="67" t="n">
        <f aca="false">K44*5.5017049523</f>
        <v>2511432.66036301</v>
      </c>
      <c r="W44" s="67" t="n">
        <f aca="false">M44*5.5017049523</f>
        <v>77673.1750627738</v>
      </c>
      <c r="X44" s="67" t="n">
        <f aca="false">N44*5.1890047538+L44*5.5017049523</f>
        <v>19883265.837344</v>
      </c>
      <c r="Y44" s="67" t="n">
        <f aca="false">N44*5.1890047538</f>
        <v>15638187.6241825</v>
      </c>
      <c r="Z44" s="67" t="n">
        <f aca="false">L44*5.5017049523</f>
        <v>4245078.21316141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6" t="n">
        <f aca="false">low_v2_m!D33+temporary_pension_bonus_low!B33</f>
        <v>19510859.4079539</v>
      </c>
      <c r="G45" s="166" t="n">
        <f aca="false">low_v2_m!E33+temporary_pension_bonus_low!B33</f>
        <v>18714925.2979849</v>
      </c>
      <c r="H45" s="67" t="n">
        <f aca="false">F45-J45</f>
        <v>19016057.1706661</v>
      </c>
      <c r="I45" s="67" t="n">
        <f aca="false">G45-K45</f>
        <v>18234967.1278158</v>
      </c>
      <c r="J45" s="166" t="n">
        <f aca="false">low_v2_m!J33</f>
        <v>494802.237287761</v>
      </c>
      <c r="K45" s="166" t="n">
        <f aca="false">low_v2_m!K33</f>
        <v>479958.170169128</v>
      </c>
      <c r="L45" s="67" t="n">
        <f aca="false">H45-I45</f>
        <v>781090.042850312</v>
      </c>
      <c r="M45" s="67" t="n">
        <f aca="false">J45-K45</f>
        <v>14844.0671186327</v>
      </c>
      <c r="N45" s="166" t="n">
        <f aca="false">SUM(low_v5_m!C33:J33)</f>
        <v>3025706.34950966</v>
      </c>
      <c r="O45" s="7"/>
      <c r="P45" s="7"/>
      <c r="Q45" s="67" t="n">
        <f aca="false">I45*5.5017049523</f>
        <v>100323408.952132</v>
      </c>
      <c r="R45" s="67"/>
      <c r="S45" s="67"/>
      <c r="T45" s="7"/>
      <c r="U45" s="7"/>
      <c r="V45" s="67" t="n">
        <f aca="false">K45*5.5017049523</f>
        <v>2640588.24171634</v>
      </c>
      <c r="W45" s="67" t="n">
        <f aca="false">M45*5.5017049523</f>
        <v>81667.6775788553</v>
      </c>
      <c r="X45" s="67" t="n">
        <f aca="false">N45*5.1890047538+L45*5.5017049523</f>
        <v>19997731.5881502</v>
      </c>
      <c r="Y45" s="67" t="n">
        <f aca="false">N45*5.1890047538</f>
        <v>15700404.6312084</v>
      </c>
      <c r="Z45" s="67" t="n">
        <f aca="false">L45*5.5017049523</f>
        <v>4297326.95694178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64" t="n">
        <f aca="false">low_v2_m!D34+temporary_pension_bonus_low!B34</f>
        <v>19702863.0700936</v>
      </c>
      <c r="G46" s="164" t="n">
        <f aca="false">low_v2_m!E34+temporary_pension_bonus_low!B34</f>
        <v>18897220.2284455</v>
      </c>
      <c r="H46" s="8" t="n">
        <f aca="false">F46-J46</f>
        <v>19198583.0245473</v>
      </c>
      <c r="I46" s="8" t="n">
        <f aca="false">G46-K46</f>
        <v>18408068.5842656</v>
      </c>
      <c r="J46" s="164" t="n">
        <f aca="false">low_v2_m!J34</f>
        <v>504280.04554631</v>
      </c>
      <c r="K46" s="164" t="n">
        <f aca="false">low_v2_m!K34</f>
        <v>489151.644179921</v>
      </c>
      <c r="L46" s="8" t="n">
        <f aca="false">H46-I46</f>
        <v>790514.440281715</v>
      </c>
      <c r="M46" s="8" t="n">
        <f aca="false">J46-K46</f>
        <v>15128.4013663894</v>
      </c>
      <c r="N46" s="164" t="n">
        <f aca="false">SUM(low_v5_m!C34:J34)</f>
        <v>3720697.10024952</v>
      </c>
      <c r="O46" s="5"/>
      <c r="P46" s="5"/>
      <c r="Q46" s="8" t="n">
        <f aca="false">I46*5.5017049523</f>
        <v>101275762.092332</v>
      </c>
      <c r="R46" s="8"/>
      <c r="S46" s="8"/>
      <c r="T46" s="5"/>
      <c r="U46" s="5"/>
      <c r="V46" s="8" t="n">
        <f aca="false">K46*5.5017049523</f>
        <v>2691168.02321036</v>
      </c>
      <c r="W46" s="8" t="n">
        <f aca="false">M46*5.5017049523</f>
        <v>83232.0007178464</v>
      </c>
      <c r="X46" s="8" t="n">
        <f aca="false">N46*5.1890047538+L46*5.5017049523</f>
        <v>23655892.1516072</v>
      </c>
      <c r="Y46" s="8" t="n">
        <f aca="false">N46*5.1890047538</f>
        <v>19306714.9406446</v>
      </c>
      <c r="Z46" s="8" t="n">
        <f aca="false">L46*5.5017049523</f>
        <v>4349177.21096257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6" t="n">
        <f aca="false">low_v2_m!D35+temporary_pension_bonus_low!B35</f>
        <v>19819918.2220215</v>
      </c>
      <c r="G47" s="166" t="n">
        <f aca="false">low_v2_m!E35+temporary_pension_bonus_low!B35</f>
        <v>19008722.7140951</v>
      </c>
      <c r="H47" s="67" t="n">
        <f aca="false">F47-J47</f>
        <v>19296936.9756189</v>
      </c>
      <c r="I47" s="67" t="n">
        <f aca="false">G47-K47</f>
        <v>18501430.9050845</v>
      </c>
      <c r="J47" s="166" t="n">
        <f aca="false">low_v2_m!J35</f>
        <v>522981.246402612</v>
      </c>
      <c r="K47" s="166" t="n">
        <f aca="false">low_v2_m!K35</f>
        <v>507291.809010534</v>
      </c>
      <c r="L47" s="67" t="n">
        <f aca="false">H47-I47</f>
        <v>795506.070534404</v>
      </c>
      <c r="M47" s="67" t="n">
        <f aca="false">J47-K47</f>
        <v>15689.4373920783</v>
      </c>
      <c r="N47" s="166" t="n">
        <f aca="false">SUM(low_v5_m!C35:J35)</f>
        <v>3051008.31790437</v>
      </c>
      <c r="O47" s="7"/>
      <c r="P47" s="7"/>
      <c r="Q47" s="67" t="n">
        <f aca="false">I47*5.5017049523</f>
        <v>101789414.03514</v>
      </c>
      <c r="R47" s="67"/>
      <c r="S47" s="67"/>
      <c r="T47" s="7"/>
      <c r="U47" s="7"/>
      <c r="V47" s="67" t="n">
        <f aca="false">K47*5.5017049523</f>
        <v>2790969.85789448</v>
      </c>
      <c r="W47" s="67" t="n">
        <f aca="false">M47*5.5017049523</f>
        <v>86318.6553987982</v>
      </c>
      <c r="X47" s="67" t="n">
        <f aca="false">N47*5.1890047538+L47*5.5017049523</f>
        <v>20208336.353333</v>
      </c>
      <c r="Y47" s="67" t="n">
        <f aca="false">N47*5.1890047538</f>
        <v>15831696.6654891</v>
      </c>
      <c r="Z47" s="67" t="n">
        <f aca="false">L47*5.5017049523</f>
        <v>4376639.68784385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6" t="n">
        <f aca="false">low_v2_m!D36+temporary_pension_bonus_low!B36</f>
        <v>20010252.3421268</v>
      </c>
      <c r="G48" s="166" t="n">
        <f aca="false">low_v2_m!E36+temporary_pension_bonus_low!B36</f>
        <v>19189541.3587238</v>
      </c>
      <c r="H48" s="67" t="n">
        <f aca="false">F48-J48</f>
        <v>19474548.154491</v>
      </c>
      <c r="I48" s="67" t="n">
        <f aca="false">G48-K48</f>
        <v>18669908.296717</v>
      </c>
      <c r="J48" s="166" t="n">
        <f aca="false">low_v2_m!J36</f>
        <v>535704.187635791</v>
      </c>
      <c r="K48" s="166" t="n">
        <f aca="false">low_v2_m!K36</f>
        <v>519633.062006718</v>
      </c>
      <c r="L48" s="67" t="n">
        <f aca="false">H48-I48</f>
        <v>804639.857774008</v>
      </c>
      <c r="M48" s="67" t="n">
        <f aca="false">J48-K48</f>
        <v>16071.1256290737</v>
      </c>
      <c r="N48" s="166" t="n">
        <f aca="false">SUM(low_v5_m!C36:J36)</f>
        <v>3030914.37962136</v>
      </c>
      <c r="O48" s="7"/>
      <c r="P48" s="7"/>
      <c r="Q48" s="67" t="n">
        <f aca="false">I48*5.5017049523</f>
        <v>102716326.935035</v>
      </c>
      <c r="R48" s="67"/>
      <c r="S48" s="67"/>
      <c r="T48" s="7"/>
      <c r="U48" s="7"/>
      <c r="V48" s="67" t="n">
        <f aca="false">K48*5.5017049523</f>
        <v>2858867.79062117</v>
      </c>
      <c r="W48" s="67" t="n">
        <f aca="false">M48*5.5017049523</f>
        <v>88418.5914625103</v>
      </c>
      <c r="X48" s="67" t="n">
        <f aca="false">N48*5.1890047538+L48*5.5017049523</f>
        <v>20154320.2145492</v>
      </c>
      <c r="Y48" s="67" t="n">
        <f aca="false">N48*5.1890047538</f>
        <v>15727429.124216</v>
      </c>
      <c r="Z48" s="67" t="n">
        <f aca="false">L48*5.5017049523</f>
        <v>4426891.09033323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6" t="n">
        <f aca="false">low_v2_m!D37+temporary_pension_bonus_low!B37</f>
        <v>20168608.6108465</v>
      </c>
      <c r="G49" s="166" t="n">
        <f aca="false">low_v2_m!E37+temporary_pension_bonus_low!B37</f>
        <v>19339727.1432002</v>
      </c>
      <c r="H49" s="67" t="n">
        <f aca="false">F49-J49</f>
        <v>19609434.5571313</v>
      </c>
      <c r="I49" s="67" t="n">
        <f aca="false">G49-K49</f>
        <v>18797328.3110965</v>
      </c>
      <c r="J49" s="166" t="n">
        <f aca="false">low_v2_m!J37</f>
        <v>559174.053715152</v>
      </c>
      <c r="K49" s="166" t="n">
        <f aca="false">low_v2_m!K37</f>
        <v>542398.832103697</v>
      </c>
      <c r="L49" s="67" t="n">
        <f aca="false">H49-I49</f>
        <v>812106.246034834</v>
      </c>
      <c r="M49" s="67" t="n">
        <f aca="false">J49-K49</f>
        <v>16775.2216114545</v>
      </c>
      <c r="N49" s="166" t="n">
        <f aca="false">SUM(low_v5_m!C37:J37)</f>
        <v>3063097.17631689</v>
      </c>
      <c r="O49" s="7"/>
      <c r="P49" s="7"/>
      <c r="Q49" s="67" t="n">
        <f aca="false">I49*5.5017049523</f>
        <v>103417354.259169</v>
      </c>
      <c r="R49" s="67"/>
      <c r="S49" s="67"/>
      <c r="T49" s="7"/>
      <c r="U49" s="7"/>
      <c r="V49" s="67" t="n">
        <f aca="false">K49*5.5017049523</f>
        <v>2984118.34070665</v>
      </c>
      <c r="W49" s="67" t="n">
        <f aca="false">M49*5.5017049523</f>
        <v>92292.3198156692</v>
      </c>
      <c r="X49" s="67" t="n">
        <f aca="false">N49*5.1890047538+L49*5.5017049523</f>
        <v>20362394.7648633</v>
      </c>
      <c r="Y49" s="67" t="n">
        <f aca="false">N49*5.1890047538</f>
        <v>15894425.8092597</v>
      </c>
      <c r="Z49" s="67" t="n">
        <f aca="false">L49*5.5017049523</f>
        <v>4467968.95560361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64" t="n">
        <f aca="false">low_v2_m!D38+temporary_pension_bonus_low!B38</f>
        <v>20330855.9125776</v>
      </c>
      <c r="G50" s="164" t="n">
        <f aca="false">low_v2_m!E38+temporary_pension_bonus_low!B38</f>
        <v>19493817.1019883</v>
      </c>
      <c r="H50" s="8" t="n">
        <f aca="false">F50-J50</f>
        <v>19754361.8034272</v>
      </c>
      <c r="I50" s="8" t="n">
        <f aca="false">G50-K50</f>
        <v>18934617.8161124</v>
      </c>
      <c r="J50" s="164" t="n">
        <f aca="false">low_v2_m!J38</f>
        <v>576494.109150422</v>
      </c>
      <c r="K50" s="164" t="n">
        <f aca="false">low_v2_m!K38</f>
        <v>559199.285875909</v>
      </c>
      <c r="L50" s="8" t="n">
        <f aca="false">H50-I50</f>
        <v>819743.987314716</v>
      </c>
      <c r="M50" s="8" t="n">
        <f aca="false">J50-K50</f>
        <v>17294.8232745124</v>
      </c>
      <c r="N50" s="164" t="n">
        <f aca="false">SUM(low_v5_m!C38:J38)</f>
        <v>3711497.58213847</v>
      </c>
      <c r="O50" s="5"/>
      <c r="P50" s="5"/>
      <c r="Q50" s="8" t="n">
        <f aca="false">I50*5.5017049523</f>
        <v>104172680.608814</v>
      </c>
      <c r="R50" s="8"/>
      <c r="S50" s="8"/>
      <c r="T50" s="5"/>
      <c r="U50" s="5"/>
      <c r="V50" s="8" t="n">
        <f aca="false">K50*5.5017049523</f>
        <v>3076549.48042611</v>
      </c>
      <c r="W50" s="8" t="n">
        <f aca="false">M50*5.5017049523</f>
        <v>95151.0148585383</v>
      </c>
      <c r="X50" s="8" t="n">
        <f aca="false">N50*5.1890047538+L50*5.5017049523</f>
        <v>23768968.1520613</v>
      </c>
      <c r="Y50" s="8" t="n">
        <f aca="false">N50*5.1890047538</f>
        <v>19258978.5974337</v>
      </c>
      <c r="Z50" s="8" t="n">
        <f aca="false">L50*5.5017049523</f>
        <v>4509989.55462752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6" t="n">
        <f aca="false">low_v2_m!D39+temporary_pension_bonus_low!B39</f>
        <v>20583180.0668092</v>
      </c>
      <c r="G51" s="166" t="n">
        <f aca="false">low_v2_m!E39+temporary_pension_bonus_low!B39</f>
        <v>19733808.9549456</v>
      </c>
      <c r="H51" s="67" t="n">
        <f aca="false">F51-J51</f>
        <v>19979139.2009985</v>
      </c>
      <c r="I51" s="67" t="n">
        <f aca="false">G51-K51</f>
        <v>19147889.3151093</v>
      </c>
      <c r="J51" s="166" t="n">
        <f aca="false">low_v2_m!J39</f>
        <v>604040.865810614</v>
      </c>
      <c r="K51" s="166" t="n">
        <f aca="false">low_v2_m!K39</f>
        <v>585919.639836296</v>
      </c>
      <c r="L51" s="67" t="n">
        <f aca="false">H51-I51</f>
        <v>831249.885889214</v>
      </c>
      <c r="M51" s="67" t="n">
        <f aca="false">J51-K51</f>
        <v>18121.2259743185</v>
      </c>
      <c r="N51" s="166" t="n">
        <f aca="false">SUM(low_v5_m!C39:J39)</f>
        <v>3078506.7357913</v>
      </c>
      <c r="O51" s="7"/>
      <c r="P51" s="7"/>
      <c r="Q51" s="67" t="n">
        <f aca="false">I51*5.5017049523</f>
        <v>105346037.471029</v>
      </c>
      <c r="R51" s="67"/>
      <c r="S51" s="67"/>
      <c r="T51" s="7"/>
      <c r="U51" s="7"/>
      <c r="V51" s="67" t="n">
        <f aca="false">K51*5.5017049523</f>
        <v>3223556.98413718</v>
      </c>
      <c r="W51" s="67" t="n">
        <f aca="false">M51*5.5017049523</f>
        <v>99697.6386846552</v>
      </c>
      <c r="X51" s="67" t="n">
        <f aca="false">N51*5.1890047538+L51*5.5017049523</f>
        <v>20547677.7004219</v>
      </c>
      <c r="Y51" s="67" t="n">
        <f aca="false">N51*5.1890047538</f>
        <v>15974386.0866264</v>
      </c>
      <c r="Z51" s="67" t="n">
        <f aca="false">L51*5.5017049523</f>
        <v>4573291.6137955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6" t="n">
        <f aca="false">low_v2_m!D40+temporary_pension_bonus_low!B40</f>
        <v>20854140.7381579</v>
      </c>
      <c r="G52" s="166" t="n">
        <f aca="false">low_v2_m!E40+temporary_pension_bonus_low!B40</f>
        <v>19992402.9050694</v>
      </c>
      <c r="H52" s="67" t="n">
        <f aca="false">F52-J52</f>
        <v>20238726.7207306</v>
      </c>
      <c r="I52" s="67" t="n">
        <f aca="false">G52-K52</f>
        <v>19395451.3081649</v>
      </c>
      <c r="J52" s="166" t="n">
        <f aca="false">low_v2_m!J40</f>
        <v>615414.017427305</v>
      </c>
      <c r="K52" s="166" t="n">
        <f aca="false">low_v2_m!K40</f>
        <v>596951.596904486</v>
      </c>
      <c r="L52" s="67" t="n">
        <f aca="false">H52-I52</f>
        <v>843275.412565745</v>
      </c>
      <c r="M52" s="67" t="n">
        <f aca="false">J52-K52</f>
        <v>18462.420522819</v>
      </c>
      <c r="N52" s="166" t="n">
        <f aca="false">SUM(low_v5_m!C40:J40)</f>
        <v>3036339.76906706</v>
      </c>
      <c r="O52" s="7"/>
      <c r="P52" s="7"/>
      <c r="Q52" s="67" t="n">
        <f aca="false">I52*5.5017049523</f>
        <v>106708050.514224</v>
      </c>
      <c r="R52" s="67"/>
      <c r="S52" s="67"/>
      <c r="T52" s="7"/>
      <c r="U52" s="7"/>
      <c r="V52" s="67" t="n">
        <f aca="false">K52*5.5017049523</f>
        <v>3284251.55697281</v>
      </c>
      <c r="W52" s="67" t="n">
        <f aca="false">M52*5.5017049523</f>
        <v>101574.790421839</v>
      </c>
      <c r="X52" s="67" t="n">
        <f aca="false">N52*5.1890047538+L52*5.5017049523</f>
        <v>20395034.0093067</v>
      </c>
      <c r="Y52" s="67" t="n">
        <f aca="false">N52*5.1890047538</f>
        <v>15755581.4958409</v>
      </c>
      <c r="Z52" s="67" t="n">
        <f aca="false">L52*5.5017049523</f>
        <v>4639452.51346579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6" t="n">
        <f aca="false">low_v2_m!D41+temporary_pension_bonus_low!B41</f>
        <v>21046275.2510126</v>
      </c>
      <c r="G53" s="166" t="n">
        <f aca="false">low_v2_m!E41+temporary_pension_bonus_low!B41</f>
        <v>20175296.8535949</v>
      </c>
      <c r="H53" s="67" t="n">
        <f aca="false">F53-J53</f>
        <v>20358518.6414777</v>
      </c>
      <c r="I53" s="67" t="n">
        <f aca="false">G53-K53</f>
        <v>19508172.9423461</v>
      </c>
      <c r="J53" s="166" t="n">
        <f aca="false">low_v2_m!J41</f>
        <v>687756.609534866</v>
      </c>
      <c r="K53" s="166" t="n">
        <f aca="false">low_v2_m!K41</f>
        <v>667123.91124882</v>
      </c>
      <c r="L53" s="67" t="n">
        <f aca="false">H53-I53</f>
        <v>850345.699131582</v>
      </c>
      <c r="M53" s="67" t="n">
        <f aca="false">J53-K53</f>
        <v>20632.6982860462</v>
      </c>
      <c r="N53" s="166" t="n">
        <f aca="false">SUM(low_v5_m!C41:J41)</f>
        <v>2998210.61265035</v>
      </c>
      <c r="O53" s="7"/>
      <c r="P53" s="7"/>
      <c r="Q53" s="67" t="n">
        <f aca="false">I53*5.5017049523</f>
        <v>107328211.68723</v>
      </c>
      <c r="R53" s="67"/>
      <c r="S53" s="67"/>
      <c r="T53" s="7"/>
      <c r="U53" s="7"/>
      <c r="V53" s="67" t="n">
        <f aca="false">K53*5.5017049523</f>
        <v>3670318.92631538</v>
      </c>
      <c r="W53" s="67" t="n">
        <f aca="false">M53*5.5017049523</f>
        <v>113515.018339652</v>
      </c>
      <c r="X53" s="67" t="n">
        <f aca="false">N53*5.1890047538+L53*5.5017049523</f>
        <v>20236080.2660155</v>
      </c>
      <c r="Y53" s="67" t="n">
        <f aca="false">N53*5.1890047538</f>
        <v>15557729.1219363</v>
      </c>
      <c r="Z53" s="67" t="n">
        <f aca="false">L53*5.5017049523</f>
        <v>4678351.14407923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64" t="n">
        <f aca="false">low_v2_m!D42+temporary_pension_bonus_low!B42</f>
        <v>21217361.039898</v>
      </c>
      <c r="G54" s="164" t="n">
        <f aca="false">low_v2_m!E42+temporary_pension_bonus_low!B42</f>
        <v>20337529.4831242</v>
      </c>
      <c r="H54" s="8" t="n">
        <f aca="false">F54-J54</f>
        <v>20484782.1640978</v>
      </c>
      <c r="I54" s="8" t="n">
        <f aca="false">G54-K54</f>
        <v>19626927.973598</v>
      </c>
      <c r="J54" s="164" t="n">
        <f aca="false">low_v2_m!J42</f>
        <v>732578.875800176</v>
      </c>
      <c r="K54" s="164" t="n">
        <f aca="false">low_v2_m!K42</f>
        <v>710601.50952617</v>
      </c>
      <c r="L54" s="8" t="n">
        <f aca="false">H54-I54</f>
        <v>857854.190499786</v>
      </c>
      <c r="M54" s="8" t="n">
        <f aca="false">J54-K54</f>
        <v>21977.3662740053</v>
      </c>
      <c r="N54" s="164" t="n">
        <f aca="false">SUM(low_v5_m!C42:J42)</f>
        <v>3659309.56150099</v>
      </c>
      <c r="O54" s="5"/>
      <c r="P54" s="5"/>
      <c r="Q54" s="8" t="n">
        <f aca="false">I54*5.5017049523</f>
        <v>107981566.830779</v>
      </c>
      <c r="R54" s="8"/>
      <c r="S54" s="8"/>
      <c r="T54" s="5"/>
      <c r="U54" s="5"/>
      <c r="V54" s="8" t="n">
        <f aca="false">K54*5.5017049523</f>
        <v>3909519.84407199</v>
      </c>
      <c r="W54" s="8" t="n">
        <f aca="false">M54*5.5017049523</f>
        <v>120912.984868206</v>
      </c>
      <c r="X54" s="8" t="n">
        <f aca="false">N54*5.1890047538+L54*5.5017049523</f>
        <v>23707835.3584784</v>
      </c>
      <c r="Y54" s="8" t="n">
        <f aca="false">N54*5.1890047538</f>
        <v>18988174.7102544</v>
      </c>
      <c r="Z54" s="8" t="n">
        <f aca="false">L54*5.5017049523</f>
        <v>4719660.64822398</v>
      </c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6" t="n">
        <f aca="false">low_v2_m!D43+temporary_pension_bonus_low!B43</f>
        <v>21398285.1855901</v>
      </c>
      <c r="G55" s="166" t="n">
        <f aca="false">low_v2_m!E43+temporary_pension_bonus_low!B43</f>
        <v>20510497.6941852</v>
      </c>
      <c r="H55" s="67" t="n">
        <f aca="false">F55-J55</f>
        <v>20579602.1406825</v>
      </c>
      <c r="I55" s="67" t="n">
        <f aca="false">G55-K55</f>
        <v>19716375.1406248</v>
      </c>
      <c r="J55" s="166" t="n">
        <f aca="false">low_v2_m!J43</f>
        <v>818683.044907682</v>
      </c>
      <c r="K55" s="166" t="n">
        <f aca="false">low_v2_m!K43</f>
        <v>794122.553560452</v>
      </c>
      <c r="L55" s="67" t="n">
        <f aca="false">H55-I55</f>
        <v>863227.000057671</v>
      </c>
      <c r="M55" s="67" t="n">
        <f aca="false">J55-K55</f>
        <v>24560.4913472306</v>
      </c>
      <c r="N55" s="166" t="n">
        <f aca="false">SUM(low_v5_m!C43:J43)</f>
        <v>3120232.2666113</v>
      </c>
      <c r="O55" s="7"/>
      <c r="P55" s="7"/>
      <c r="Q55" s="67" t="n">
        <f aca="false">I55*5.5017049523</f>
        <v>108473678.75258</v>
      </c>
      <c r="R55" s="67"/>
      <c r="S55" s="67"/>
      <c r="T55" s="7"/>
      <c r="U55" s="7"/>
      <c r="V55" s="67" t="n">
        <f aca="false">K55*5.5017049523</f>
        <v>4369027.98565666</v>
      </c>
      <c r="W55" s="67" t="n">
        <f aca="false">M55*5.5017049523</f>
        <v>135124.57687598</v>
      </c>
      <c r="X55" s="67" t="n">
        <f aca="false">N55*5.1890047538+L55*5.5017049523</f>
        <v>20940120.3255826</v>
      </c>
      <c r="Y55" s="67" t="n">
        <f aca="false">N55*5.1890047538</f>
        <v>16190900.0644062</v>
      </c>
      <c r="Z55" s="67" t="n">
        <f aca="false">L55*5.5017049523</f>
        <v>4749220.26117636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6" t="n">
        <f aca="false">low_v2_m!D44+temporary_pension_bonus_low!B44</f>
        <v>21624121.3564306</v>
      </c>
      <c r="G56" s="166" t="n">
        <f aca="false">low_v2_m!E44+temporary_pension_bonus_low!B44</f>
        <v>20725503.4408403</v>
      </c>
      <c r="H56" s="67" t="n">
        <f aca="false">F56-J56</f>
        <v>20745522.03382</v>
      </c>
      <c r="I56" s="67" t="n">
        <f aca="false">G56-K56</f>
        <v>19873262.097908</v>
      </c>
      <c r="J56" s="166" t="n">
        <f aca="false">low_v2_m!J44</f>
        <v>878599.322610628</v>
      </c>
      <c r="K56" s="166" t="n">
        <f aca="false">low_v2_m!K44</f>
        <v>852241.342932309</v>
      </c>
      <c r="L56" s="67" t="n">
        <f aca="false">H56-I56</f>
        <v>872259.935911983</v>
      </c>
      <c r="M56" s="67" t="n">
        <f aca="false">J56-K56</f>
        <v>26357.9796783188</v>
      </c>
      <c r="N56" s="166" t="n">
        <f aca="false">SUM(low_v5_m!C44:J44)</f>
        <v>3046632.11274169</v>
      </c>
      <c r="O56" s="7"/>
      <c r="P56" s="7"/>
      <c r="Q56" s="67" t="n">
        <f aca="false">I56*5.5017049523</f>
        <v>109336824.502416</v>
      </c>
      <c r="R56" s="67"/>
      <c r="S56" s="67"/>
      <c r="T56" s="7"/>
      <c r="U56" s="7"/>
      <c r="V56" s="67" t="n">
        <f aca="false">K56*5.5017049523</f>
        <v>4688780.41696549</v>
      </c>
      <c r="W56" s="67" t="n">
        <f aca="false">M56*5.5017049523</f>
        <v>145013.82732883</v>
      </c>
      <c r="X56" s="67" t="n">
        <f aca="false">N56*5.1890047538+L56*5.5017049523</f>
        <v>20607905.3251962</v>
      </c>
      <c r="Y56" s="67" t="n">
        <f aca="false">N56*5.1890047538</f>
        <v>15808988.5160964</v>
      </c>
      <c r="Z56" s="67" t="n">
        <f aca="false">L56*5.5017049523</f>
        <v>4798916.80909984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6" t="n">
        <f aca="false">low_v2_m!D45+temporary_pension_bonus_low!B45</f>
        <v>21926750.2914633</v>
      </c>
      <c r="G57" s="166" t="n">
        <f aca="false">low_v2_m!E45+temporary_pension_bonus_low!B45</f>
        <v>21014313.9989279</v>
      </c>
      <c r="H57" s="67" t="n">
        <f aca="false">F57-J57</f>
        <v>20926372.2964231</v>
      </c>
      <c r="I57" s="67" t="n">
        <f aca="false">G57-K57</f>
        <v>20043947.343739</v>
      </c>
      <c r="J57" s="166" t="n">
        <f aca="false">low_v2_m!J45</f>
        <v>1000377.99504019</v>
      </c>
      <c r="K57" s="166" t="n">
        <f aca="false">low_v2_m!K45</f>
        <v>970366.655188983</v>
      </c>
      <c r="L57" s="67" t="n">
        <f aca="false">H57-I57</f>
        <v>882424.952684157</v>
      </c>
      <c r="M57" s="67" t="n">
        <f aca="false">J57-K57</f>
        <v>30011.3398512057</v>
      </c>
      <c r="N57" s="166" t="n">
        <f aca="false">SUM(low_v5_m!C45:J45)</f>
        <v>3067906.75903439</v>
      </c>
      <c r="O57" s="7"/>
      <c r="P57" s="7"/>
      <c r="Q57" s="67" t="n">
        <f aca="false">I57*5.5017049523</f>
        <v>110275884.364689</v>
      </c>
      <c r="R57" s="67"/>
      <c r="S57" s="67"/>
      <c r="T57" s="7"/>
      <c r="U57" s="7"/>
      <c r="V57" s="67" t="n">
        <f aca="false">K57*5.5017049523</f>
        <v>5338671.03240002</v>
      </c>
      <c r="W57" s="67" t="n">
        <f aca="false">M57*5.5017049523</f>
        <v>165113.537084537</v>
      </c>
      <c r="X57" s="67" t="n">
        <f aca="false">N57*5.1890047538+L57*5.5017049523</f>
        <v>20774224.4890601</v>
      </c>
      <c r="Y57" s="67" t="n">
        <f aca="false">N57*5.1890047538</f>
        <v>15919382.7568446</v>
      </c>
      <c r="Z57" s="67" t="n">
        <f aca="false">L57*5.5017049523</f>
        <v>4854841.73221552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64" t="n">
        <f aca="false">low_v2_m!D46+temporary_pension_bonus_low!B46</f>
        <v>22144207.9073875</v>
      </c>
      <c r="G58" s="164" t="n">
        <f aca="false">low_v2_m!E46+temporary_pension_bonus_low!B46</f>
        <v>21222146.1557032</v>
      </c>
      <c r="H58" s="8" t="n">
        <f aca="false">F58-J58</f>
        <v>21051058.6241234</v>
      </c>
      <c r="I58" s="8" t="n">
        <f aca="false">G58-K58</f>
        <v>20161791.350937</v>
      </c>
      <c r="J58" s="164" t="n">
        <f aca="false">low_v2_m!J46</f>
        <v>1093149.28326406</v>
      </c>
      <c r="K58" s="164" t="n">
        <f aca="false">low_v2_m!K46</f>
        <v>1060354.80476614</v>
      </c>
      <c r="L58" s="8" t="n">
        <f aca="false">H58-I58</f>
        <v>889267.273186397</v>
      </c>
      <c r="M58" s="8" t="n">
        <f aca="false">J58-K58</f>
        <v>32794.478497922</v>
      </c>
      <c r="N58" s="164" t="n">
        <f aca="false">SUM(low_v5_m!C46:J46)</f>
        <v>3723833.25705327</v>
      </c>
      <c r="O58" s="5"/>
      <c r="P58" s="5"/>
      <c r="Q58" s="8" t="n">
        <f aca="false">I58*5.5017049523</f>
        <v>110924227.32269</v>
      </c>
      <c r="R58" s="8"/>
      <c r="S58" s="8"/>
      <c r="T58" s="5"/>
      <c r="U58" s="5"/>
      <c r="V58" s="8" t="n">
        <f aca="false">K58*5.5017049523</f>
        <v>5833759.28057695</v>
      </c>
      <c r="W58" s="8" t="n">
        <f aca="false">M58*5.5017049523</f>
        <v>180425.544760113</v>
      </c>
      <c r="X58" s="8" t="n">
        <f aca="false">N58*5.1890047538+L58*5.5017049523</f>
        <v>24215474.6340159</v>
      </c>
      <c r="Y58" s="8" t="n">
        <f aca="false">N58*5.1890047538</f>
        <v>19322988.473208</v>
      </c>
      <c r="Z58" s="8" t="n">
        <f aca="false">L58*5.5017049523</f>
        <v>4892486.16080792</v>
      </c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6" t="n">
        <f aca="false">low_v2_m!D47+temporary_pension_bonus_low!B47</f>
        <v>22392285.7776768</v>
      </c>
      <c r="G59" s="166" t="n">
        <f aca="false">low_v2_m!E47+temporary_pension_bonus_low!B47</f>
        <v>21458822.5848959</v>
      </c>
      <c r="H59" s="67" t="n">
        <f aca="false">F59-J59</f>
        <v>21221720.7169561</v>
      </c>
      <c r="I59" s="67" t="n">
        <f aca="false">G59-K59</f>
        <v>20323374.4759969</v>
      </c>
      <c r="J59" s="166" t="n">
        <f aca="false">low_v2_m!J47</f>
        <v>1170565.06072072</v>
      </c>
      <c r="K59" s="166" t="n">
        <f aca="false">low_v2_m!K47</f>
        <v>1135448.1088991</v>
      </c>
      <c r="L59" s="67" t="n">
        <f aca="false">H59-I59</f>
        <v>898346.240959264</v>
      </c>
      <c r="M59" s="67" t="n">
        <f aca="false">J59-K59</f>
        <v>35116.951821622</v>
      </c>
      <c r="N59" s="166" t="n">
        <f aca="false">SUM(low_v5_m!C47:J47)</f>
        <v>3111511.54366749</v>
      </c>
      <c r="O59" s="7"/>
      <c r="P59" s="7"/>
      <c r="Q59" s="67" t="n">
        <f aca="false">I59*5.5017049523</f>
        <v>111813210.002039</v>
      </c>
      <c r="R59" s="67"/>
      <c r="S59" s="67"/>
      <c r="T59" s="7"/>
      <c r="U59" s="7"/>
      <c r="V59" s="67" t="n">
        <f aca="false">K59*5.5017049523</f>
        <v>6246900.48380985</v>
      </c>
      <c r="W59" s="67" t="n">
        <f aca="false">M59*5.5017049523</f>
        <v>193203.107746698</v>
      </c>
      <c r="X59" s="67" t="n">
        <f aca="false">N59*5.1890047538+L59*5.5017049523</f>
        <v>21088084.1543599</v>
      </c>
      <c r="Y59" s="67" t="n">
        <f aca="false">N59*5.1890047538</f>
        <v>16145648.1915942</v>
      </c>
      <c r="Z59" s="67" t="n">
        <f aca="false">L59*5.5017049523</f>
        <v>4942435.96276567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6" t="n">
        <f aca="false">low_v2_m!D48+temporary_pension_bonus_low!B48</f>
        <v>22594811.2781122</v>
      </c>
      <c r="G60" s="166" t="n">
        <f aca="false">low_v2_m!E48+temporary_pension_bonus_low!B48</f>
        <v>21651491.8239072</v>
      </c>
      <c r="H60" s="67" t="n">
        <f aca="false">F60-J60</f>
        <v>21370304.4036495</v>
      </c>
      <c r="I60" s="67" t="n">
        <f aca="false">G60-K60</f>
        <v>20463720.1556784</v>
      </c>
      <c r="J60" s="166" t="n">
        <f aca="false">low_v2_m!J48</f>
        <v>1224506.87446267</v>
      </c>
      <c r="K60" s="166" t="n">
        <f aca="false">low_v2_m!K48</f>
        <v>1187771.66822879</v>
      </c>
      <c r="L60" s="67" t="n">
        <f aca="false">H60-I60</f>
        <v>906584.247971103</v>
      </c>
      <c r="M60" s="67" t="n">
        <f aca="false">J60-K60</f>
        <v>36735.2062338795</v>
      </c>
      <c r="N60" s="166" t="n">
        <f aca="false">SUM(low_v5_m!C48:J48)</f>
        <v>3076087.44164422</v>
      </c>
      <c r="O60" s="7"/>
      <c r="P60" s="7"/>
      <c r="Q60" s="67" t="n">
        <f aca="false">I60*5.5017049523</f>
        <v>112585350.522977</v>
      </c>
      <c r="R60" s="67"/>
      <c r="S60" s="67"/>
      <c r="T60" s="7"/>
      <c r="U60" s="7"/>
      <c r="V60" s="67" t="n">
        <f aca="false">K60*5.5017049523</f>
        <v>6534769.26929595</v>
      </c>
      <c r="W60" s="67" t="n">
        <f aca="false">M60*5.5017049523</f>
        <v>202106.266060697</v>
      </c>
      <c r="X60" s="67" t="n">
        <f aca="false">N60*5.1890047538+L60*5.5017049523</f>
        <v>20949591.4045361</v>
      </c>
      <c r="Y60" s="67" t="n">
        <f aca="false">N60*5.1890047538</f>
        <v>15961832.3577964</v>
      </c>
      <c r="Z60" s="67" t="n">
        <f aca="false">L60*5.5017049523</f>
        <v>4987759.04673979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6" t="n">
        <f aca="false">low_v2_m!D49+temporary_pension_bonus_low!B49</f>
        <v>22713021.3182438</v>
      </c>
      <c r="G61" s="166" t="n">
        <f aca="false">low_v2_m!E49+temporary_pension_bonus_low!B49</f>
        <v>21763617.0420704</v>
      </c>
      <c r="H61" s="67" t="n">
        <f aca="false">F61-J61</f>
        <v>21433562.7912676</v>
      </c>
      <c r="I61" s="67" t="n">
        <f aca="false">G61-K61</f>
        <v>20522542.2709034</v>
      </c>
      <c r="J61" s="166" t="n">
        <f aca="false">low_v2_m!J49</f>
        <v>1279458.52697624</v>
      </c>
      <c r="K61" s="166" t="n">
        <f aca="false">low_v2_m!K49</f>
        <v>1241074.77116696</v>
      </c>
      <c r="L61" s="67" t="n">
        <f aca="false">H61-I61</f>
        <v>911020.520364143</v>
      </c>
      <c r="M61" s="67" t="n">
        <f aca="false">J61-K61</f>
        <v>38383.7558092871</v>
      </c>
      <c r="N61" s="166" t="n">
        <f aca="false">SUM(low_v5_m!C49:J49)</f>
        <v>3086025.02261398</v>
      </c>
      <c r="O61" s="7"/>
      <c r="P61" s="7"/>
      <c r="Q61" s="67" t="n">
        <f aca="false">I61*5.5017049523</f>
        <v>112908972.445615</v>
      </c>
      <c r="R61" s="67"/>
      <c r="S61" s="67"/>
      <c r="T61" s="7"/>
      <c r="U61" s="7"/>
      <c r="V61" s="67" t="n">
        <f aca="false">K61*5.5017049523</f>
        <v>6828027.21470384</v>
      </c>
      <c r="W61" s="67" t="n">
        <f aca="false">M61*5.5017049523</f>
        <v>211176.099423829</v>
      </c>
      <c r="X61" s="67" t="n">
        <f aca="false">N61*5.1890047538+L61*5.5017049523</f>
        <v>21025564.621224</v>
      </c>
      <c r="Y61" s="67" t="n">
        <f aca="false">N61*5.1890047538</f>
        <v>16013398.5126897</v>
      </c>
      <c r="Z61" s="67" t="n">
        <f aca="false">L61*5.5017049523</f>
        <v>5012166.10853433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64" t="n">
        <f aca="false">low_v2_m!D50+temporary_pension_bonus_low!B50</f>
        <v>22867064.1714697</v>
      </c>
      <c r="G62" s="164" t="n">
        <f aca="false">low_v2_m!E50+temporary_pension_bonus_low!B50</f>
        <v>21911226.0456107</v>
      </c>
      <c r="H62" s="8" t="n">
        <f aca="false">F62-J62</f>
        <v>21508679.8466917</v>
      </c>
      <c r="I62" s="8" t="n">
        <f aca="false">G62-K62</f>
        <v>20593593.250576</v>
      </c>
      <c r="J62" s="164" t="n">
        <f aca="false">low_v2_m!J50</f>
        <v>1358384.32477804</v>
      </c>
      <c r="K62" s="164" t="n">
        <f aca="false">low_v2_m!K50</f>
        <v>1317632.7950347</v>
      </c>
      <c r="L62" s="8" t="n">
        <f aca="false">H62-I62</f>
        <v>915086.59611563</v>
      </c>
      <c r="M62" s="8" t="n">
        <f aca="false">J62-K62</f>
        <v>40751.5297433413</v>
      </c>
      <c r="N62" s="164" t="n">
        <f aca="false">SUM(low_v5_m!C50:J50)</f>
        <v>3767685.82452654</v>
      </c>
      <c r="O62" s="5"/>
      <c r="P62" s="5"/>
      <c r="Q62" s="8" t="n">
        <f aca="false">I62*5.5017049523</f>
        <v>113299873.972346</v>
      </c>
      <c r="R62" s="8"/>
      <c r="S62" s="8"/>
      <c r="T62" s="5"/>
      <c r="U62" s="5"/>
      <c r="V62" s="8" t="n">
        <f aca="false">K62*5.5017049523</f>
        <v>7249226.87375532</v>
      </c>
      <c r="W62" s="8" t="n">
        <f aca="false">M62*5.5017049523</f>
        <v>224202.893002741</v>
      </c>
      <c r="X62" s="8" t="n">
        <f aca="false">N62*5.1890047538+L62*5.5017049523</f>
        <v>24585076.1119258</v>
      </c>
      <c r="Y62" s="8" t="n">
        <f aca="false">N62*5.1890047538</f>
        <v>19550539.6542931</v>
      </c>
      <c r="Z62" s="8" t="n">
        <f aca="false">L62*5.5017049523</f>
        <v>5034536.45763271</v>
      </c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6" t="n">
        <f aca="false">low_v2_m!D51+temporary_pension_bonus_low!B51</f>
        <v>23068402.3390924</v>
      </c>
      <c r="G63" s="166" t="n">
        <f aca="false">low_v2_m!E51+temporary_pension_bonus_low!B51</f>
        <v>22103028.5818833</v>
      </c>
      <c r="H63" s="67" t="n">
        <f aca="false">F63-J63</f>
        <v>21651534.3213009</v>
      </c>
      <c r="I63" s="67" t="n">
        <f aca="false">G63-K63</f>
        <v>20728666.6046256</v>
      </c>
      <c r="J63" s="166" t="n">
        <f aca="false">low_v2_m!J51</f>
        <v>1416868.01779144</v>
      </c>
      <c r="K63" s="166" t="n">
        <f aca="false">low_v2_m!K51</f>
        <v>1374361.97725769</v>
      </c>
      <c r="L63" s="67" t="n">
        <f aca="false">H63-I63</f>
        <v>922867.716675352</v>
      </c>
      <c r="M63" s="67" t="n">
        <f aca="false">J63-K63</f>
        <v>42506.0405337436</v>
      </c>
      <c r="N63" s="166" t="n">
        <f aca="false">SUM(low_v5_m!C51:J51)</f>
        <v>3092075.79735254</v>
      </c>
      <c r="O63" s="7"/>
      <c r="P63" s="7"/>
      <c r="Q63" s="67" t="n">
        <f aca="false">I63*5.5017049523</f>
        <v>114043007.713244</v>
      </c>
      <c r="R63" s="67"/>
      <c r="S63" s="67"/>
      <c r="T63" s="7"/>
      <c r="U63" s="7"/>
      <c r="V63" s="67" t="n">
        <f aca="false">K63*5.5017049523</f>
        <v>7561334.09653146</v>
      </c>
      <c r="W63" s="67" t="n">
        <f aca="false">M63*5.5017049523</f>
        <v>233855.693707161</v>
      </c>
      <c r="X63" s="67" t="n">
        <f aca="false">N63*5.1890047538+L63*5.5017049523</f>
        <v>21122141.8987228</v>
      </c>
      <c r="Y63" s="67" t="n">
        <f aca="false">N63*5.1890047538</f>
        <v>16044796.0115723</v>
      </c>
      <c r="Z63" s="67" t="n">
        <f aca="false">L63*5.5017049523</f>
        <v>5077345.88715058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6" t="n">
        <f aca="false">low_v2_m!D52+temporary_pension_bonus_low!B52</f>
        <v>23275211.0463227</v>
      </c>
      <c r="G64" s="166" t="n">
        <f aca="false">low_v2_m!E52+temporary_pension_bonus_low!B52</f>
        <v>22300643.6097406</v>
      </c>
      <c r="H64" s="67" t="n">
        <f aca="false">F64-J64</f>
        <v>21811164.6283932</v>
      </c>
      <c r="I64" s="67" t="n">
        <f aca="false">G64-K64</f>
        <v>20880518.584349</v>
      </c>
      <c r="J64" s="166" t="n">
        <f aca="false">low_v2_m!J52</f>
        <v>1464046.41792944</v>
      </c>
      <c r="K64" s="166" t="n">
        <f aca="false">low_v2_m!K52</f>
        <v>1420125.02539156</v>
      </c>
      <c r="L64" s="67" t="n">
        <f aca="false">H64-I64</f>
        <v>930646.044044211</v>
      </c>
      <c r="M64" s="67" t="n">
        <f aca="false">J64-K64</f>
        <v>43921.392537883</v>
      </c>
      <c r="N64" s="166" t="n">
        <f aca="false">SUM(low_v5_m!C52:J52)</f>
        <v>3092778.52932385</v>
      </c>
      <c r="O64" s="7"/>
      <c r="P64" s="7"/>
      <c r="Q64" s="67" t="n">
        <f aca="false">I64*5.5017049523</f>
        <v>114878452.502105</v>
      </c>
      <c r="R64" s="67"/>
      <c r="S64" s="67"/>
      <c r="T64" s="7"/>
      <c r="U64" s="7"/>
      <c r="V64" s="67" t="n">
        <f aca="false">K64*5.5017049523</f>
        <v>7813108.88508189</v>
      </c>
      <c r="W64" s="67" t="n">
        <f aca="false">M64*5.5017049523</f>
        <v>241642.542837583</v>
      </c>
      <c r="X64" s="67" t="n">
        <f aca="false">N64*5.1890047538+L64*5.5017049523</f>
        <v>21168582.4404684</v>
      </c>
      <c r="Y64" s="67" t="n">
        <f aca="false">N64*5.1890047538</f>
        <v>16048442.491112</v>
      </c>
      <c r="Z64" s="67" t="n">
        <f aca="false">L64*5.5017049523</f>
        <v>5120139.94935644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6" t="n">
        <f aca="false">low_v2_m!D53+temporary_pension_bonus_low!B53</f>
        <v>23453278.6947858</v>
      </c>
      <c r="G65" s="166" t="n">
        <f aca="false">low_v2_m!E53+temporary_pension_bonus_low!B53</f>
        <v>22471269.2640215</v>
      </c>
      <c r="H65" s="67" t="n">
        <f aca="false">F65-J65</f>
        <v>21876994.9639091</v>
      </c>
      <c r="I65" s="67" t="n">
        <f aca="false">G65-K65</f>
        <v>20942274.0450711</v>
      </c>
      <c r="J65" s="166" t="n">
        <f aca="false">low_v2_m!J53</f>
        <v>1576283.73087666</v>
      </c>
      <c r="K65" s="166" t="n">
        <f aca="false">low_v2_m!K53</f>
        <v>1528995.21895036</v>
      </c>
      <c r="L65" s="67" t="n">
        <f aca="false">H65-I65</f>
        <v>934720.918838002</v>
      </c>
      <c r="M65" s="67" t="n">
        <f aca="false">J65-K65</f>
        <v>47288.5119263001</v>
      </c>
      <c r="N65" s="166" t="n">
        <f aca="false">SUM(low_v5_m!C53:J53)</f>
        <v>3126503.5501972</v>
      </c>
      <c r="O65" s="7"/>
      <c r="P65" s="7"/>
      <c r="Q65" s="67" t="n">
        <f aca="false">I65*5.5017049523</f>
        <v>115218212.826191</v>
      </c>
      <c r="R65" s="67"/>
      <c r="S65" s="67"/>
      <c r="T65" s="7"/>
      <c r="U65" s="7"/>
      <c r="V65" s="67" t="n">
        <f aca="false">K65*5.5017049523</f>
        <v>8412080.56814223</v>
      </c>
      <c r="W65" s="67" t="n">
        <f aca="false">M65*5.5017049523</f>
        <v>260167.440251823</v>
      </c>
      <c r="X65" s="67" t="n">
        <f aca="false">N65*5.1890047538+L65*5.5017049523</f>
        <v>21366000.4929353</v>
      </c>
      <c r="Y65" s="67" t="n">
        <f aca="false">N65*5.1890047538</f>
        <v>16223441.7847459</v>
      </c>
      <c r="Z65" s="67" t="n">
        <f aca="false">L65*5.5017049523</f>
        <v>5142558.70818944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64" t="n">
        <f aca="false">low_v2_m!D54+temporary_pension_bonus_low!B54</f>
        <v>23627091.0062981</v>
      </c>
      <c r="G66" s="164" t="n">
        <f aca="false">low_v2_m!E54+temporary_pension_bonus_low!B54</f>
        <v>22637170.7748232</v>
      </c>
      <c r="H66" s="8" t="n">
        <f aca="false">F66-J66</f>
        <v>22004267.2245971</v>
      </c>
      <c r="I66" s="8" t="n">
        <f aca="false">G66-K66</f>
        <v>21063031.7065732</v>
      </c>
      <c r="J66" s="164" t="n">
        <f aca="false">low_v2_m!J54</f>
        <v>1622823.78170104</v>
      </c>
      <c r="K66" s="164" t="n">
        <f aca="false">low_v2_m!K54</f>
        <v>1574139.06825001</v>
      </c>
      <c r="L66" s="8" t="n">
        <f aca="false">H66-I66</f>
        <v>941235.518023878</v>
      </c>
      <c r="M66" s="8" t="n">
        <f aca="false">J66-K66</f>
        <v>48684.7134510314</v>
      </c>
      <c r="N66" s="164" t="n">
        <f aca="false">SUM(low_v5_m!C54:J54)</f>
        <v>3801863.29954779</v>
      </c>
      <c r="O66" s="5"/>
      <c r="P66" s="5"/>
      <c r="Q66" s="8" t="n">
        <f aca="false">I66*5.5017049523</f>
        <v>115882585.850506</v>
      </c>
      <c r="R66" s="8"/>
      <c r="S66" s="8"/>
      <c r="T66" s="5"/>
      <c r="U66" s="5"/>
      <c r="V66" s="8" t="n">
        <f aca="false">K66*5.5017049523</f>
        <v>8660448.70739998</v>
      </c>
      <c r="W66" s="8" t="n">
        <f aca="false">M66*5.5017049523</f>
        <v>267848.929094846</v>
      </c>
      <c r="X66" s="8" t="n">
        <f aca="false">N66*5.1890047538+L66*5.5017049523</f>
        <v>24906286.8454439</v>
      </c>
      <c r="Y66" s="8" t="n">
        <f aca="false">N66*5.1890047538</f>
        <v>19727886.7346513</v>
      </c>
      <c r="Z66" s="8" t="n">
        <f aca="false">L66*5.5017049523</f>
        <v>5178400.11079263</v>
      </c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6" t="n">
        <f aca="false">low_v2_m!D55+temporary_pension_bonus_low!B55</f>
        <v>23757179.9529239</v>
      </c>
      <c r="G67" s="166" t="n">
        <f aca="false">low_v2_m!E55+temporary_pension_bonus_low!B55</f>
        <v>22761300.5743262</v>
      </c>
      <c r="H67" s="67" t="n">
        <f aca="false">F67-J67</f>
        <v>22047687.1887725</v>
      </c>
      <c r="I67" s="67" t="n">
        <f aca="false">G67-K67</f>
        <v>21103092.5930994</v>
      </c>
      <c r="J67" s="166" t="n">
        <f aca="false">low_v2_m!J55</f>
        <v>1709492.7641514</v>
      </c>
      <c r="K67" s="166" t="n">
        <f aca="false">low_v2_m!K55</f>
        <v>1658207.98122686</v>
      </c>
      <c r="L67" s="67" t="n">
        <f aca="false">H67-I67</f>
        <v>944594.595673166</v>
      </c>
      <c r="M67" s="67" t="n">
        <f aca="false">J67-K67</f>
        <v>51284.782924542</v>
      </c>
      <c r="N67" s="166" t="n">
        <f aca="false">SUM(low_v5_m!C55:J55)</f>
        <v>3105862.61904869</v>
      </c>
      <c r="O67" s="7"/>
      <c r="P67" s="7"/>
      <c r="Q67" s="67" t="n">
        <f aca="false">I67*5.5017049523</f>
        <v>116102989.0283</v>
      </c>
      <c r="R67" s="67"/>
      <c r="S67" s="67"/>
      <c r="T67" s="7"/>
      <c r="U67" s="7"/>
      <c r="V67" s="67" t="n">
        <f aca="false">K67*5.5017049523</f>
        <v>9122971.06225919</v>
      </c>
      <c r="W67" s="67" t="n">
        <f aca="false">M67*5.5017049523</f>
        <v>282153.744193583</v>
      </c>
      <c r="X67" s="67" t="n">
        <f aca="false">N67*5.1890047538+L67*5.5017049523</f>
        <v>21313216.6598242</v>
      </c>
      <c r="Y67" s="67" t="n">
        <f aca="false">N67*5.1890047538</f>
        <v>16116335.8948933</v>
      </c>
      <c r="Z67" s="67" t="n">
        <f aca="false">L67*5.5017049523</f>
        <v>5196880.76493088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6" t="n">
        <f aca="false">low_v2_m!D56+temporary_pension_bonus_low!B56</f>
        <v>23891434.0747213</v>
      </c>
      <c r="G68" s="166" t="n">
        <f aca="false">low_v2_m!E56+temporary_pension_bonus_low!B56</f>
        <v>22888556.5445504</v>
      </c>
      <c r="H68" s="67" t="n">
        <f aca="false">F68-J68</f>
        <v>22104132.8771601</v>
      </c>
      <c r="I68" s="67" t="n">
        <f aca="false">G68-K68</f>
        <v>21154874.382916</v>
      </c>
      <c r="J68" s="166" t="n">
        <f aca="false">low_v2_m!J56</f>
        <v>1787301.19756121</v>
      </c>
      <c r="K68" s="166" t="n">
        <f aca="false">low_v2_m!K56</f>
        <v>1733682.16163437</v>
      </c>
      <c r="L68" s="67" t="n">
        <f aca="false">H68-I68</f>
        <v>949258.494244087</v>
      </c>
      <c r="M68" s="67" t="n">
        <f aca="false">J68-K68</f>
        <v>53619.0359268363</v>
      </c>
      <c r="N68" s="166" t="n">
        <f aca="false">SUM(low_v5_m!C56:J56)</f>
        <v>3024159.18334032</v>
      </c>
      <c r="O68" s="7"/>
      <c r="P68" s="7"/>
      <c r="Q68" s="67" t="n">
        <f aca="false">I68*5.5017049523</f>
        <v>116387877.157773</v>
      </c>
      <c r="R68" s="67"/>
      <c r="S68" s="67"/>
      <c r="T68" s="7"/>
      <c r="U68" s="7"/>
      <c r="V68" s="67" t="n">
        <f aca="false">K68*5.5017049523</f>
        <v>9538207.73437798</v>
      </c>
      <c r="W68" s="67" t="n">
        <f aca="false">M68*5.5017049523</f>
        <v>294996.115496227</v>
      </c>
      <c r="X68" s="67" t="n">
        <f aca="false">N68*5.1890047538+L68*5.5017049523</f>
        <v>20914916.5373964</v>
      </c>
      <c r="Y68" s="67" t="n">
        <f aca="false">N68*5.1890047538</f>
        <v>15692376.3786009</v>
      </c>
      <c r="Z68" s="67" t="n">
        <f aca="false">L68*5.5017049523</f>
        <v>5222540.15879554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6" t="n">
        <f aca="false">low_v2_m!D57+temporary_pension_bonus_low!B57</f>
        <v>24010099.5283247</v>
      </c>
      <c r="G69" s="166" t="n">
        <f aca="false">low_v2_m!E57+temporary_pension_bonus_low!B57</f>
        <v>23000738.6895913</v>
      </c>
      <c r="H69" s="67" t="n">
        <f aca="false">F69-J69</f>
        <v>22130414.0244325</v>
      </c>
      <c r="I69" s="67" t="n">
        <f aca="false">G69-K69</f>
        <v>21177443.7508158</v>
      </c>
      <c r="J69" s="166" t="n">
        <f aca="false">low_v2_m!J57</f>
        <v>1879685.50389218</v>
      </c>
      <c r="K69" s="166" t="n">
        <f aca="false">low_v2_m!K57</f>
        <v>1823294.93877541</v>
      </c>
      <c r="L69" s="67" t="n">
        <f aca="false">H69-I69</f>
        <v>952970.273616683</v>
      </c>
      <c r="M69" s="67" t="n">
        <f aca="false">J69-K69</f>
        <v>56390.5651167659</v>
      </c>
      <c r="N69" s="166" t="n">
        <f aca="false">SUM(low_v5_m!C57:J57)</f>
        <v>3023111.17754224</v>
      </c>
      <c r="O69" s="7"/>
      <c r="P69" s="7"/>
      <c r="Q69" s="67" t="n">
        <f aca="false">I69*5.5017049523</f>
        <v>116512047.160918</v>
      </c>
      <c r="R69" s="67"/>
      <c r="S69" s="67"/>
      <c r="T69" s="7"/>
      <c r="U69" s="7"/>
      <c r="V69" s="67" t="n">
        <f aca="false">K69*5.5017049523</f>
        <v>10031230.7941642</v>
      </c>
      <c r="W69" s="67" t="n">
        <f aca="false">M69*5.5017049523</f>
        <v>310244.251365907</v>
      </c>
      <c r="X69" s="67" t="n">
        <f aca="false">N69*5.1890047538+L69*5.5017049523</f>
        <v>20929899.5452842</v>
      </c>
      <c r="Y69" s="67" t="n">
        <f aca="false">N69*5.1890047538</f>
        <v>15686938.2715326</v>
      </c>
      <c r="Z69" s="67" t="n">
        <f aca="false">L69*5.5017049523</f>
        <v>5242961.27375159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64" t="n">
        <f aca="false">low_v2_m!D58+temporary_pension_bonus_low!B58</f>
        <v>24158552.8298563</v>
      </c>
      <c r="G70" s="164" t="n">
        <f aca="false">low_v2_m!E58+temporary_pension_bonus_low!B58</f>
        <v>23142584.807072</v>
      </c>
      <c r="H70" s="8" t="n">
        <f aca="false">F70-J70</f>
        <v>22182940.6522197</v>
      </c>
      <c r="I70" s="8" t="n">
        <f aca="false">G70-K70</f>
        <v>21226240.9947644</v>
      </c>
      <c r="J70" s="164" t="n">
        <f aca="false">low_v2_m!J58</f>
        <v>1975612.17763662</v>
      </c>
      <c r="K70" s="164" t="n">
        <f aca="false">low_v2_m!K58</f>
        <v>1916343.81230752</v>
      </c>
      <c r="L70" s="8" t="n">
        <f aca="false">H70-I70</f>
        <v>956699.657455288</v>
      </c>
      <c r="M70" s="8" t="n">
        <f aca="false">J70-K70</f>
        <v>59268.3653290987</v>
      </c>
      <c r="N70" s="164" t="n">
        <f aca="false">SUM(low_v5_m!C58:J58)</f>
        <v>3681061.5580616</v>
      </c>
      <c r="O70" s="5"/>
      <c r="P70" s="5"/>
      <c r="Q70" s="8" t="n">
        <f aca="false">I70*5.5017049523</f>
        <v>116780515.199609</v>
      </c>
      <c r="R70" s="8"/>
      <c r="S70" s="8"/>
      <c r="T70" s="5"/>
      <c r="U70" s="5"/>
      <c r="V70" s="8" t="n">
        <f aca="false">K70*5.5017049523</f>
        <v>10543158.2424817</v>
      </c>
      <c r="W70" s="8" t="n">
        <f aca="false">M70*5.5017049523</f>
        <v>326077.059045828</v>
      </c>
      <c r="X70" s="8" t="n">
        <f aca="false">N70*5.1890047538+L70*5.5017049523</f>
        <v>24364525.1670975</v>
      </c>
      <c r="Y70" s="8" t="n">
        <f aca="false">N70*5.1890047538</f>
        <v>19101045.9238121</v>
      </c>
      <c r="Z70" s="8" t="n">
        <f aca="false">L70*5.5017049523</f>
        <v>5263479.24328547</v>
      </c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6" t="n">
        <f aca="false">low_v2_m!D59+temporary_pension_bonus_low!B59</f>
        <v>24249042.8983079</v>
      </c>
      <c r="G71" s="166" t="n">
        <f aca="false">low_v2_m!E59+temporary_pension_bonus_low!B59</f>
        <v>23228869.7473529</v>
      </c>
      <c r="H71" s="67" t="n">
        <f aca="false">F71-J71</f>
        <v>22193575.2145307</v>
      </c>
      <c r="I71" s="67" t="n">
        <f aca="false">G71-K71</f>
        <v>21235066.094089</v>
      </c>
      <c r="J71" s="166" t="n">
        <f aca="false">low_v2_m!J59</f>
        <v>2055467.68377727</v>
      </c>
      <c r="K71" s="166" t="n">
        <f aca="false">low_v2_m!K59</f>
        <v>1993803.65326396</v>
      </c>
      <c r="L71" s="67" t="n">
        <f aca="false">H71-I71</f>
        <v>958509.120441679</v>
      </c>
      <c r="M71" s="67" t="n">
        <f aca="false">J71-K71</f>
        <v>61664.030513318</v>
      </c>
      <c r="N71" s="166" t="n">
        <f aca="false">SUM(low_v5_m!C59:J59)</f>
        <v>2979870.09555864</v>
      </c>
      <c r="O71" s="7"/>
      <c r="P71" s="7"/>
      <c r="Q71" s="67" t="n">
        <f aca="false">I71*5.5017049523</f>
        <v>116829068.292267</v>
      </c>
      <c r="R71" s="67"/>
      <c r="S71" s="67"/>
      <c r="T71" s="7"/>
      <c r="U71" s="7"/>
      <c r="V71" s="67" t="n">
        <f aca="false">K71*5.5017049523</f>
        <v>10969319.4330761</v>
      </c>
      <c r="W71" s="67" t="n">
        <f aca="false">M71*5.5017049523</f>
        <v>339257.3020539</v>
      </c>
      <c r="X71" s="67" t="n">
        <f aca="false">N71*5.1890047538+L71*5.5017049523</f>
        <v>20735994.466319</v>
      </c>
      <c r="Y71" s="67" t="n">
        <f aca="false">N71*5.1890047538</f>
        <v>15462560.0915603</v>
      </c>
      <c r="Z71" s="67" t="n">
        <f aca="false">L71*5.5017049523</f>
        <v>5273434.3747587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6" t="n">
        <f aca="false">low_v2_m!D60+temporary_pension_bonus_low!B60</f>
        <v>24368503.0879209</v>
      </c>
      <c r="G72" s="166" t="n">
        <f aca="false">low_v2_m!E60+temporary_pension_bonus_low!B60</f>
        <v>23342146.2305349</v>
      </c>
      <c r="H72" s="67" t="n">
        <f aca="false">F72-J72</f>
        <v>22259665.5209399</v>
      </c>
      <c r="I72" s="67" t="n">
        <f aca="false">G72-K72</f>
        <v>21296573.7905634</v>
      </c>
      <c r="J72" s="166" t="n">
        <f aca="false">low_v2_m!J60</f>
        <v>2108837.56698096</v>
      </c>
      <c r="K72" s="166" t="n">
        <f aca="false">low_v2_m!K60</f>
        <v>2045572.43997153</v>
      </c>
      <c r="L72" s="67" t="n">
        <f aca="false">H72-I72</f>
        <v>963091.730376568</v>
      </c>
      <c r="M72" s="67" t="n">
        <f aca="false">J72-K72</f>
        <v>63265.127009429</v>
      </c>
      <c r="N72" s="166" t="n">
        <f aca="false">SUM(low_v5_m!C60:J60)</f>
        <v>2956341.36631378</v>
      </c>
      <c r="O72" s="7"/>
      <c r="P72" s="7"/>
      <c r="Q72" s="67" t="n">
        <f aca="false">I72*5.5017049523</f>
        <v>117167465.490565</v>
      </c>
      <c r="R72" s="67"/>
      <c r="S72" s="67"/>
      <c r="T72" s="7"/>
      <c r="U72" s="7"/>
      <c r="V72" s="67" t="n">
        <f aca="false">K72*5.5017049523</f>
        <v>11254136.0232798</v>
      </c>
      <c r="W72" s="67" t="n">
        <f aca="false">M72*5.5017049523</f>
        <v>348066.062575664</v>
      </c>
      <c r="X72" s="67" t="n">
        <f aca="false">N72*5.1890047538+L72*5.5017049523</f>
        <v>20639115.9461898</v>
      </c>
      <c r="Y72" s="67" t="n">
        <f aca="false">N72*5.1890047538</f>
        <v>15340469.4036578</v>
      </c>
      <c r="Z72" s="67" t="n">
        <f aca="false">L72*5.5017049523</f>
        <v>5298646.54253194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6" t="n">
        <f aca="false">low_v2_m!D61+temporary_pension_bonus_low!B61</f>
        <v>24406432.1297797</v>
      </c>
      <c r="G73" s="166" t="n">
        <f aca="false">low_v2_m!E61+temporary_pension_bonus_low!B61</f>
        <v>23377695.2460715</v>
      </c>
      <c r="H73" s="67" t="n">
        <f aca="false">F73-J73</f>
        <v>22243817.2471822</v>
      </c>
      <c r="I73" s="67" t="n">
        <f aca="false">G73-K73</f>
        <v>21279958.8099519</v>
      </c>
      <c r="J73" s="166" t="n">
        <f aca="false">low_v2_m!J61</f>
        <v>2162614.8825975</v>
      </c>
      <c r="K73" s="166" t="n">
        <f aca="false">low_v2_m!K61</f>
        <v>2097736.43611957</v>
      </c>
      <c r="L73" s="67" t="n">
        <f aca="false">H73-I73</f>
        <v>963858.437230345</v>
      </c>
      <c r="M73" s="67" t="n">
        <f aca="false">J73-K73</f>
        <v>64878.4464779249</v>
      </c>
      <c r="N73" s="166" t="n">
        <f aca="false">SUM(low_v5_m!C61:J61)</f>
        <v>2943987.70330034</v>
      </c>
      <c r="O73" s="7"/>
      <c r="P73" s="7"/>
      <c r="Q73" s="67" t="n">
        <f aca="false">I73*5.5017049523</f>
        <v>117076054.769452</v>
      </c>
      <c r="R73" s="67"/>
      <c r="S73" s="67"/>
      <c r="T73" s="7"/>
      <c r="U73" s="7"/>
      <c r="V73" s="67" t="n">
        <f aca="false">K73*5.5017049523</f>
        <v>11541126.9392192</v>
      </c>
      <c r="W73" s="67" t="n">
        <f aca="false">M73*5.5017049523</f>
        <v>356942.07028513</v>
      </c>
      <c r="X73" s="67" t="n">
        <f aca="false">N73*5.1890047538+L73*5.5017049523</f>
        <v>20579230.9249805</v>
      </c>
      <c r="Y73" s="67" t="n">
        <f aca="false">N73*5.1890047538</f>
        <v>15276366.1875542</v>
      </c>
      <c r="Z73" s="67" t="n">
        <f aca="false">L73*5.5017049523</f>
        <v>5302864.73742633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64" t="n">
        <f aca="false">low_v2_m!D62+temporary_pension_bonus_low!B62</f>
        <v>24605763.8575977</v>
      </c>
      <c r="G74" s="164" t="n">
        <f aca="false">low_v2_m!E62+temporary_pension_bonus_low!B62</f>
        <v>23567654.8780271</v>
      </c>
      <c r="H74" s="8" t="n">
        <f aca="false">F74-J74</f>
        <v>22357875.2710697</v>
      </c>
      <c r="I74" s="8" t="n">
        <f aca="false">G74-K74</f>
        <v>21387202.949095</v>
      </c>
      <c r="J74" s="164" t="n">
        <f aca="false">low_v2_m!J62</f>
        <v>2247888.58652796</v>
      </c>
      <c r="K74" s="164" t="n">
        <f aca="false">low_v2_m!K62</f>
        <v>2180451.92893212</v>
      </c>
      <c r="L74" s="8" t="n">
        <f aca="false">H74-I74</f>
        <v>970672.321974687</v>
      </c>
      <c r="M74" s="8" t="n">
        <f aca="false">J74-K74</f>
        <v>67436.6575958389</v>
      </c>
      <c r="N74" s="164" t="n">
        <f aca="false">SUM(low_v5_m!C62:J62)</f>
        <v>3571855.52231065</v>
      </c>
      <c r="O74" s="5"/>
      <c r="P74" s="5"/>
      <c r="Q74" s="8" t="n">
        <f aca="false">I74*5.5017049523</f>
        <v>117666080.380881</v>
      </c>
      <c r="R74" s="8"/>
      <c r="S74" s="8"/>
      <c r="T74" s="5"/>
      <c r="U74" s="5"/>
      <c r="V74" s="8" t="n">
        <f aca="false">K74*5.5017049523</f>
        <v>11996203.175658</v>
      </c>
      <c r="W74" s="8" t="n">
        <f aca="false">M74*5.5017049523</f>
        <v>371016.593061586</v>
      </c>
      <c r="X74" s="8" t="n">
        <f aca="false">N74*5.1890047538+L74*5.5017049523</f>
        <v>23874728.0060254</v>
      </c>
      <c r="Y74" s="8" t="n">
        <f aca="false">N74*5.1890047538</f>
        <v>18534375.2851568</v>
      </c>
      <c r="Z74" s="8" t="n">
        <f aca="false">L74*5.5017049523</f>
        <v>5340352.72086868</v>
      </c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6" t="n">
        <f aca="false">low_v2_m!D63+temporary_pension_bonus_low!B63</f>
        <v>24720891.4646688</v>
      </c>
      <c r="G75" s="166" t="n">
        <f aca="false">low_v2_m!E63+temporary_pension_bonus_low!B63</f>
        <v>23677066.8504078</v>
      </c>
      <c r="H75" s="67" t="n">
        <f aca="false">F75-J75</f>
        <v>22410935.1009763</v>
      </c>
      <c r="I75" s="67" t="n">
        <f aca="false">G75-K75</f>
        <v>21436409.177626</v>
      </c>
      <c r="J75" s="166" t="n">
        <f aca="false">low_v2_m!J63</f>
        <v>2309956.36369258</v>
      </c>
      <c r="K75" s="166" t="n">
        <f aca="false">low_v2_m!K63</f>
        <v>2240657.6727818</v>
      </c>
      <c r="L75" s="67" t="n">
        <f aca="false">H75-I75</f>
        <v>974525.923350282</v>
      </c>
      <c r="M75" s="67" t="n">
        <f aca="false">J75-K75</f>
        <v>69298.6909107775</v>
      </c>
      <c r="N75" s="166" t="n">
        <f aca="false">SUM(low_v5_m!C63:J63)</f>
        <v>2988007.72653136</v>
      </c>
      <c r="O75" s="7"/>
      <c r="P75" s="7"/>
      <c r="Q75" s="67" t="n">
        <f aca="false">I75*5.5017049523</f>
        <v>117936798.532074</v>
      </c>
      <c r="R75" s="67"/>
      <c r="S75" s="67"/>
      <c r="T75" s="7"/>
      <c r="U75" s="7"/>
      <c r="V75" s="67" t="n">
        <f aca="false">K75*5.5017049523</f>
        <v>12327437.4147526</v>
      </c>
      <c r="W75" s="67" t="n">
        <f aca="false">M75*5.5017049523</f>
        <v>381260.950971732</v>
      </c>
      <c r="X75" s="67" t="n">
        <f aca="false">N75*5.1890047538+L75*5.5017049523</f>
        <v>20866340.3960034</v>
      </c>
      <c r="Y75" s="67" t="n">
        <f aca="false">N75*5.1890047538</f>
        <v>15504786.2973624</v>
      </c>
      <c r="Z75" s="67" t="n">
        <f aca="false">L75*5.5017049523</f>
        <v>5361554.09864098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6" t="n">
        <f aca="false">low_v2_m!D64+temporary_pension_bonus_low!B64</f>
        <v>24833499.0001596</v>
      </c>
      <c r="G76" s="166" t="n">
        <f aca="false">low_v2_m!E64+temporary_pension_bonus_low!B64</f>
        <v>23783695.9252302</v>
      </c>
      <c r="H76" s="67" t="n">
        <f aca="false">F76-J76</f>
        <v>22516237.7931481</v>
      </c>
      <c r="I76" s="67" t="n">
        <f aca="false">G76-K76</f>
        <v>21535952.554429</v>
      </c>
      <c r="J76" s="166" t="n">
        <f aca="false">low_v2_m!J64</f>
        <v>2317261.20701146</v>
      </c>
      <c r="K76" s="166" t="n">
        <f aca="false">low_v2_m!K64</f>
        <v>2247743.37080112</v>
      </c>
      <c r="L76" s="67" t="n">
        <f aca="false">H76-I76</f>
        <v>980285.23871908</v>
      </c>
      <c r="M76" s="67" t="n">
        <f aca="false">J76-K76</f>
        <v>69517.836210344</v>
      </c>
      <c r="N76" s="166" t="n">
        <f aca="false">SUM(low_v5_m!C64:J64)</f>
        <v>2987906.82823657</v>
      </c>
      <c r="O76" s="7"/>
      <c r="P76" s="7"/>
      <c r="Q76" s="67" t="n">
        <f aca="false">I76*5.5017049523</f>
        <v>118484456.8212</v>
      </c>
      <c r="R76" s="67"/>
      <c r="S76" s="67"/>
      <c r="T76" s="7"/>
      <c r="U76" s="7"/>
      <c r="V76" s="67" t="n">
        <f aca="false">K76*5.5017049523</f>
        <v>12366420.834636</v>
      </c>
      <c r="W76" s="67" t="n">
        <f aca="false">M76*5.5017049523</f>
        <v>382466.62375163</v>
      </c>
      <c r="X76" s="67" t="n">
        <f aca="false">N76*5.1890047538+L76*5.5017049523</f>
        <v>20897502.8881584</v>
      </c>
      <c r="Y76" s="67" t="n">
        <f aca="false">N76*5.1890047538</f>
        <v>15504262.735631</v>
      </c>
      <c r="Z76" s="67" t="n">
        <f aca="false">L76*5.5017049523</f>
        <v>5393240.15252735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6" t="n">
        <f aca="false">low_v2_m!D65+temporary_pension_bonus_low!B65</f>
        <v>24992160.6789615</v>
      </c>
      <c r="G77" s="166" t="n">
        <f aca="false">low_v2_m!E65+temporary_pension_bonus_low!B65</f>
        <v>23934662.8566222</v>
      </c>
      <c r="H77" s="67" t="n">
        <f aca="false">F77-J77</f>
        <v>22633536.3846132</v>
      </c>
      <c r="I77" s="67" t="n">
        <f aca="false">G77-K77</f>
        <v>21646797.2911043</v>
      </c>
      <c r="J77" s="166" t="n">
        <f aca="false">low_v2_m!J65</f>
        <v>2358624.29434832</v>
      </c>
      <c r="K77" s="166" t="n">
        <f aca="false">low_v2_m!K65</f>
        <v>2287865.56551787</v>
      </c>
      <c r="L77" s="67" t="n">
        <f aca="false">H77-I77</f>
        <v>986739.093508855</v>
      </c>
      <c r="M77" s="67" t="n">
        <f aca="false">J77-K77</f>
        <v>70758.7288304502</v>
      </c>
      <c r="N77" s="166" t="n">
        <f aca="false">SUM(low_v5_m!C65:J65)</f>
        <v>2922135.99610715</v>
      </c>
      <c r="O77" s="7"/>
      <c r="P77" s="7"/>
      <c r="Q77" s="67" t="n">
        <f aca="false">I77*5.5017049523</f>
        <v>119094291.857903</v>
      </c>
      <c r="R77" s="67"/>
      <c r="S77" s="67"/>
      <c r="T77" s="7"/>
      <c r="U77" s="7"/>
      <c r="V77" s="67" t="n">
        <f aca="false">K77*5.5017049523</f>
        <v>12587161.3120063</v>
      </c>
      <c r="W77" s="67" t="n">
        <f aca="false">M77*5.5017049523</f>
        <v>389293.648824941</v>
      </c>
      <c r="X77" s="67" t="n">
        <f aca="false">N77*5.1890047538+L77*5.5017049523</f>
        <v>20591724.9324358</v>
      </c>
      <c r="Y77" s="67" t="n">
        <f aca="false">N77*5.1890047538</f>
        <v>15162977.5750501</v>
      </c>
      <c r="Z77" s="67" t="n">
        <f aca="false">L77*5.5017049523</f>
        <v>5428747.35738568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64" t="n">
        <f aca="false">low_v2_m!D66+temporary_pension_bonus_low!B66</f>
        <v>25070159.4447962</v>
      </c>
      <c r="G78" s="164" t="n">
        <f aca="false">low_v2_m!E66+temporary_pension_bonus_low!B66</f>
        <v>24008813.6766515</v>
      </c>
      <c r="H78" s="8" t="n">
        <f aca="false">F78-J78</f>
        <v>22615465.34254</v>
      </c>
      <c r="I78" s="8" t="n">
        <f aca="false">G78-K78</f>
        <v>21627760.397463</v>
      </c>
      <c r="J78" s="164" t="n">
        <f aca="false">low_v2_m!J66</f>
        <v>2454694.10225621</v>
      </c>
      <c r="K78" s="164" t="n">
        <f aca="false">low_v2_m!K66</f>
        <v>2381053.27918853</v>
      </c>
      <c r="L78" s="8" t="n">
        <f aca="false">H78-I78</f>
        <v>987704.945077009</v>
      </c>
      <c r="M78" s="8" t="n">
        <f aca="false">J78-K78</f>
        <v>73640.8230676861</v>
      </c>
      <c r="N78" s="164" t="n">
        <f aca="false">SUM(low_v5_m!C66:J66)</f>
        <v>3519805.13250952</v>
      </c>
      <c r="O78" s="5"/>
      <c r="P78" s="5"/>
      <c r="Q78" s="8" t="n">
        <f aca="false">I78*5.5017049523</f>
        <v>118989556.48588</v>
      </c>
      <c r="R78" s="8"/>
      <c r="S78" s="8"/>
      <c r="T78" s="5"/>
      <c r="U78" s="5"/>
      <c r="V78" s="8" t="n">
        <f aca="false">K78*5.5017049523</f>
        <v>13099852.6178017</v>
      </c>
      <c r="W78" s="8" t="n">
        <f aca="false">M78*5.5017049523</f>
        <v>405150.080962936</v>
      </c>
      <c r="X78" s="8" t="n">
        <f aca="false">N78*5.1890047538+L78*5.5017049523</f>
        <v>23698346.7527829</v>
      </c>
      <c r="Y78" s="8" t="n">
        <f aca="false">N78*5.1890047538</f>
        <v>18264285.5650415</v>
      </c>
      <c r="Z78" s="8" t="n">
        <f aca="false">L78*5.5017049523</f>
        <v>5434061.18774138</v>
      </c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6" t="n">
        <f aca="false">low_v2_m!D67+temporary_pension_bonus_low!B67</f>
        <v>25131286.1716278</v>
      </c>
      <c r="G79" s="166" t="n">
        <f aca="false">low_v2_m!E67+temporary_pension_bonus_low!B67</f>
        <v>24066278.518203</v>
      </c>
      <c r="H79" s="67" t="n">
        <f aca="false">F79-J79</f>
        <v>22616894.0971581</v>
      </c>
      <c r="I79" s="67" t="n">
        <f aca="false">G79-K79</f>
        <v>21627318.2059674</v>
      </c>
      <c r="J79" s="166" t="n">
        <f aca="false">low_v2_m!J67</f>
        <v>2514392.0744697</v>
      </c>
      <c r="K79" s="166" t="n">
        <f aca="false">low_v2_m!K67</f>
        <v>2438960.31223561</v>
      </c>
      <c r="L79" s="67" t="n">
        <f aca="false">H79-I79</f>
        <v>989575.891190767</v>
      </c>
      <c r="M79" s="67" t="n">
        <f aca="false">J79-K79</f>
        <v>75431.7622340908</v>
      </c>
      <c r="N79" s="166" t="n">
        <f aca="false">SUM(low_v5_m!C67:J67)</f>
        <v>2940522.72342355</v>
      </c>
      <c r="O79" s="7"/>
      <c r="P79" s="7"/>
      <c r="Q79" s="67" t="n">
        <f aca="false">I79*5.5017049523</f>
        <v>118987123.678739</v>
      </c>
      <c r="R79" s="67"/>
      <c r="S79" s="67"/>
      <c r="T79" s="7"/>
      <c r="U79" s="7"/>
      <c r="V79" s="67" t="n">
        <f aca="false">K79*5.5017049523</f>
        <v>13418440.0282898</v>
      </c>
      <c r="W79" s="67" t="n">
        <f aca="false">M79*5.5017049523</f>
        <v>415003.299844014</v>
      </c>
      <c r="X79" s="67" t="n">
        <f aca="false">N79*5.1890047538+L79*5.5017049523</f>
        <v>20702740.9717426</v>
      </c>
      <c r="Y79" s="67" t="n">
        <f aca="false">N79*5.1890047538</f>
        <v>15258386.3905017</v>
      </c>
      <c r="Z79" s="67" t="n">
        <f aca="false">L79*5.5017049523</f>
        <v>5444354.58124093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6" t="n">
        <f aca="false">low_v2_m!D68+temporary_pension_bonus_low!B68</f>
        <v>25206171.565398</v>
      </c>
      <c r="G80" s="166" t="n">
        <f aca="false">low_v2_m!E68+temporary_pension_bonus_low!B68</f>
        <v>24137264.1192934</v>
      </c>
      <c r="H80" s="67" t="n">
        <f aca="false">F80-J80</f>
        <v>22634583.5437141</v>
      </c>
      <c r="I80" s="67" t="n">
        <f aca="false">G80-K80</f>
        <v>21642823.73826</v>
      </c>
      <c r="J80" s="166" t="n">
        <f aca="false">low_v2_m!J68</f>
        <v>2571588.02168388</v>
      </c>
      <c r="K80" s="166" t="n">
        <f aca="false">low_v2_m!K68</f>
        <v>2494440.38103336</v>
      </c>
      <c r="L80" s="67" t="n">
        <f aca="false">H80-I80</f>
        <v>991759.805454042</v>
      </c>
      <c r="M80" s="67" t="n">
        <f aca="false">J80-K80</f>
        <v>77147.6406505159</v>
      </c>
      <c r="N80" s="166" t="n">
        <f aca="false">SUM(low_v5_m!C68:J68)</f>
        <v>2897803.26655222</v>
      </c>
      <c r="O80" s="7"/>
      <c r="P80" s="7"/>
      <c r="Q80" s="67" t="n">
        <f aca="false">I80*5.5017049523</f>
        <v>119072430.542541</v>
      </c>
      <c r="R80" s="67"/>
      <c r="S80" s="67"/>
      <c r="T80" s="7"/>
      <c r="U80" s="7"/>
      <c r="V80" s="67" t="n">
        <f aca="false">K80*5.5017049523</f>
        <v>13723674.9975484</v>
      </c>
      <c r="W80" s="67" t="n">
        <f aca="false">M80*5.5017049523</f>
        <v>424443.556625204</v>
      </c>
      <c r="X80" s="67" t="n">
        <f aca="false">N80*5.1890047538+L80*5.5017049523</f>
        <v>20493084.7588752</v>
      </c>
      <c r="Y80" s="67" t="n">
        <f aca="false">N80*5.1890047538</f>
        <v>15036714.9257167</v>
      </c>
      <c r="Z80" s="67" t="n">
        <f aca="false">L80*5.5017049523</f>
        <v>5456369.83315859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6" t="n">
        <f aca="false">low_v2_m!D69+temporary_pension_bonus_low!B69</f>
        <v>25308322.9214674</v>
      </c>
      <c r="G81" s="166" t="n">
        <f aca="false">low_v2_m!E69+temporary_pension_bonus_low!B69</f>
        <v>24234797.5244456</v>
      </c>
      <c r="H81" s="67" t="n">
        <f aca="false">F81-J81</f>
        <v>22655107.5999839</v>
      </c>
      <c r="I81" s="67" t="n">
        <f aca="false">G81-K81</f>
        <v>21661178.6626065</v>
      </c>
      <c r="J81" s="166" t="n">
        <f aca="false">low_v2_m!J69</f>
        <v>2653215.32148354</v>
      </c>
      <c r="K81" s="166" t="n">
        <f aca="false">low_v2_m!K69</f>
        <v>2573618.86183904</v>
      </c>
      <c r="L81" s="67" t="n">
        <f aca="false">H81-I81</f>
        <v>993928.937377356</v>
      </c>
      <c r="M81" s="67" t="n">
        <f aca="false">J81-K81</f>
        <v>79596.4596445062</v>
      </c>
      <c r="N81" s="166" t="n">
        <f aca="false">SUM(low_v5_m!C69:J69)</f>
        <v>2869693.39617998</v>
      </c>
      <c r="O81" s="7"/>
      <c r="P81" s="7"/>
      <c r="Q81" s="67" t="n">
        <f aca="false">I81*5.5017049523</f>
        <v>119173413.920717</v>
      </c>
      <c r="R81" s="67"/>
      <c r="S81" s="67"/>
      <c r="T81" s="7"/>
      <c r="U81" s="7"/>
      <c r="V81" s="67" t="n">
        <f aca="false">K81*5.5017049523</f>
        <v>14159291.6375125</v>
      </c>
      <c r="W81" s="67" t="n">
        <f aca="false">M81*5.5017049523</f>
        <v>437916.236211727</v>
      </c>
      <c r="X81" s="67" t="n">
        <f aca="false">N81*5.1890047538+L81*5.5017049523</f>
        <v>20359156.4317296</v>
      </c>
      <c r="Y81" s="67" t="n">
        <f aca="false">N81*5.1890047538</f>
        <v>14890852.6747264</v>
      </c>
      <c r="Z81" s="67" t="n">
        <f aca="false">L81*5.5017049523</f>
        <v>5468303.75700328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64" t="n">
        <f aca="false">low_v2_m!D70+temporary_pension_bonus_low!B70</f>
        <v>25485311.8837879</v>
      </c>
      <c r="G82" s="164" t="n">
        <f aca="false">low_v2_m!E70+temporary_pension_bonus_low!B70</f>
        <v>24402896.7205778</v>
      </c>
      <c r="H82" s="8" t="n">
        <f aca="false">F82-J82</f>
        <v>22765843.4652949</v>
      </c>
      <c r="I82" s="8" t="n">
        <f aca="false">G82-K82</f>
        <v>21765012.3546397</v>
      </c>
      <c r="J82" s="164" t="n">
        <f aca="false">low_v2_m!J70</f>
        <v>2719468.41849291</v>
      </c>
      <c r="K82" s="164" t="n">
        <f aca="false">low_v2_m!K70</f>
        <v>2637884.36593812</v>
      </c>
      <c r="L82" s="8" t="n">
        <f aca="false">H82-I82</f>
        <v>1000831.11065527</v>
      </c>
      <c r="M82" s="8" t="n">
        <f aca="false">J82-K82</f>
        <v>81584.0525547876</v>
      </c>
      <c r="N82" s="164" t="n">
        <f aca="false">SUM(low_v5_m!C70:J70)</f>
        <v>3464115.14219144</v>
      </c>
      <c r="O82" s="5"/>
      <c r="P82" s="5"/>
      <c r="Q82" s="8" t="n">
        <f aca="false">I82*5.5017049523</f>
        <v>119744676.258392</v>
      </c>
      <c r="R82" s="8"/>
      <c r="S82" s="8"/>
      <c r="T82" s="5"/>
      <c r="U82" s="5"/>
      <c r="V82" s="8" t="n">
        <f aca="false">K82*5.5017049523</f>
        <v>14512861.4796765</v>
      </c>
      <c r="W82" s="8" t="n">
        <f aca="false">M82*5.5017049523</f>
        <v>448851.385969378</v>
      </c>
      <c r="X82" s="8" t="n">
        <f aca="false">N82*5.1890047538+L82*5.5017049523</f>
        <v>23481587.41845</v>
      </c>
      <c r="Y82" s="8" t="n">
        <f aca="false">N82*5.1890047538</f>
        <v>17975309.9405419</v>
      </c>
      <c r="Z82" s="8" t="n">
        <f aca="false">L82*5.5017049523</f>
        <v>5506277.47790801</v>
      </c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6" t="n">
        <f aca="false">low_v2_m!D71+temporary_pension_bonus_low!B71</f>
        <v>25607903.5596608</v>
      </c>
      <c r="G83" s="166" t="n">
        <f aca="false">low_v2_m!E71+temporary_pension_bonus_low!B71</f>
        <v>24519688.519875</v>
      </c>
      <c r="H83" s="67" t="n">
        <f aca="false">F83-J83</f>
        <v>22810073.6837226</v>
      </c>
      <c r="I83" s="67" t="n">
        <f aca="false">G83-K83</f>
        <v>21805793.5402149</v>
      </c>
      <c r="J83" s="166" t="n">
        <f aca="false">low_v2_m!J71</f>
        <v>2797829.8759382</v>
      </c>
      <c r="K83" s="166" t="n">
        <f aca="false">low_v2_m!K71</f>
        <v>2713894.97966006</v>
      </c>
      <c r="L83" s="67" t="n">
        <f aca="false">H83-I83</f>
        <v>1004280.14350768</v>
      </c>
      <c r="M83" s="67" t="n">
        <f aca="false">J83-K83</f>
        <v>83934.8962781467</v>
      </c>
      <c r="N83" s="166" t="n">
        <f aca="false">SUM(low_v5_m!C71:J71)</f>
        <v>2888886.094221</v>
      </c>
      <c r="O83" s="7"/>
      <c r="P83" s="7"/>
      <c r="Q83" s="67" t="n">
        <f aca="false">I83*5.5017049523</f>
        <v>119969042.309032</v>
      </c>
      <c r="R83" s="67"/>
      <c r="S83" s="67"/>
      <c r="T83" s="7"/>
      <c r="U83" s="7"/>
      <c r="V83" s="67" t="n">
        <f aca="false">K83*5.5017049523</f>
        <v>14931049.4496178</v>
      </c>
      <c r="W83" s="67" t="n">
        <f aca="false">M83*5.5017049523</f>
        <v>461785.034524266</v>
      </c>
      <c r="X83" s="67" t="n">
        <f aca="false">N83*5.1890047538+L83*5.5017049523</f>
        <v>20515696.7151322</v>
      </c>
      <c r="Y83" s="67" t="n">
        <f aca="false">N83*5.1890047538</f>
        <v>14990443.6760995</v>
      </c>
      <c r="Z83" s="67" t="n">
        <f aca="false">L83*5.5017049523</f>
        <v>5525253.03903277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6" t="n">
        <f aca="false">low_v2_m!D72+temporary_pension_bonus_low!B72</f>
        <v>25789047.7125964</v>
      </c>
      <c r="G84" s="166" t="n">
        <f aca="false">low_v2_m!E72+temporary_pension_bonus_low!B72</f>
        <v>24692043.5604458</v>
      </c>
      <c r="H84" s="67" t="n">
        <f aca="false">F84-J84</f>
        <v>22894333.4330243</v>
      </c>
      <c r="I84" s="67" t="n">
        <f aca="false">G84-K84</f>
        <v>21884170.7092608</v>
      </c>
      <c r="J84" s="166" t="n">
        <f aca="false">low_v2_m!J72</f>
        <v>2894714.27957218</v>
      </c>
      <c r="K84" s="166" t="n">
        <f aca="false">low_v2_m!K72</f>
        <v>2807872.85118501</v>
      </c>
      <c r="L84" s="67" t="n">
        <f aca="false">H84-I84</f>
        <v>1010162.72376343</v>
      </c>
      <c r="M84" s="67" t="n">
        <f aca="false">J84-K84</f>
        <v>86841.428387166</v>
      </c>
      <c r="N84" s="166" t="n">
        <f aca="false">SUM(low_v5_m!C72:J72)</f>
        <v>2933886.66165252</v>
      </c>
      <c r="O84" s="7"/>
      <c r="P84" s="7"/>
      <c r="Q84" s="67" t="n">
        <f aca="false">I84*5.5017049523</f>
        <v>120400250.368119</v>
      </c>
      <c r="R84" s="67"/>
      <c r="S84" s="67"/>
      <c r="T84" s="7"/>
      <c r="U84" s="7"/>
      <c r="V84" s="67" t="n">
        <f aca="false">K84*5.5017049523</f>
        <v>15448087.9707933</v>
      </c>
      <c r="W84" s="67" t="n">
        <f aca="false">M84*5.5017049523</f>
        <v>477775.916622477</v>
      </c>
      <c r="X84" s="67" t="n">
        <f aca="false">N84*5.1890047538+L84*5.5017049523</f>
        <v>20781569.0943834</v>
      </c>
      <c r="Y84" s="67" t="n">
        <f aca="false">N84*5.1890047538</f>
        <v>15223951.8344253</v>
      </c>
      <c r="Z84" s="67" t="n">
        <f aca="false">L84*5.5017049523</f>
        <v>5557617.25995809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6" t="n">
        <f aca="false">low_v2_m!D73+temporary_pension_bonus_low!B73</f>
        <v>25813633.8905364</v>
      </c>
      <c r="G85" s="166" t="n">
        <f aca="false">low_v2_m!E73+temporary_pension_bonus_low!B73</f>
        <v>24715384.7131772</v>
      </c>
      <c r="H85" s="67" t="n">
        <f aca="false">F85-J85</f>
        <v>22841986.9327857</v>
      </c>
      <c r="I85" s="67" t="n">
        <f aca="false">G85-K85</f>
        <v>21832887.1641591</v>
      </c>
      <c r="J85" s="166" t="n">
        <f aca="false">low_v2_m!J73</f>
        <v>2971646.9577507</v>
      </c>
      <c r="K85" s="166" t="n">
        <f aca="false">low_v2_m!K73</f>
        <v>2882497.54901818</v>
      </c>
      <c r="L85" s="67" t="n">
        <f aca="false">H85-I85</f>
        <v>1009099.76862661</v>
      </c>
      <c r="M85" s="67" t="n">
        <f aca="false">J85-K85</f>
        <v>89149.40873252</v>
      </c>
      <c r="N85" s="166" t="n">
        <f aca="false">SUM(low_v5_m!C73:J73)</f>
        <v>2933457.34826435</v>
      </c>
      <c r="O85" s="7"/>
      <c r="P85" s="7"/>
      <c r="Q85" s="67" t="n">
        <f aca="false">I85*5.5017049523</f>
        <v>120118103.434061</v>
      </c>
      <c r="R85" s="67"/>
      <c r="S85" s="67"/>
      <c r="T85" s="7"/>
      <c r="U85" s="7"/>
      <c r="V85" s="67" t="n">
        <f aca="false">K85*5.5017049523</f>
        <v>15858651.0404259</v>
      </c>
      <c r="W85" s="67" t="n">
        <f aca="false">M85*5.5017049523</f>
        <v>490473.743518322</v>
      </c>
      <c r="X85" s="67" t="n">
        <f aca="false">N85*5.1890047538+L85*5.5017049523</f>
        <v>20773493.3196311</v>
      </c>
      <c r="Y85" s="67" t="n">
        <f aca="false">N85*5.1890047538</f>
        <v>15221724.1252133</v>
      </c>
      <c r="Z85" s="67" t="n">
        <f aca="false">L85*5.5017049523</f>
        <v>5551769.19441781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64" t="n">
        <f aca="false">low_v2_m!D74+temporary_pension_bonus_low!B74</f>
        <v>25933480.6150268</v>
      </c>
      <c r="G86" s="164" t="n">
        <f aca="false">low_v2_m!E74+temporary_pension_bonus_low!B74</f>
        <v>24829563.103064</v>
      </c>
      <c r="H86" s="8" t="n">
        <f aca="false">F86-J86</f>
        <v>22884638.7346172</v>
      </c>
      <c r="I86" s="8" t="n">
        <f aca="false">G86-K86</f>
        <v>21872186.4790668</v>
      </c>
      <c r="J86" s="164" t="n">
        <f aca="false">low_v2_m!J74</f>
        <v>3048841.88040954</v>
      </c>
      <c r="K86" s="164" t="n">
        <f aca="false">low_v2_m!K74</f>
        <v>2957376.62399725</v>
      </c>
      <c r="L86" s="8" t="n">
        <f aca="false">H86-I86</f>
        <v>1012452.25555044</v>
      </c>
      <c r="M86" s="8" t="n">
        <f aca="false">J86-K86</f>
        <v>91465.2564122863</v>
      </c>
      <c r="N86" s="164" t="n">
        <f aca="false">SUM(low_v5_m!C74:J74)</f>
        <v>3569679.70304567</v>
      </c>
      <c r="O86" s="5"/>
      <c r="P86" s="5"/>
      <c r="Q86" s="8" t="n">
        <f aca="false">I86*5.5017049523</f>
        <v>120334316.669511</v>
      </c>
      <c r="R86" s="8"/>
      <c r="S86" s="8"/>
      <c r="T86" s="5"/>
      <c r="U86" s="5"/>
      <c r="V86" s="8" t="n">
        <f aca="false">K86*5.5017049523</f>
        <v>16270613.6180619</v>
      </c>
      <c r="W86" s="8" t="n">
        <f aca="false">M86*5.5017049523</f>
        <v>503214.854166865</v>
      </c>
      <c r="X86" s="8" t="n">
        <f aca="false">N86*5.1890047538+L86*5.5017049523</f>
        <v>24093298.5369765</v>
      </c>
      <c r="Y86" s="8" t="n">
        <f aca="false">N86*5.1890047538</f>
        <v>18523084.9486473</v>
      </c>
      <c r="Z86" s="8" t="n">
        <f aca="false">L86*5.5017049523</f>
        <v>5570213.58832918</v>
      </c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6" t="n">
        <f aca="false">low_v2_m!D75+temporary_pension_bonus_low!B75</f>
        <v>26018517.5049732</v>
      </c>
      <c r="G87" s="166" t="n">
        <f aca="false">low_v2_m!E75+temporary_pension_bonus_low!B75</f>
        <v>24910899.6457744</v>
      </c>
      <c r="H87" s="67" t="n">
        <f aca="false">F87-J87</f>
        <v>22892189.1485022</v>
      </c>
      <c r="I87" s="67" t="n">
        <f aca="false">G87-K87</f>
        <v>21878361.1399975</v>
      </c>
      <c r="J87" s="166" t="n">
        <f aca="false">low_v2_m!J75</f>
        <v>3126328.35647103</v>
      </c>
      <c r="K87" s="166" t="n">
        <f aca="false">low_v2_m!K75</f>
        <v>3032538.5057769</v>
      </c>
      <c r="L87" s="67" t="n">
        <f aca="false">H87-I87</f>
        <v>1013828.00850476</v>
      </c>
      <c r="M87" s="67" t="n">
        <f aca="false">J87-K87</f>
        <v>93789.8506941306</v>
      </c>
      <c r="N87" s="166" t="n">
        <f aca="false">SUM(low_v5_m!C75:J75)</f>
        <v>2893719.61621033</v>
      </c>
      <c r="O87" s="7"/>
      <c r="P87" s="7"/>
      <c r="Q87" s="67" t="n">
        <f aca="false">I87*5.5017049523</f>
        <v>120368287.832132</v>
      </c>
      <c r="R87" s="67"/>
      <c r="S87" s="67"/>
      <c r="T87" s="7"/>
      <c r="U87" s="7"/>
      <c r="V87" s="67" t="n">
        <f aca="false">K87*5.5017049523</f>
        <v>16684132.1152732</v>
      </c>
      <c r="W87" s="67" t="n">
        <f aca="false">M87*5.5017049523</f>
        <v>516004.086039376</v>
      </c>
      <c r="X87" s="67" t="n">
        <f aca="false">N87*5.1890047538+L87*5.5017049523</f>
        <v>20593307.4198508</v>
      </c>
      <c r="Y87" s="67" t="n">
        <f aca="false">N87*5.1890047538</f>
        <v>15015524.8446797</v>
      </c>
      <c r="Z87" s="67" t="n">
        <f aca="false">L87*5.5017049523</f>
        <v>5577782.57517106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6" t="n">
        <f aca="false">low_v2_m!D76+temporary_pension_bonus_low!B76</f>
        <v>26033917.7648752</v>
      </c>
      <c r="G88" s="166" t="n">
        <f aca="false">low_v2_m!E76+temporary_pension_bonus_low!B76</f>
        <v>24925579.4193353</v>
      </c>
      <c r="H88" s="67" t="n">
        <f aca="false">F88-J88</f>
        <v>22843728.6785718</v>
      </c>
      <c r="I88" s="67" t="n">
        <f aca="false">G88-K88</f>
        <v>21831096.005621</v>
      </c>
      <c r="J88" s="166" t="n">
        <f aca="false">low_v2_m!J76</f>
        <v>3190189.08630339</v>
      </c>
      <c r="K88" s="166" t="n">
        <f aca="false">low_v2_m!K76</f>
        <v>3094483.41371429</v>
      </c>
      <c r="L88" s="67" t="n">
        <f aca="false">H88-I88</f>
        <v>1012632.67295074</v>
      </c>
      <c r="M88" s="67" t="n">
        <f aca="false">J88-K88</f>
        <v>95705.6725891018</v>
      </c>
      <c r="N88" s="166" t="n">
        <f aca="false">SUM(low_v5_m!C76:J76)</f>
        <v>2859529.71583327</v>
      </c>
      <c r="O88" s="7"/>
      <c r="P88" s="7"/>
      <c r="Q88" s="67" t="n">
        <f aca="false">I88*5.5017049523</f>
        <v>120108249.008262</v>
      </c>
      <c r="R88" s="67"/>
      <c r="S88" s="67"/>
      <c r="T88" s="7"/>
      <c r="U88" s="7"/>
      <c r="V88" s="67" t="n">
        <f aca="false">K88*5.5017049523</f>
        <v>17024934.7220421</v>
      </c>
      <c r="W88" s="67" t="n">
        <f aca="false">M88*5.5017049523</f>
        <v>526544.372846664</v>
      </c>
      <c r="X88" s="67" t="n">
        <f aca="false">N88*5.1890047538+L88*5.5017049523</f>
        <v>20409319.4807251</v>
      </c>
      <c r="Y88" s="67" t="n">
        <f aca="false">N88*5.1890047538</f>
        <v>14838113.2890912</v>
      </c>
      <c r="Z88" s="67" t="n">
        <f aca="false">L88*5.5017049523</f>
        <v>5571206.19163388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6" t="n">
        <f aca="false">low_v2_m!D77+temporary_pension_bonus_low!B77</f>
        <v>26122424.0168175</v>
      </c>
      <c r="G89" s="166" t="n">
        <f aca="false">low_v2_m!E77+temporary_pension_bonus_low!B77</f>
        <v>25009759.9096537</v>
      </c>
      <c r="H89" s="67" t="n">
        <f aca="false">F89-J89</f>
        <v>22849754.972581</v>
      </c>
      <c r="I89" s="67" t="n">
        <f aca="false">G89-K89</f>
        <v>21835270.9367442</v>
      </c>
      <c r="J89" s="166" t="n">
        <f aca="false">low_v2_m!J77</f>
        <v>3272669.04423655</v>
      </c>
      <c r="K89" s="166" t="n">
        <f aca="false">low_v2_m!K77</f>
        <v>3174488.97290945</v>
      </c>
      <c r="L89" s="67" t="n">
        <f aca="false">H89-I89</f>
        <v>1014484.03583675</v>
      </c>
      <c r="M89" s="67" t="n">
        <f aca="false">J89-K89</f>
        <v>98180.0713270973</v>
      </c>
      <c r="N89" s="166" t="n">
        <f aca="false">SUM(low_v5_m!C77:J77)</f>
        <v>2859938.95363717</v>
      </c>
      <c r="O89" s="7"/>
      <c r="P89" s="7"/>
      <c r="Q89" s="67" t="n">
        <f aca="false">I89*5.5017049523</f>
        <v>120131218.247498</v>
      </c>
      <c r="R89" s="67"/>
      <c r="S89" s="67"/>
      <c r="T89" s="7"/>
      <c r="U89" s="7"/>
      <c r="V89" s="67" t="n">
        <f aca="false">K89*5.5017049523</f>
        <v>17465101.7032777</v>
      </c>
      <c r="W89" s="67" t="n">
        <f aca="false">M89*5.5017049523</f>
        <v>540157.784637458</v>
      </c>
      <c r="X89" s="67" t="n">
        <f aca="false">N89*5.1890047538+L89*5.5017049523</f>
        <v>20421628.6699934</v>
      </c>
      <c r="Y89" s="67" t="n">
        <f aca="false">N89*5.1890047538</f>
        <v>14840236.8260011</v>
      </c>
      <c r="Z89" s="67" t="n">
        <f aca="false">L89*5.5017049523</f>
        <v>5581391.84399233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64" t="n">
        <f aca="false">low_v2_m!D78+temporary_pension_bonus_low!B78</f>
        <v>26198398.6947803</v>
      </c>
      <c r="G90" s="164" t="n">
        <f aca="false">low_v2_m!E78+temporary_pension_bonus_low!B78</f>
        <v>25082813.7672165</v>
      </c>
      <c r="H90" s="8" t="n">
        <f aca="false">F90-J90</f>
        <v>22842537.6851495</v>
      </c>
      <c r="I90" s="8" t="n">
        <f aca="false">G90-K90</f>
        <v>21827628.5878746</v>
      </c>
      <c r="J90" s="164" t="n">
        <f aca="false">low_v2_m!J78</f>
        <v>3355861.00963079</v>
      </c>
      <c r="K90" s="164" t="n">
        <f aca="false">low_v2_m!K78</f>
        <v>3255185.17934186</v>
      </c>
      <c r="L90" s="8" t="n">
        <f aca="false">H90-I90</f>
        <v>1014909.09727485</v>
      </c>
      <c r="M90" s="8" t="n">
        <f aca="false">J90-K90</f>
        <v>100675.830288922</v>
      </c>
      <c r="N90" s="164" t="n">
        <f aca="false">SUM(low_v5_m!C78:J78)</f>
        <v>3433765.42146647</v>
      </c>
      <c r="O90" s="5"/>
      <c r="P90" s="5"/>
      <c r="Q90" s="8" t="n">
        <f aca="false">I90*5.5017049523</f>
        <v>120089172.298875</v>
      </c>
      <c r="R90" s="8"/>
      <c r="S90" s="8"/>
      <c r="T90" s="5"/>
      <c r="U90" s="5"/>
      <c r="V90" s="8" t="n">
        <f aca="false">K90*5.5017049523</f>
        <v>17909068.4218387</v>
      </c>
      <c r="W90" s="8" t="n">
        <f aca="false">M90*5.5017049523</f>
        <v>553888.714077479</v>
      </c>
      <c r="X90" s="8" t="n">
        <f aca="false">N90*5.1890047538+L90*5.5017049523</f>
        <v>23401555.502035</v>
      </c>
      <c r="Y90" s="8" t="n">
        <f aca="false">N90*5.1890047538</f>
        <v>17817825.0954236</v>
      </c>
      <c r="Z90" s="8" t="n">
        <f aca="false">L90*5.5017049523</f>
        <v>5583730.40661139</v>
      </c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6" t="n">
        <f aca="false">low_v2_m!D79+temporary_pension_bonus_low!B79</f>
        <v>26310205.7331563</v>
      </c>
      <c r="G91" s="166" t="n">
        <f aca="false">low_v2_m!E79+temporary_pension_bonus_low!B79</f>
        <v>25190730.0800071</v>
      </c>
      <c r="H91" s="67" t="n">
        <f aca="false">F91-J91</f>
        <v>22875430.5400769</v>
      </c>
      <c r="I91" s="67" t="n">
        <f aca="false">G91-K91</f>
        <v>21858998.1427201</v>
      </c>
      <c r="J91" s="166" t="n">
        <f aca="false">low_v2_m!J79</f>
        <v>3434775.19307937</v>
      </c>
      <c r="K91" s="166" t="n">
        <f aca="false">low_v2_m!K79</f>
        <v>3331731.93728699</v>
      </c>
      <c r="L91" s="67" t="n">
        <f aca="false">H91-I91</f>
        <v>1016432.39735682</v>
      </c>
      <c r="M91" s="67" t="n">
        <f aca="false">J91-K91</f>
        <v>103043.255792381</v>
      </c>
      <c r="N91" s="166" t="n">
        <f aca="false">SUM(low_v5_m!C79:J79)</f>
        <v>2827311.08868498</v>
      </c>
      <c r="O91" s="7"/>
      <c r="P91" s="7"/>
      <c r="Q91" s="67" t="n">
        <f aca="false">I91*5.5017049523</f>
        <v>120261758.33412</v>
      </c>
      <c r="R91" s="67"/>
      <c r="S91" s="67"/>
      <c r="T91" s="7"/>
      <c r="U91" s="7"/>
      <c r="V91" s="67" t="n">
        <f aca="false">K91*5.5017049523</f>
        <v>18330206.0991079</v>
      </c>
      <c r="W91" s="67" t="n">
        <f aca="false">M91*5.5017049523</f>
        <v>566913.590694057</v>
      </c>
      <c r="X91" s="67" t="n">
        <f aca="false">N91*5.1890047538+L91*5.5017049523</f>
        <v>20263041.833874</v>
      </c>
      <c r="Y91" s="67" t="n">
        <f aca="false">N91*5.1890047538</f>
        <v>14670930.6796578</v>
      </c>
      <c r="Z91" s="67" t="n">
        <f aca="false">L91*5.5017049523</f>
        <v>5592111.15421619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6" t="n">
        <f aca="false">low_v2_m!D80+temporary_pension_bonus_low!B80</f>
        <v>26417322.5696838</v>
      </c>
      <c r="G92" s="166" t="n">
        <f aca="false">low_v2_m!E80+temporary_pension_bonus_low!B80</f>
        <v>25293156.3874404</v>
      </c>
      <c r="H92" s="67" t="n">
        <f aca="false">F92-J92</f>
        <v>23001944.0147841</v>
      </c>
      <c r="I92" s="67" t="n">
        <f aca="false">G92-K92</f>
        <v>21980239.1891877</v>
      </c>
      <c r="J92" s="166" t="n">
        <f aca="false">low_v2_m!J80</f>
        <v>3415378.55489968</v>
      </c>
      <c r="K92" s="166" t="n">
        <f aca="false">low_v2_m!K80</f>
        <v>3312917.19825269</v>
      </c>
      <c r="L92" s="67" t="n">
        <f aca="false">H92-I92</f>
        <v>1021704.8255964</v>
      </c>
      <c r="M92" s="67" t="n">
        <f aca="false">J92-K92</f>
        <v>102461.356646991</v>
      </c>
      <c r="N92" s="166" t="n">
        <f aca="false">SUM(low_v5_m!C80:J80)</f>
        <v>2780665.6779018</v>
      </c>
      <c r="O92" s="7"/>
      <c r="P92" s="7"/>
      <c r="Q92" s="67" t="n">
        <f aca="false">I92*5.5017049523</f>
        <v>120928790.799892</v>
      </c>
      <c r="R92" s="67"/>
      <c r="S92" s="67"/>
      <c r="T92" s="7"/>
      <c r="U92" s="7"/>
      <c r="V92" s="67" t="n">
        <f aca="false">K92*5.5017049523</f>
        <v>18226692.9561867</v>
      </c>
      <c r="W92" s="67" t="n">
        <f aca="false">M92*5.5017049523</f>
        <v>563712.153284126</v>
      </c>
      <c r="X92" s="67" t="n">
        <f aca="false">N92*5.1890047538+L92*5.5017049523</f>
        <v>20050005.9201335</v>
      </c>
      <c r="Y92" s="67" t="n">
        <f aca="false">N92*5.1890047538</f>
        <v>14428887.4213609</v>
      </c>
      <c r="Z92" s="67" t="n">
        <f aca="false">L92*5.5017049523</f>
        <v>5621118.49877254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6" t="n">
        <f aca="false">low_v2_m!D81+temporary_pension_bonus_low!B81</f>
        <v>26510409.7816301</v>
      </c>
      <c r="G93" s="166" t="n">
        <f aca="false">low_v2_m!E81+temporary_pension_bonus_low!B81</f>
        <v>25382469.2072645</v>
      </c>
      <c r="H93" s="67" t="n">
        <f aca="false">F93-J93</f>
        <v>23103335.7689922</v>
      </c>
      <c r="I93" s="67" t="n">
        <f aca="false">G93-K93</f>
        <v>22077607.4150057</v>
      </c>
      <c r="J93" s="166" t="n">
        <f aca="false">low_v2_m!J81</f>
        <v>3407074.01263799</v>
      </c>
      <c r="K93" s="166" t="n">
        <f aca="false">low_v2_m!K81</f>
        <v>3304861.79225885</v>
      </c>
      <c r="L93" s="67" t="n">
        <f aca="false">H93-I93</f>
        <v>1025728.35398648</v>
      </c>
      <c r="M93" s="67" t="n">
        <f aca="false">J93-K93</f>
        <v>102212.22037914</v>
      </c>
      <c r="N93" s="166" t="n">
        <f aca="false">SUM(low_v5_m!C81:J81)</f>
        <v>2828023.0533129</v>
      </c>
      <c r="O93" s="7"/>
      <c r="P93" s="7"/>
      <c r="Q93" s="67" t="n">
        <f aca="false">I93*5.5017049523</f>
        <v>121464482.050072</v>
      </c>
      <c r="R93" s="67"/>
      <c r="S93" s="67"/>
      <c r="T93" s="7"/>
      <c r="U93" s="7"/>
      <c r="V93" s="67" t="n">
        <f aca="false">K93*5.5017049523</f>
        <v>18182374.4891376</v>
      </c>
      <c r="W93" s="67" t="n">
        <f aca="false">M93*5.5017049523</f>
        <v>562341.479045495</v>
      </c>
      <c r="X93" s="67" t="n">
        <f aca="false">N93*5.1890047538+L93*5.5017049523</f>
        <v>20317879.8323385</v>
      </c>
      <c r="Y93" s="67" t="n">
        <f aca="false">N93*5.1890047538</f>
        <v>14674625.0674966</v>
      </c>
      <c r="Z93" s="67" t="n">
        <f aca="false">L93*5.5017049523</f>
        <v>5643254.76484192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64" t="n">
        <f aca="false">low_v2_m!D82+temporary_pension_bonus_low!B82</f>
        <v>26603728.9436249</v>
      </c>
      <c r="G94" s="164" t="n">
        <f aca="false">low_v2_m!E82+temporary_pension_bonus_low!B82</f>
        <v>25471941.3999193</v>
      </c>
      <c r="H94" s="8" t="n">
        <f aca="false">F94-J94</f>
        <v>23131792.4465193</v>
      </c>
      <c r="I94" s="8" t="n">
        <f aca="false">G94-K94</f>
        <v>22104162.9977269</v>
      </c>
      <c r="J94" s="164" t="n">
        <f aca="false">low_v2_m!J82</f>
        <v>3471936.49710557</v>
      </c>
      <c r="K94" s="164" t="n">
        <f aca="false">low_v2_m!K82</f>
        <v>3367778.4021924</v>
      </c>
      <c r="L94" s="8" t="n">
        <f aca="false">H94-I94</f>
        <v>1027629.44879242</v>
      </c>
      <c r="M94" s="8" t="n">
        <f aca="false">J94-K94</f>
        <v>104158.094913167</v>
      </c>
      <c r="N94" s="164" t="n">
        <f aca="false">SUM(low_v5_m!C82:J82)</f>
        <v>3482881.9118839</v>
      </c>
      <c r="O94" s="5"/>
      <c r="P94" s="5"/>
      <c r="Q94" s="8" t="n">
        <f aca="false">I94*5.5017049523</f>
        <v>121610583.03104</v>
      </c>
      <c r="R94" s="8"/>
      <c r="S94" s="8"/>
      <c r="T94" s="5"/>
      <c r="U94" s="5"/>
      <c r="V94" s="8" t="n">
        <f aca="false">K94*5.5017049523</f>
        <v>18528523.1135909</v>
      </c>
      <c r="W94" s="8" t="n">
        <f aca="false">M94*5.5017049523</f>
        <v>573047.106605904</v>
      </c>
      <c r="X94" s="8" t="n">
        <f aca="false">N94*5.1890047538+L94*5.5017049523</f>
        <v>23726404.8252401</v>
      </c>
      <c r="Y94" s="8" t="n">
        <f aca="false">N94*5.1890047538</f>
        <v>18072690.7976896</v>
      </c>
      <c r="Z94" s="8" t="n">
        <f aca="false">L94*5.5017049523</f>
        <v>5653714.02755056</v>
      </c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6" t="n">
        <f aca="false">low_v2_m!D83+temporary_pension_bonus_low!B83</f>
        <v>26732943.927573</v>
      </c>
      <c r="G95" s="166" t="n">
        <f aca="false">low_v2_m!E83+temporary_pension_bonus_low!B83</f>
        <v>25595524.0436573</v>
      </c>
      <c r="H95" s="67" t="n">
        <f aca="false">F95-J95</f>
        <v>23198520.6498285</v>
      </c>
      <c r="I95" s="67" t="n">
        <f aca="false">G95-K95</f>
        <v>22167133.4642452</v>
      </c>
      <c r="J95" s="166" t="n">
        <f aca="false">low_v2_m!J83</f>
        <v>3534423.27774446</v>
      </c>
      <c r="K95" s="166" t="n">
        <f aca="false">low_v2_m!K83</f>
        <v>3428390.57941213</v>
      </c>
      <c r="L95" s="67" t="n">
        <f aca="false">H95-I95</f>
        <v>1031387.18558334</v>
      </c>
      <c r="M95" s="67" t="n">
        <f aca="false">J95-K95</f>
        <v>106032.698332334</v>
      </c>
      <c r="N95" s="166" t="n">
        <f aca="false">SUM(low_v5_m!C83:J83)</f>
        <v>2859664.59203104</v>
      </c>
      <c r="O95" s="7"/>
      <c r="P95" s="7"/>
      <c r="Q95" s="67" t="n">
        <f aca="false">I95*5.5017049523</f>
        <v>121957027.958533</v>
      </c>
      <c r="R95" s="67"/>
      <c r="S95" s="67"/>
      <c r="T95" s="7"/>
      <c r="U95" s="7"/>
      <c r="V95" s="67" t="n">
        <f aca="false">K95*5.5017049523</f>
        <v>18861993.4291704</v>
      </c>
      <c r="W95" s="67" t="n">
        <f aca="false">M95*5.5017049523</f>
        <v>583360.621520734</v>
      </c>
      <c r="X95" s="67" t="n">
        <f aca="false">N95*5.1890047538+L95*5.5017049523</f>
        <v>20513201.1489852</v>
      </c>
      <c r="Y95" s="67" t="n">
        <f aca="false">N95*5.1890047538</f>
        <v>14838813.1623226</v>
      </c>
      <c r="Z95" s="67" t="n">
        <f aca="false">L95*5.5017049523</f>
        <v>5674387.98666261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6" t="n">
        <f aca="false">low_v2_m!D84+temporary_pension_bonus_low!B84</f>
        <v>26833102.097205</v>
      </c>
      <c r="G96" s="166" t="n">
        <f aca="false">low_v2_m!E84+temporary_pension_bonus_low!B84</f>
        <v>25691056.4307262</v>
      </c>
      <c r="H96" s="67" t="n">
        <f aca="false">F96-J96</f>
        <v>23233348.4781551</v>
      </c>
      <c r="I96" s="67" t="n">
        <f aca="false">G96-K96</f>
        <v>22199295.4202478</v>
      </c>
      <c r="J96" s="166" t="n">
        <f aca="false">low_v2_m!J84</f>
        <v>3599753.61904986</v>
      </c>
      <c r="K96" s="166" t="n">
        <f aca="false">low_v2_m!K84</f>
        <v>3491761.01047836</v>
      </c>
      <c r="L96" s="67" t="n">
        <f aca="false">H96-I96</f>
        <v>1034053.05790728</v>
      </c>
      <c r="M96" s="67" t="n">
        <f aca="false">J96-K96</f>
        <v>107992.608571496</v>
      </c>
      <c r="N96" s="166" t="n">
        <f aca="false">SUM(low_v5_m!C84:J84)</f>
        <v>2838052.35220676</v>
      </c>
      <c r="O96" s="7"/>
      <c r="P96" s="7"/>
      <c r="Q96" s="67" t="n">
        <f aca="false">I96*5.5017049523</f>
        <v>122133973.551148</v>
      </c>
      <c r="R96" s="67"/>
      <c r="S96" s="67"/>
      <c r="T96" s="7"/>
      <c r="U96" s="7"/>
      <c r="V96" s="67" t="n">
        <f aca="false">K96*5.5017049523</f>
        <v>19210638.8435969</v>
      </c>
      <c r="W96" s="67" t="n">
        <f aca="false">M96*5.5017049523</f>
        <v>594143.469389594</v>
      </c>
      <c r="X96" s="67" t="n">
        <f aca="false">N96*5.1890047538+L96*5.5017049523</f>
        <v>20415721.9767636</v>
      </c>
      <c r="Y96" s="67" t="n">
        <f aca="false">N96*5.1890047538</f>
        <v>14726667.1471342</v>
      </c>
      <c r="Z96" s="67" t="n">
        <f aca="false">L96*5.5017049523</f>
        <v>5689054.82962946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6" t="n">
        <f aca="false">low_v2_m!D85+temporary_pension_bonus_low!B85</f>
        <v>26851983.9351541</v>
      </c>
      <c r="G97" s="166" t="n">
        <f aca="false">low_v2_m!E85+temporary_pension_bonus_low!B85</f>
        <v>25709580.427001</v>
      </c>
      <c r="H97" s="67" t="n">
        <f aca="false">F97-J97</f>
        <v>23219780.0434989</v>
      </c>
      <c r="I97" s="67" t="n">
        <f aca="false">G97-K97</f>
        <v>22186342.6520954</v>
      </c>
      <c r="J97" s="166" t="n">
        <f aca="false">low_v2_m!J85</f>
        <v>3632203.89165519</v>
      </c>
      <c r="K97" s="166" t="n">
        <f aca="false">low_v2_m!K85</f>
        <v>3523237.77490553</v>
      </c>
      <c r="L97" s="67" t="n">
        <f aca="false">H97-I97</f>
        <v>1033437.3914035</v>
      </c>
      <c r="M97" s="67" t="n">
        <f aca="false">J97-K97</f>
        <v>108966.116749655</v>
      </c>
      <c r="N97" s="166" t="n">
        <f aca="false">SUM(low_v5_m!C85:J85)</f>
        <v>2840894.21957448</v>
      </c>
      <c r="O97" s="7"/>
      <c r="P97" s="7"/>
      <c r="Q97" s="67" t="n">
        <f aca="false">I97*5.5017049523</f>
        <v>122062711.242458</v>
      </c>
      <c r="R97" s="67"/>
      <c r="S97" s="67"/>
      <c r="T97" s="7"/>
      <c r="U97" s="7"/>
      <c r="V97" s="67" t="n">
        <f aca="false">K97*5.5017049523</f>
        <v>19383814.7143282</v>
      </c>
      <c r="W97" s="67" t="n">
        <f aca="false">M97*5.5017049523</f>
        <v>599499.424154479</v>
      </c>
      <c r="X97" s="67" t="n">
        <f aca="false">N97*5.1890047538+L97*5.5017049523</f>
        <v>20427081.2245916</v>
      </c>
      <c r="Y97" s="67" t="n">
        <f aca="false">N97*5.1890047538</f>
        <v>14741413.6104149</v>
      </c>
      <c r="Z97" s="67" t="n">
        <f aca="false">L97*5.5017049523</f>
        <v>5685667.61417665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64" t="n">
        <f aca="false">low_v2_m!D86+temporary_pension_bonus_low!B86</f>
        <v>26836419.295968</v>
      </c>
      <c r="G98" s="164" t="n">
        <f aca="false">low_v2_m!E86+temporary_pension_bonus_low!B86</f>
        <v>25696261.1029603</v>
      </c>
      <c r="H98" s="8" t="n">
        <f aca="false">F98-J98</f>
        <v>23168662.9803545</v>
      </c>
      <c r="I98" s="8" t="n">
        <f aca="false">G98-K98</f>
        <v>22138537.4768152</v>
      </c>
      <c r="J98" s="164" t="n">
        <f aca="false">low_v2_m!J86</f>
        <v>3667756.31561351</v>
      </c>
      <c r="K98" s="164" t="n">
        <f aca="false">low_v2_m!K86</f>
        <v>3557723.6261451</v>
      </c>
      <c r="L98" s="8" t="n">
        <f aca="false">H98-I98</f>
        <v>1030125.50353935</v>
      </c>
      <c r="M98" s="8" t="n">
        <f aca="false">J98-K98</f>
        <v>110032.689468405</v>
      </c>
      <c r="N98" s="164" t="n">
        <f aca="false">SUM(low_v5_m!C86:J86)</f>
        <v>3352713.01828798</v>
      </c>
      <c r="O98" s="5"/>
      <c r="P98" s="5"/>
      <c r="Q98" s="8" t="n">
        <f aca="false">I98*5.5017049523</f>
        <v>121799701.272873</v>
      </c>
      <c r="R98" s="8"/>
      <c r="S98" s="8"/>
      <c r="T98" s="5"/>
      <c r="U98" s="5"/>
      <c r="V98" s="8" t="n">
        <f aca="false">K98*5.5017049523</f>
        <v>19573545.6928772</v>
      </c>
      <c r="W98" s="8" t="n">
        <f aca="false">M98*5.5017049523</f>
        <v>605367.39256321</v>
      </c>
      <c r="X98" s="8" t="n">
        <f aca="false">N98*5.1890047538+L98*5.5017049523</f>
        <v>23064690.3743365</v>
      </c>
      <c r="Y98" s="8" t="n">
        <f aca="false">N98*5.1890047538</f>
        <v>17397243.7900235</v>
      </c>
      <c r="Z98" s="8" t="n">
        <f aca="false">L98*5.5017049523</f>
        <v>5667446.58431299</v>
      </c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6" t="n">
        <f aca="false">low_v2_m!D87+temporary_pension_bonus_low!B87</f>
        <v>26951540.8042383</v>
      </c>
      <c r="G99" s="166" t="n">
        <f aca="false">low_v2_m!E87+temporary_pension_bonus_low!B87</f>
        <v>25806989.4411337</v>
      </c>
      <c r="H99" s="67" t="n">
        <f aca="false">F99-J99</f>
        <v>23190883.6692798</v>
      </c>
      <c r="I99" s="67" t="n">
        <f aca="false">G99-K99</f>
        <v>22159152.0202239</v>
      </c>
      <c r="J99" s="166" t="n">
        <f aca="false">low_v2_m!J87</f>
        <v>3760657.13495853</v>
      </c>
      <c r="K99" s="166" t="n">
        <f aca="false">low_v2_m!K87</f>
        <v>3647837.42090977</v>
      </c>
      <c r="L99" s="67" t="n">
        <f aca="false">H99-I99</f>
        <v>1031731.64905587</v>
      </c>
      <c r="M99" s="67" t="n">
        <f aca="false">J99-K99</f>
        <v>112819.714048755</v>
      </c>
      <c r="N99" s="166" t="n">
        <f aca="false">SUM(low_v5_m!C87:J87)</f>
        <v>2778394.48230545</v>
      </c>
      <c r="O99" s="7"/>
      <c r="P99" s="7"/>
      <c r="Q99" s="67" t="n">
        <f aca="false">I99*5.5017049523</f>
        <v>121913116.408434</v>
      </c>
      <c r="R99" s="67"/>
      <c r="S99" s="67"/>
      <c r="T99" s="7"/>
      <c r="U99" s="7"/>
      <c r="V99" s="67" t="n">
        <f aca="false">K99*5.5017049523</f>
        <v>20069325.2038046</v>
      </c>
      <c r="W99" s="67" t="n">
        <f aca="false">M99*5.5017049523</f>
        <v>620700.779499107</v>
      </c>
      <c r="X99" s="67" t="n">
        <f aca="false">N99*5.1890047538+L99*5.5017049523</f>
        <v>20093385.29967</v>
      </c>
      <c r="Y99" s="67" t="n">
        <f aca="false">N99*5.1890047538</f>
        <v>14417102.1766147</v>
      </c>
      <c r="Z99" s="67" t="n">
        <f aca="false">L99*5.5017049523</f>
        <v>5676283.12305532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6" t="n">
        <f aca="false">low_v2_m!D88+temporary_pension_bonus_low!B88</f>
        <v>27099605.9863696</v>
      </c>
      <c r="G100" s="166" t="n">
        <f aca="false">low_v2_m!E88+temporary_pension_bonus_low!B88</f>
        <v>25948694.5592426</v>
      </c>
      <c r="H100" s="67" t="n">
        <f aca="false">F100-J100</f>
        <v>23259549.3595567</v>
      </c>
      <c r="I100" s="67" t="n">
        <f aca="false">G100-K100</f>
        <v>22223839.6312342</v>
      </c>
      <c r="J100" s="166" t="n">
        <f aca="false">low_v2_m!J88</f>
        <v>3840056.62681287</v>
      </c>
      <c r="K100" s="166" t="n">
        <f aca="false">low_v2_m!K88</f>
        <v>3724854.92800848</v>
      </c>
      <c r="L100" s="67" t="n">
        <f aca="false">H100-I100</f>
        <v>1035709.72832253</v>
      </c>
      <c r="M100" s="67" t="n">
        <f aca="false">J100-K100</f>
        <v>115201.698804386</v>
      </c>
      <c r="N100" s="166" t="n">
        <f aca="false">SUM(low_v5_m!C88:J88)</f>
        <v>2735214.74742458</v>
      </c>
      <c r="O100" s="7"/>
      <c r="P100" s="7"/>
      <c r="Q100" s="67" t="n">
        <f aca="false">I100*5.5017049523</f>
        <v>122269008.558282</v>
      </c>
      <c r="R100" s="67"/>
      <c r="S100" s="67"/>
      <c r="T100" s="7"/>
      <c r="U100" s="7"/>
      <c r="V100" s="67" t="n">
        <f aca="false">K100*5.5017049523</f>
        <v>20493052.8040233</v>
      </c>
      <c r="W100" s="67" t="n">
        <f aca="false">M100*5.5017049523</f>
        <v>633805.756825463</v>
      </c>
      <c r="X100" s="67" t="n">
        <f aca="false">N100*5.1890047538+L100*5.5017049523</f>
        <v>19891211.6685074</v>
      </c>
      <c r="Y100" s="67" t="n">
        <f aca="false">N100*5.1890047538</f>
        <v>14193042.32705</v>
      </c>
      <c r="Z100" s="67" t="n">
        <f aca="false">L100*5.5017049523</f>
        <v>5698169.34145736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6" t="n">
        <f aca="false">low_v2_m!D89+temporary_pension_bonus_low!B89</f>
        <v>27238800.2122144</v>
      </c>
      <c r="G101" s="166" t="n">
        <f aca="false">low_v2_m!E89+temporary_pension_bonus_low!B89</f>
        <v>26082168.4153243</v>
      </c>
      <c r="H101" s="67" t="n">
        <f aca="false">F101-J101</f>
        <v>23317870.7329221</v>
      </c>
      <c r="I101" s="67" t="n">
        <f aca="false">G101-K101</f>
        <v>22278866.8204108</v>
      </c>
      <c r="J101" s="166" t="n">
        <f aca="false">low_v2_m!J89</f>
        <v>3920929.47929224</v>
      </c>
      <c r="K101" s="166" t="n">
        <f aca="false">low_v2_m!K89</f>
        <v>3803301.59491347</v>
      </c>
      <c r="L101" s="67" t="n">
        <f aca="false">H101-I101</f>
        <v>1039003.91251127</v>
      </c>
      <c r="M101" s="67" t="n">
        <f aca="false">J101-K101</f>
        <v>117627.884378768</v>
      </c>
      <c r="N101" s="166" t="n">
        <f aca="false">SUM(low_v5_m!C89:J89)</f>
        <v>2780534.28822876</v>
      </c>
      <c r="O101" s="7"/>
      <c r="P101" s="7"/>
      <c r="Q101" s="67" t="n">
        <f aca="false">I101*5.5017049523</f>
        <v>122571751.917487</v>
      </c>
      <c r="R101" s="67"/>
      <c r="S101" s="67"/>
      <c r="T101" s="7"/>
      <c r="U101" s="7"/>
      <c r="V101" s="67" t="n">
        <f aca="false">K101*5.5017049523</f>
        <v>20924643.2198259</v>
      </c>
      <c r="W101" s="67" t="n">
        <f aca="false">M101*5.5017049523</f>
        <v>647153.91401524</v>
      </c>
      <c r="X101" s="67" t="n">
        <f aca="false">N101*5.1890047538+L101*5.5017049523</f>
        <v>20144498.6106453</v>
      </c>
      <c r="Y101" s="67" t="n">
        <f aca="false">N101*5.1890047538</f>
        <v>14428205.6397229</v>
      </c>
      <c r="Z101" s="67" t="n">
        <f aca="false">L101*5.5017049523</f>
        <v>5716292.97092233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64" t="n">
        <f aca="false">low_v2_m!D90+temporary_pension_bonus_low!B90</f>
        <v>27337273.170007</v>
      </c>
      <c r="G102" s="164" t="n">
        <f aca="false">low_v2_m!E90+temporary_pension_bonus_low!B90</f>
        <v>26176113.3133506</v>
      </c>
      <c r="H102" s="8" t="n">
        <f aca="false">F102-J102</f>
        <v>23362094.6513274</v>
      </c>
      <c r="I102" s="8" t="n">
        <f aca="false">G102-K102</f>
        <v>22320190.1502314</v>
      </c>
      <c r="J102" s="164" t="n">
        <f aca="false">low_v2_m!J90</f>
        <v>3975178.51867964</v>
      </c>
      <c r="K102" s="164" t="n">
        <f aca="false">low_v2_m!K90</f>
        <v>3855923.16311925</v>
      </c>
      <c r="L102" s="8" t="n">
        <f aca="false">H102-I102</f>
        <v>1041904.50109603</v>
      </c>
      <c r="M102" s="8" t="n">
        <f aca="false">J102-K102</f>
        <v>119255.355560388</v>
      </c>
      <c r="N102" s="164" t="n">
        <f aca="false">SUM(low_v5_m!C90:J90)</f>
        <v>3409268.72690155</v>
      </c>
      <c r="O102" s="5"/>
      <c r="P102" s="5"/>
      <c r="Q102" s="8" t="n">
        <f aca="false">I102*5.5017049523</f>
        <v>122799100.685806</v>
      </c>
      <c r="R102" s="8"/>
      <c r="S102" s="8"/>
      <c r="T102" s="5"/>
      <c r="U102" s="5"/>
      <c r="V102" s="8" t="n">
        <f aca="false">K102*5.5017049523</f>
        <v>21214151.5622215</v>
      </c>
      <c r="W102" s="8" t="n">
        <f aca="false">M102*5.5017049523</f>
        <v>656107.780274884</v>
      </c>
      <c r="X102" s="8" t="n">
        <f aca="false">N102*5.1890047538+L102*5.5017049523</f>
        <v>23422962.7843775</v>
      </c>
      <c r="Y102" s="8" t="n">
        <f aca="false">N102*5.1890047538</f>
        <v>17690711.6308738</v>
      </c>
      <c r="Z102" s="8" t="n">
        <f aca="false">L102*5.5017049523</f>
        <v>5732251.15350366</v>
      </c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6" t="n">
        <f aca="false">low_v2_m!D91+temporary_pension_bonus_low!B91</f>
        <v>27452707.2310739</v>
      </c>
      <c r="G103" s="166" t="n">
        <f aca="false">low_v2_m!E91+temporary_pension_bonus_low!B91</f>
        <v>26286835.9627553</v>
      </c>
      <c r="H103" s="67" t="n">
        <f aca="false">F103-J103</f>
        <v>23395598.1007124</v>
      </c>
      <c r="I103" s="67" t="n">
        <f aca="false">G103-K103</f>
        <v>22351440.1063046</v>
      </c>
      <c r="J103" s="166" t="n">
        <f aca="false">low_v2_m!J91</f>
        <v>4057109.13036159</v>
      </c>
      <c r="K103" s="166" t="n">
        <f aca="false">low_v2_m!K91</f>
        <v>3935395.85645074</v>
      </c>
      <c r="L103" s="67" t="n">
        <f aca="false">H103-I103</f>
        <v>1044157.99440778</v>
      </c>
      <c r="M103" s="67" t="n">
        <f aca="false">J103-K103</f>
        <v>121713.273910848</v>
      </c>
      <c r="N103" s="166" t="n">
        <f aca="false">SUM(low_v5_m!C91:J91)</f>
        <v>2802066.7804745</v>
      </c>
      <c r="O103" s="7"/>
      <c r="P103" s="7"/>
      <c r="Q103" s="67" t="n">
        <f aca="false">I103*5.5017049523</f>
        <v>122971028.723893</v>
      </c>
      <c r="R103" s="67"/>
      <c r="S103" s="67"/>
      <c r="T103" s="7"/>
      <c r="U103" s="7"/>
      <c r="V103" s="67" t="n">
        <f aca="false">K103*5.5017049523</f>
        <v>21651386.8726959</v>
      </c>
      <c r="W103" s="67" t="n">
        <f aca="false">M103*5.5017049523</f>
        <v>669630.521835961</v>
      </c>
      <c r="X103" s="67" t="n">
        <f aca="false">N103*5.1890047538+L103*5.5017049523</f>
        <v>20284587.0531642</v>
      </c>
      <c r="Y103" s="67" t="n">
        <f aca="false">N103*5.1890047538</f>
        <v>14539937.8443473</v>
      </c>
      <c r="Z103" s="67" t="n">
        <f aca="false">L103*5.5017049523</f>
        <v>5744649.2088169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6" t="n">
        <f aca="false">low_v2_m!D92+temporary_pension_bonus_low!B92</f>
        <v>27506968.8055478</v>
      </c>
      <c r="G104" s="166" t="n">
        <f aca="false">low_v2_m!E92+temporary_pension_bonus_low!B92</f>
        <v>26339397.0227026</v>
      </c>
      <c r="H104" s="67" t="n">
        <f aca="false">F104-J104</f>
        <v>23375495.4259608</v>
      </c>
      <c r="I104" s="67" t="n">
        <f aca="false">G104-K104</f>
        <v>22331867.8445032</v>
      </c>
      <c r="J104" s="166" t="n">
        <f aca="false">low_v2_m!J92</f>
        <v>4131473.37958696</v>
      </c>
      <c r="K104" s="166" t="n">
        <f aca="false">low_v2_m!K92</f>
        <v>4007529.17819935</v>
      </c>
      <c r="L104" s="67" t="n">
        <f aca="false">H104-I104</f>
        <v>1043627.58145758</v>
      </c>
      <c r="M104" s="67" t="n">
        <f aca="false">J104-K104</f>
        <v>123944.201387609</v>
      </c>
      <c r="N104" s="166" t="n">
        <f aca="false">SUM(low_v5_m!C92:J92)</f>
        <v>2743699.15851905</v>
      </c>
      <c r="O104" s="7"/>
      <c r="P104" s="7"/>
      <c r="Q104" s="67" t="n">
        <f aca="false">I104*5.5017049523</f>
        <v>122863347.914213</v>
      </c>
      <c r="R104" s="67"/>
      <c r="S104" s="67"/>
      <c r="T104" s="7"/>
      <c r="U104" s="7"/>
      <c r="V104" s="67" t="n">
        <f aca="false">K104*5.5017049523</f>
        <v>22048243.1261861</v>
      </c>
      <c r="W104" s="67" t="n">
        <f aca="false">M104*5.5017049523</f>
        <v>681904.426583076</v>
      </c>
      <c r="X104" s="67" t="n">
        <f aca="false">N104*5.1890047538+L104*5.5017049523</f>
        <v>19978799.0098145</v>
      </c>
      <c r="Y104" s="67" t="n">
        <f aca="false">N104*5.1890047538</f>
        <v>14237067.9765524</v>
      </c>
      <c r="Z104" s="67" t="n">
        <f aca="false">L104*5.5017049523</f>
        <v>5741731.03326203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6" t="n">
        <f aca="false">low_v2_m!D93+temporary_pension_bonus_low!B93</f>
        <v>27678753.5357371</v>
      </c>
      <c r="G105" s="166" t="n">
        <f aca="false">low_v2_m!E93+temporary_pension_bonus_low!B93</f>
        <v>26503936.2884187</v>
      </c>
      <c r="H105" s="67" t="n">
        <f aca="false">F105-J105</f>
        <v>23442110.5027323</v>
      </c>
      <c r="I105" s="67" t="n">
        <f aca="false">G105-K105</f>
        <v>22394392.546404</v>
      </c>
      <c r="J105" s="166" t="n">
        <f aca="false">low_v2_m!J93</f>
        <v>4236643.03300484</v>
      </c>
      <c r="K105" s="166" t="n">
        <f aca="false">low_v2_m!K93</f>
        <v>4109543.74201469</v>
      </c>
      <c r="L105" s="67" t="n">
        <f aca="false">H105-I105</f>
        <v>1047717.95632827</v>
      </c>
      <c r="M105" s="67" t="n">
        <f aca="false">J105-K105</f>
        <v>127099.290990145</v>
      </c>
      <c r="N105" s="166" t="n">
        <f aca="false">SUM(low_v5_m!C93:J93)</f>
        <v>2775732.90538347</v>
      </c>
      <c r="O105" s="7"/>
      <c r="P105" s="7"/>
      <c r="Q105" s="67" t="n">
        <f aca="false">I105*5.5017049523</f>
        <v>123207340.376301</v>
      </c>
      <c r="R105" s="67"/>
      <c r="S105" s="67"/>
      <c r="T105" s="7"/>
      <c r="U105" s="7"/>
      <c r="V105" s="67" t="n">
        <f aca="false">K105*5.5017049523</f>
        <v>22609497.1571357</v>
      </c>
      <c r="W105" s="67" t="n">
        <f aca="false">M105*5.5017049523</f>
        <v>699262.798674302</v>
      </c>
      <c r="X105" s="67" t="n">
        <f aca="false">N105*5.1890047538+L105*5.5017049523</f>
        <v>20167526.3102588</v>
      </c>
      <c r="Y105" s="67" t="n">
        <f aca="false">N105*5.1890047538</f>
        <v>14403291.2413139</v>
      </c>
      <c r="Z105" s="67" t="n">
        <f aca="false">L105*5.5017049523</f>
        <v>5764235.06894485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64" t="n">
        <f aca="false">low_v2_m!D94+temporary_pension_bonus_low!B94</f>
        <v>27704797.3933437</v>
      </c>
      <c r="G106" s="164" t="n">
        <f aca="false">low_v2_m!E94+temporary_pension_bonus_low!B94</f>
        <v>26529836.3538509</v>
      </c>
      <c r="H106" s="8" t="n">
        <f aca="false">F106-J106</f>
        <v>23393598.3062331</v>
      </c>
      <c r="I106" s="8" t="n">
        <f aca="false">G106-K106</f>
        <v>22347973.2393537</v>
      </c>
      <c r="J106" s="164" t="n">
        <f aca="false">low_v2_m!J94</f>
        <v>4311199.08711051</v>
      </c>
      <c r="K106" s="164" t="n">
        <f aca="false">low_v2_m!K94</f>
        <v>4181863.11449719</v>
      </c>
      <c r="L106" s="8" t="n">
        <f aca="false">H106-I106</f>
        <v>1045625.06687941</v>
      </c>
      <c r="M106" s="8" t="n">
        <f aca="false">J106-K106</f>
        <v>129335.972613316</v>
      </c>
      <c r="N106" s="164" t="n">
        <f aca="false">SUM(low_v5_m!C94:J94)</f>
        <v>3391531.26688047</v>
      </c>
      <c r="O106" s="5"/>
      <c r="P106" s="5"/>
      <c r="Q106" s="8" t="n">
        <f aca="false">I106*5.5017049523</f>
        <v>122951955.04482</v>
      </c>
      <c r="R106" s="8"/>
      <c r="S106" s="8"/>
      <c r="T106" s="5"/>
      <c r="U106" s="5"/>
      <c r="V106" s="8" t="n">
        <f aca="false">K106*5.5017049523</f>
        <v>23007377.0068699</v>
      </c>
      <c r="W106" s="8" t="n">
        <f aca="false">M106*5.5017049523</f>
        <v>711568.361037218</v>
      </c>
      <c r="X106" s="8" t="n">
        <f aca="false">N106*5.1890047538+L106*5.5017049523</f>
        <v>23351392.4752035</v>
      </c>
      <c r="Y106" s="8" t="n">
        <f aca="false">N106*5.1890047538</f>
        <v>17598671.8665041</v>
      </c>
      <c r="Z106" s="8" t="n">
        <f aca="false">L106*5.5017049523</f>
        <v>5752720.60869945</v>
      </c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6" t="n">
        <f aca="false">low_v2_m!D95+temporary_pension_bonus_low!B95</f>
        <v>27781455.8841944</v>
      </c>
      <c r="G107" s="166" t="n">
        <f aca="false">low_v2_m!E95+temporary_pension_bonus_low!B95</f>
        <v>26603493.7024472</v>
      </c>
      <c r="H107" s="67" t="n">
        <f aca="false">F107-J107</f>
        <v>23438284.9907142</v>
      </c>
      <c r="I107" s="67" t="n">
        <f aca="false">G107-K107</f>
        <v>22390617.9357714</v>
      </c>
      <c r="J107" s="166" t="n">
        <f aca="false">low_v2_m!J95</f>
        <v>4343170.89348029</v>
      </c>
      <c r="K107" s="166" t="n">
        <f aca="false">low_v2_m!K95</f>
        <v>4212875.76667588</v>
      </c>
      <c r="L107" s="67" t="n">
        <f aca="false">H107-I107</f>
        <v>1047667.0549428</v>
      </c>
      <c r="M107" s="67" t="n">
        <f aca="false">J107-K107</f>
        <v>130295.12680441</v>
      </c>
      <c r="N107" s="166" t="n">
        <f aca="false">SUM(low_v5_m!C95:J95)</f>
        <v>2840242.14721582</v>
      </c>
      <c r="O107" s="7"/>
      <c r="P107" s="7"/>
      <c r="Q107" s="67" t="n">
        <f aca="false">I107*5.5017049523</f>
        <v>123186573.582291</v>
      </c>
      <c r="R107" s="67"/>
      <c r="S107" s="67"/>
      <c r="T107" s="7"/>
      <c r="U107" s="7"/>
      <c r="V107" s="67" t="n">
        <f aca="false">K107*5.5017049523</f>
        <v>23177999.4689453</v>
      </c>
      <c r="W107" s="67" t="n">
        <f aca="false">M107*5.5017049523</f>
        <v>716845.344400376</v>
      </c>
      <c r="X107" s="67" t="n">
        <f aca="false">N107*5.1890047538+L107*5.5017049523</f>
        <v>20501985.0283864</v>
      </c>
      <c r="Y107" s="67" t="n">
        <f aca="false">N107*5.1890047538</f>
        <v>14738030.003846</v>
      </c>
      <c r="Z107" s="67" t="n">
        <f aca="false">L107*5.5017049523</f>
        <v>5763955.02454037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6" t="n">
        <f aca="false">low_v2_m!D96+temporary_pension_bonus_low!B96</f>
        <v>27872770.1350428</v>
      </c>
      <c r="G108" s="166" t="n">
        <f aca="false">low_v2_m!E96+temporary_pension_bonus_low!B96</f>
        <v>26691306.8461861</v>
      </c>
      <c r="H108" s="67" t="n">
        <f aca="false">F108-J108</f>
        <v>23421424.990571</v>
      </c>
      <c r="I108" s="67" t="n">
        <f aca="false">G108-K108</f>
        <v>22373502.0560484</v>
      </c>
      <c r="J108" s="166" t="n">
        <f aca="false">low_v2_m!J96</f>
        <v>4451345.14447185</v>
      </c>
      <c r="K108" s="166" t="n">
        <f aca="false">low_v2_m!K96</f>
        <v>4317804.79013769</v>
      </c>
      <c r="L108" s="67" t="n">
        <f aca="false">H108-I108</f>
        <v>1047922.93452256</v>
      </c>
      <c r="M108" s="67" t="n">
        <f aca="false">J108-K108</f>
        <v>133540.354334155</v>
      </c>
      <c r="N108" s="166" t="n">
        <f aca="false">SUM(low_v5_m!C96:J96)</f>
        <v>2789710.83428072</v>
      </c>
      <c r="O108" s="7"/>
      <c r="P108" s="7"/>
      <c r="Q108" s="67" t="n">
        <f aca="false">I108*5.5017049523</f>
        <v>123092407.062056</v>
      </c>
      <c r="R108" s="67"/>
      <c r="S108" s="67"/>
      <c r="T108" s="7"/>
      <c r="U108" s="7"/>
      <c r="V108" s="67" t="n">
        <f aca="false">K108*5.5017049523</f>
        <v>23755287.9969652</v>
      </c>
      <c r="W108" s="67" t="n">
        <f aca="false">M108*5.5017049523</f>
        <v>734699.628772118</v>
      </c>
      <c r="X108" s="67" t="n">
        <f aca="false">N108*5.1890047538+L108*5.5017049523</f>
        <v>20241185.5793015</v>
      </c>
      <c r="Y108" s="67" t="n">
        <f aca="false">N108*5.1890047538</f>
        <v>14475822.78081</v>
      </c>
      <c r="Z108" s="67" t="n">
        <f aca="false">L108*5.5017049523</f>
        <v>5765362.79849151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6" t="n">
        <f aca="false">low_v2_m!D97+temporary_pension_bonus_low!B97</f>
        <v>27854458.8695668</v>
      </c>
      <c r="G109" s="166" t="n">
        <f aca="false">low_v2_m!E97+temporary_pension_bonus_low!B97</f>
        <v>26674605.2422389</v>
      </c>
      <c r="H109" s="67" t="n">
        <f aca="false">F109-J109</f>
        <v>23389975.9137106</v>
      </c>
      <c r="I109" s="67" t="n">
        <f aca="false">G109-K109</f>
        <v>22344056.7750584</v>
      </c>
      <c r="J109" s="166" t="n">
        <f aca="false">low_v2_m!J97</f>
        <v>4464482.95585624</v>
      </c>
      <c r="K109" s="166" t="n">
        <f aca="false">low_v2_m!K97</f>
        <v>4330548.46718055</v>
      </c>
      <c r="L109" s="67" t="n">
        <f aca="false">H109-I109</f>
        <v>1045919.13865218</v>
      </c>
      <c r="M109" s="67" t="n">
        <f aca="false">J109-K109</f>
        <v>133934.488675687</v>
      </c>
      <c r="N109" s="166" t="n">
        <f aca="false">SUM(low_v5_m!C97:J97)</f>
        <v>2727756.69005219</v>
      </c>
      <c r="O109" s="7"/>
      <c r="P109" s="7"/>
      <c r="Q109" s="67" t="n">
        <f aca="false">I109*5.5017049523</f>
        <v>122930407.813811</v>
      </c>
      <c r="R109" s="67"/>
      <c r="S109" s="67"/>
      <c r="T109" s="7"/>
      <c r="U109" s="7"/>
      <c r="V109" s="67" t="n">
        <f aca="false">K109*5.5017049523</f>
        <v>23825399.9480624</v>
      </c>
      <c r="W109" s="67" t="n">
        <f aca="false">M109*5.5017049523</f>
        <v>736868.039630798</v>
      </c>
      <c r="X109" s="67" t="n">
        <f aca="false">N109*5.1890047538+L109*5.5017049523</f>
        <v>19908680.9367186</v>
      </c>
      <c r="Y109" s="67" t="n">
        <f aca="false">N109*5.1890047538</f>
        <v>14154342.4318906</v>
      </c>
      <c r="Z109" s="67" t="n">
        <f aca="false">L109*5.5017049523</f>
        <v>5754338.50482802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64" t="n">
        <f aca="false">low_v2_m!D98+temporary_pension_bonus_low!B98</f>
        <v>28082113.4877329</v>
      </c>
      <c r="G110" s="164" t="n">
        <f aca="false">low_v2_m!E98+temporary_pension_bonus_low!B98</f>
        <v>26891878.056169</v>
      </c>
      <c r="H110" s="8" t="n">
        <f aca="false">F110-J110</f>
        <v>23526411.338794</v>
      </c>
      <c r="I110" s="8" t="n">
        <f aca="false">G110-K110</f>
        <v>22472846.9716982</v>
      </c>
      <c r="J110" s="164" t="n">
        <f aca="false">low_v2_m!J98</f>
        <v>4555702.14893889</v>
      </c>
      <c r="K110" s="164" t="n">
        <f aca="false">low_v2_m!K98</f>
        <v>4419031.08447073</v>
      </c>
      <c r="L110" s="8" t="n">
        <f aca="false">H110-I110</f>
        <v>1053564.36709576</v>
      </c>
      <c r="M110" s="8" t="n">
        <f aca="false">J110-K110</f>
        <v>136671.064468167</v>
      </c>
      <c r="N110" s="164" t="n">
        <f aca="false">SUM(low_v5_m!C98:J98)</f>
        <v>3343026.98231113</v>
      </c>
      <c r="O110" s="5"/>
      <c r="P110" s="5"/>
      <c r="Q110" s="8" t="n">
        <f aca="false">I110*5.5017049523</f>
        <v>123638973.476472</v>
      </c>
      <c r="R110" s="8"/>
      <c r="S110" s="8"/>
      <c r="T110" s="5"/>
      <c r="U110" s="5"/>
      <c r="V110" s="8" t="n">
        <f aca="false">K110*5.5017049523</f>
        <v>24312205.2018002</v>
      </c>
      <c r="W110" s="8" t="n">
        <f aca="false">M110*5.5017049523</f>
        <v>751923.872220626</v>
      </c>
      <c r="X110" s="8" t="n">
        <f aca="false">N110*5.1890047538+L110*5.5017049523</f>
        <v>23143383.1993117</v>
      </c>
      <c r="Y110" s="8" t="n">
        <f aca="false">N110*5.1890047538</f>
        <v>17346982.9032941</v>
      </c>
      <c r="Z110" s="8" t="n">
        <f aca="false">L110*5.5017049523</f>
        <v>5796400.29601754</v>
      </c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6" t="n">
        <f aca="false">low_v2_m!D99+temporary_pension_bonus_low!B99</f>
        <v>28166609.8264939</v>
      </c>
      <c r="G111" s="166" t="n">
        <f aca="false">low_v2_m!E99+temporary_pension_bonus_low!B99</f>
        <v>26973722.5203362</v>
      </c>
      <c r="H111" s="67" t="n">
        <f aca="false">F111-J111</f>
        <v>23521379.5233035</v>
      </c>
      <c r="I111" s="67" t="n">
        <f aca="false">G111-K111</f>
        <v>22467849.1262415</v>
      </c>
      <c r="J111" s="166" t="n">
        <f aca="false">low_v2_m!J99</f>
        <v>4645230.30319034</v>
      </c>
      <c r="K111" s="166" t="n">
        <f aca="false">low_v2_m!K99</f>
        <v>4505873.39409463</v>
      </c>
      <c r="L111" s="67" t="n">
        <f aca="false">H111-I111</f>
        <v>1053530.39706201</v>
      </c>
      <c r="M111" s="67" t="n">
        <f aca="false">J111-K111</f>
        <v>139356.909095711</v>
      </c>
      <c r="N111" s="166" t="n">
        <f aca="false">SUM(low_v5_m!C99:J99)</f>
        <v>2786275.28330323</v>
      </c>
      <c r="O111" s="7"/>
      <c r="P111" s="7"/>
      <c r="Q111" s="67" t="n">
        <f aca="false">I111*5.5017049523</f>
        <v>123611476.805372</v>
      </c>
      <c r="R111" s="67"/>
      <c r="S111" s="67"/>
      <c r="T111" s="7"/>
      <c r="U111" s="7"/>
      <c r="V111" s="67" t="n">
        <f aca="false">K111*5.5017049523</f>
        <v>24789985.9667272</v>
      </c>
      <c r="W111" s="67" t="n">
        <f aca="false">M111*5.5017049523</f>
        <v>766700.596909095</v>
      </c>
      <c r="X111" s="67" t="n">
        <f aca="false">N111*5.1890047538+L111*5.5017049523</f>
        <v>20254209.0933705</v>
      </c>
      <c r="Y111" s="67" t="n">
        <f aca="false">N111*5.1890047538</f>
        <v>14457995.6904559</v>
      </c>
      <c r="Z111" s="67" t="n">
        <f aca="false">L111*5.5017049523</f>
        <v>5796213.40291463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6" t="n">
        <f aca="false">low_v2_m!D100+temporary_pension_bonus_low!B100</f>
        <v>28248130.7608293</v>
      </c>
      <c r="G112" s="166" t="n">
        <f aca="false">low_v2_m!E100+temporary_pension_bonus_low!B100</f>
        <v>27051918.3915616</v>
      </c>
      <c r="H112" s="67" t="n">
        <f aca="false">F112-J112</f>
        <v>23564814.8798535</v>
      </c>
      <c r="I112" s="67" t="n">
        <f aca="false">G112-K112</f>
        <v>22509101.987015</v>
      </c>
      <c r="J112" s="166" t="n">
        <f aca="false">low_v2_m!J100</f>
        <v>4683315.88097587</v>
      </c>
      <c r="K112" s="166" t="n">
        <f aca="false">low_v2_m!K100</f>
        <v>4542816.4045466</v>
      </c>
      <c r="L112" s="67" t="n">
        <f aca="false">H112-I112</f>
        <v>1055712.89283842</v>
      </c>
      <c r="M112" s="67" t="n">
        <f aca="false">J112-K112</f>
        <v>140499.476429277</v>
      </c>
      <c r="N112" s="166" t="n">
        <f aca="false">SUM(low_v5_m!C100:J100)</f>
        <v>2697672.48259424</v>
      </c>
      <c r="O112" s="7"/>
      <c r="P112" s="7"/>
      <c r="Q112" s="67" t="n">
        <f aca="false">I112*5.5017049523</f>
        <v>123838437.873786</v>
      </c>
      <c r="R112" s="67"/>
      <c r="S112" s="67"/>
      <c r="T112" s="7"/>
      <c r="U112" s="7"/>
      <c r="V112" s="67" t="n">
        <f aca="false">K112*5.5017049523</f>
        <v>24993235.5102837</v>
      </c>
      <c r="W112" s="67" t="n">
        <f aca="false">M112*5.5017049523</f>
        <v>772986.665266511</v>
      </c>
      <c r="X112" s="67" t="n">
        <f aca="false">N112*5.1890047538+L112*5.5017049523</f>
        <v>19806456.1871131</v>
      </c>
      <c r="Y112" s="67" t="n">
        <f aca="false">N112*5.1890047538</f>
        <v>13998235.336377</v>
      </c>
      <c r="Z112" s="67" t="n">
        <f aca="false">L112*5.5017049523</f>
        <v>5808220.85073611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6" t="n">
        <f aca="false">low_v2_m!D101+temporary_pension_bonus_low!B101</f>
        <v>28365218.3794442</v>
      </c>
      <c r="G113" s="166" t="n">
        <f aca="false">low_v2_m!E101+temporary_pension_bonus_low!B101</f>
        <v>27165087.0425194</v>
      </c>
      <c r="H113" s="67" t="n">
        <f aca="false">F113-J113</f>
        <v>23568217.5896734</v>
      </c>
      <c r="I113" s="67" t="n">
        <f aca="false">G113-K113</f>
        <v>22511996.2764416</v>
      </c>
      <c r="J113" s="166" t="n">
        <f aca="false">low_v2_m!J101</f>
        <v>4797000.78977088</v>
      </c>
      <c r="K113" s="166" t="n">
        <f aca="false">low_v2_m!K101</f>
        <v>4653090.76607776</v>
      </c>
      <c r="L113" s="67" t="n">
        <f aca="false">H113-I113</f>
        <v>1056221.31323173</v>
      </c>
      <c r="M113" s="67" t="n">
        <f aca="false">J113-K113</f>
        <v>143910.023693127</v>
      </c>
      <c r="N113" s="166" t="n">
        <f aca="false">SUM(low_v5_m!C101:J101)</f>
        <v>2728422.79552987</v>
      </c>
      <c r="O113" s="7"/>
      <c r="P113" s="7"/>
      <c r="Q113" s="67" t="n">
        <f aca="false">I113*5.5017049523</f>
        <v>123854361.400258</v>
      </c>
      <c r="R113" s="67"/>
      <c r="S113" s="67"/>
      <c r="T113" s="7"/>
      <c r="U113" s="7"/>
      <c r="V113" s="67" t="n">
        <f aca="false">K113*5.5017049523</f>
        <v>25599932.5112314</v>
      </c>
      <c r="W113" s="67" t="n">
        <f aca="false">M113*5.5017049523</f>
        <v>791750.490038085</v>
      </c>
      <c r="X113" s="67" t="n">
        <f aca="false">N113*5.1890047538+L113*5.5017049523</f>
        <v>19968816.8861126</v>
      </c>
      <c r="Y113" s="67" t="n">
        <f aca="false">N113*5.1890047538</f>
        <v>14157798.8563808</v>
      </c>
      <c r="Z113" s="67" t="n">
        <f aca="false">L113*5.5017049523</f>
        <v>5811018.02973181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75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64" t="n">
        <f aca="false">low_v2_m!D102+temporary_pension_bonus_low!B102</f>
        <v>28512480.1294149</v>
      </c>
      <c r="G114" s="164" t="n">
        <f aca="false">low_v2_m!E102+temporary_pension_bonus_low!B102</f>
        <v>27305269.4760991</v>
      </c>
      <c r="H114" s="8" t="n">
        <f aca="false">F114-J114</f>
        <v>23632440.0788259</v>
      </c>
      <c r="I114" s="8" t="n">
        <f aca="false">G114-K114</f>
        <v>22571630.6270278</v>
      </c>
      <c r="J114" s="164" t="n">
        <f aca="false">low_v2_m!J102</f>
        <v>4880040.050589</v>
      </c>
      <c r="K114" s="164" t="n">
        <f aca="false">low_v2_m!K102</f>
        <v>4733638.84907133</v>
      </c>
      <c r="L114" s="8" t="n">
        <f aca="false">H114-I114</f>
        <v>1060809.45179818</v>
      </c>
      <c r="M114" s="8" t="n">
        <f aca="false">J114-K114</f>
        <v>146401.20151767</v>
      </c>
      <c r="N114" s="164" t="n">
        <f aca="false">SUM(low_v5_m!C102:J102)</f>
        <v>3244277.48425427</v>
      </c>
      <c r="O114" s="5"/>
      <c r="P114" s="5"/>
      <c r="Q114" s="8" t="n">
        <f aca="false">I114*5.5017049523</f>
        <v>124182452.002205</v>
      </c>
      <c r="R114" s="8"/>
      <c r="S114" s="8"/>
      <c r="T114" s="5"/>
      <c r="U114" s="5"/>
      <c r="V114" s="8" t="n">
        <f aca="false">K114*5.5017049523</f>
        <v>26043084.2983354</v>
      </c>
      <c r="W114" s="8" t="n">
        <f aca="false">M114*5.5017049523</f>
        <v>805456.215412432</v>
      </c>
      <c r="X114" s="8" t="n">
        <f aca="false">N114*5.1890047538+L114*5.5017049523</f>
        <v>22670831.9028464</v>
      </c>
      <c r="Y114" s="8" t="n">
        <f aca="false">N114*5.1890047538</f>
        <v>16834571.2884417</v>
      </c>
      <c r="Z114" s="8" t="n">
        <f aca="false">L114*5.5017049523</f>
        <v>5836260.61440469</v>
      </c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6" t="n">
        <f aca="false">low_v2_m!D103+temporary_pension_bonus_low!B103</f>
        <v>28623306.7175394</v>
      </c>
      <c r="G115" s="166" t="n">
        <f aca="false">low_v2_m!E103+temporary_pension_bonus_low!B103</f>
        <v>27411626.35808</v>
      </c>
      <c r="H115" s="67" t="n">
        <f aca="false">F115-J115</f>
        <v>23693340.4713809</v>
      </c>
      <c r="I115" s="67" t="n">
        <f aca="false">G115-K115</f>
        <v>22629559.0993061</v>
      </c>
      <c r="J115" s="166" t="n">
        <f aca="false">low_v2_m!J103</f>
        <v>4929966.24615859</v>
      </c>
      <c r="K115" s="166" t="n">
        <f aca="false">low_v2_m!K103</f>
        <v>4782067.25877383</v>
      </c>
      <c r="L115" s="67" t="n">
        <f aca="false">H115-I115</f>
        <v>1063781.37207471</v>
      </c>
      <c r="M115" s="67" t="n">
        <f aca="false">J115-K115</f>
        <v>147898.987384758</v>
      </c>
      <c r="N115" s="166" t="n">
        <f aca="false">SUM(low_v5_m!C103:J103)</f>
        <v>2675417.07914818</v>
      </c>
      <c r="O115" s="7"/>
      <c r="P115" s="7"/>
      <c r="Q115" s="67" t="n">
        <f aca="false">I115*5.5017049523</f>
        <v>124501157.365018</v>
      </c>
      <c r="R115" s="67"/>
      <c r="S115" s="67"/>
      <c r="T115" s="7"/>
      <c r="U115" s="7"/>
      <c r="V115" s="67" t="n">
        <f aca="false">K115*5.5017049523</f>
        <v>26309523.1198277</v>
      </c>
      <c r="W115" s="67" t="n">
        <f aca="false">M115*5.5017049523</f>
        <v>813696.591334878</v>
      </c>
      <c r="X115" s="67" t="n">
        <f aca="false">N115*5.1890047538+L115*5.5017049523</f>
        <v>19735363.1850055</v>
      </c>
      <c r="Y115" s="67" t="n">
        <f aca="false">N115*5.1890047538</f>
        <v>13882751.9420976</v>
      </c>
      <c r="Z115" s="67" t="n">
        <f aca="false">L115*5.5017049523</f>
        <v>5852611.24290793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6" t="n">
        <f aca="false">low_v2_m!D104+temporary_pension_bonus_low!B104</f>
        <v>28695013.3100552</v>
      </c>
      <c r="G116" s="166" t="n">
        <f aca="false">low_v2_m!E104+temporary_pension_bonus_low!B104</f>
        <v>27480883.0142062</v>
      </c>
      <c r="H116" s="67" t="n">
        <f aca="false">F116-J116</f>
        <v>23697461.6161354</v>
      </c>
      <c r="I116" s="67" t="n">
        <f aca="false">G116-K116</f>
        <v>22633257.8711039</v>
      </c>
      <c r="J116" s="166" t="n">
        <f aca="false">low_v2_m!J104</f>
        <v>4997551.69391983</v>
      </c>
      <c r="K116" s="166" t="n">
        <f aca="false">low_v2_m!K104</f>
        <v>4847625.14310223</v>
      </c>
      <c r="L116" s="67" t="n">
        <f aca="false">H116-I116</f>
        <v>1064203.74503143</v>
      </c>
      <c r="M116" s="67" t="n">
        <f aca="false">J116-K116</f>
        <v>149926.550817594</v>
      </c>
      <c r="N116" s="166" t="n">
        <f aca="false">SUM(low_v5_m!C104:J104)</f>
        <v>2642477.42269254</v>
      </c>
      <c r="O116" s="7"/>
      <c r="P116" s="7"/>
      <c r="Q116" s="67" t="n">
        <f aca="false">I116*5.5017049523</f>
        <v>124521506.916136</v>
      </c>
      <c r="R116" s="67"/>
      <c r="S116" s="67"/>
      <c r="T116" s="7"/>
      <c r="U116" s="7"/>
      <c r="V116" s="67" t="n">
        <f aca="false">K116*5.5017049523</f>
        <v>26670203.2566996</v>
      </c>
      <c r="W116" s="67" t="n">
        <f aca="false">M116*5.5017049523</f>
        <v>824851.647114414</v>
      </c>
      <c r="X116" s="67" t="n">
        <f aca="false">N116*5.1890047538+L116*5.5017049523</f>
        <v>19566762.9224564</v>
      </c>
      <c r="Y116" s="67" t="n">
        <f aca="false">N116*5.1890047538</f>
        <v>13711827.9081608</v>
      </c>
      <c r="Z116" s="67" t="n">
        <f aca="false">L116*5.5017049523</f>
        <v>5854935.01429563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6" t="n">
        <f aca="false">low_v2_m!D105+temporary_pension_bonus_low!B105</f>
        <v>28932286.0677997</v>
      </c>
      <c r="G117" s="166" t="n">
        <f aca="false">low_v2_m!E105+temporary_pension_bonus_low!B105</f>
        <v>27708309.0891154</v>
      </c>
      <c r="H117" s="67" t="n">
        <f aca="false">F117-J117</f>
        <v>23824706.5564294</v>
      </c>
      <c r="I117" s="67" t="n">
        <f aca="false">G117-K117</f>
        <v>22753956.9630863</v>
      </c>
      <c r="J117" s="166" t="n">
        <f aca="false">low_v2_m!J105</f>
        <v>5107579.5113703</v>
      </c>
      <c r="K117" s="166" t="n">
        <f aca="false">low_v2_m!K105</f>
        <v>4954352.12602919</v>
      </c>
      <c r="L117" s="67" t="n">
        <f aca="false">H117-I117</f>
        <v>1070749.59334309</v>
      </c>
      <c r="M117" s="67" t="n">
        <f aca="false">J117-K117</f>
        <v>153227.38534111</v>
      </c>
      <c r="N117" s="166" t="n">
        <f aca="false">SUM(low_v5_m!C105:J105)</f>
        <v>2692217.59588812</v>
      </c>
      <c r="O117" s="7"/>
      <c r="P117" s="7"/>
      <c r="Q117" s="67" t="n">
        <f aca="false">I117*5.5017049523</f>
        <v>125185557.708233</v>
      </c>
      <c r="R117" s="67"/>
      <c r="S117" s="67"/>
      <c r="T117" s="7"/>
      <c r="U117" s="7"/>
      <c r="V117" s="67" t="n">
        <f aca="false">K117*5.5017049523</f>
        <v>27257383.6272128</v>
      </c>
      <c r="W117" s="67" t="n">
        <f aca="false">M117*5.5017049523</f>
        <v>843011.864759164</v>
      </c>
      <c r="X117" s="67" t="n">
        <f aca="false">N117*5.1890047538+L117*5.5017049523</f>
        <v>19860878.2436964</v>
      </c>
      <c r="Y117" s="67" t="n">
        <f aca="false">N117*5.1890047538</f>
        <v>13969929.9033275</v>
      </c>
      <c r="Z117" s="67" t="n">
        <f aca="false">L117*5.5017049523</f>
        <v>5890948.34036891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75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390625" defaultRowHeight="12.75" zeroHeight="false" outlineLevelRow="0" outlineLevelCol="0"/>
  <cols>
    <col collapsed="false" customWidth="true" hidden="false" outlineLevel="0" max="7" min="6" style="58" width="14.86"/>
    <col collapsed="false" customWidth="true" hidden="false" outlineLevel="0" max="8" min="8" style="0" width="19"/>
    <col collapsed="false" customWidth="true" hidden="false" outlineLevel="0" max="9" min="9" style="0" width="14.86"/>
    <col collapsed="false" customWidth="true" hidden="false" outlineLevel="0" max="10" min="10" style="58" width="17.29"/>
    <col collapsed="false" customWidth="true" hidden="false" outlineLevel="0" max="11" min="11" style="58" width="15.88"/>
    <col collapsed="false" customWidth="true" hidden="false" outlineLevel="0" max="12" min="12" style="0" width="13.86"/>
    <col collapsed="false" customWidth="true" hidden="false" outlineLevel="0" max="13" min="13" style="0" width="15.29"/>
    <col collapsed="false" customWidth="true" hidden="false" outlineLevel="0" max="14" min="14" style="58" width="8.86"/>
    <col collapsed="false" customWidth="true" hidden="false" outlineLevel="0" max="18" min="17" style="0" width="13.43"/>
    <col collapsed="false" customWidth="true" hidden="false" outlineLevel="0" max="24" min="24" style="0" width="16.41"/>
  </cols>
  <sheetData>
    <row r="1" customFormat="false" ht="12.75" hidden="false" customHeight="true" outlineLevel="0" collapsed="false">
      <c r="A1" s="145"/>
      <c r="B1" s="146"/>
      <c r="C1" s="145"/>
      <c r="D1" s="145"/>
      <c r="E1" s="145"/>
      <c r="F1" s="147" t="s">
        <v>168</v>
      </c>
      <c r="G1" s="147" t="s">
        <v>169</v>
      </c>
      <c r="H1" s="145"/>
      <c r="I1" s="145"/>
      <c r="J1" s="148" t="s">
        <v>170</v>
      </c>
      <c r="K1" s="148" t="s">
        <v>171</v>
      </c>
      <c r="L1" s="145"/>
      <c r="M1" s="149"/>
      <c r="N1" s="150" t="s">
        <v>172</v>
      </c>
      <c r="O1" s="145"/>
      <c r="P1" s="146"/>
      <c r="Q1" s="145"/>
      <c r="R1" s="145"/>
      <c r="S1" s="145"/>
      <c r="T1" s="145"/>
      <c r="U1" s="146"/>
      <c r="V1" s="145"/>
      <c r="W1" s="145"/>
      <c r="X1" s="145"/>
      <c r="Y1" s="145"/>
      <c r="Z1" s="145"/>
      <c r="AA1" s="145"/>
      <c r="AB1" s="145"/>
      <c r="AC1" s="145"/>
      <c r="AD1" s="145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75" hidden="false" customHeight="true" outlineLevel="0" collapsed="false">
      <c r="A2" s="145"/>
      <c r="B2" s="146"/>
      <c r="C2" s="145"/>
      <c r="D2" s="145"/>
      <c r="E2" s="145"/>
      <c r="F2" s="148" t="s">
        <v>173</v>
      </c>
      <c r="G2" s="148" t="s">
        <v>174</v>
      </c>
      <c r="H2" s="145"/>
      <c r="I2" s="145"/>
      <c r="J2" s="150"/>
      <c r="K2" s="150"/>
      <c r="L2" s="145"/>
      <c r="M2" s="149"/>
      <c r="N2" s="150" t="s">
        <v>175</v>
      </c>
      <c r="O2" s="145"/>
      <c r="P2" s="146"/>
      <c r="Q2" s="145"/>
      <c r="R2" s="145"/>
      <c r="S2" s="145"/>
      <c r="T2" s="145"/>
      <c r="U2" s="146"/>
      <c r="V2" s="145"/>
      <c r="W2" s="145"/>
      <c r="X2" s="145"/>
      <c r="Y2" s="145"/>
      <c r="Z2" s="145"/>
      <c r="AA2" s="145"/>
      <c r="AB2" s="145"/>
      <c r="AC2" s="145"/>
      <c r="AD2" s="145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50.25" hidden="false" customHeight="true" outlineLevel="0" collapsed="false">
      <c r="A3" s="152" t="s">
        <v>176</v>
      </c>
      <c r="B3" s="153"/>
      <c r="C3" s="152" t="s">
        <v>177</v>
      </c>
      <c r="D3" s="152" t="s">
        <v>178</v>
      </c>
      <c r="E3" s="152" t="s">
        <v>179</v>
      </c>
      <c r="F3" s="154" t="s">
        <v>180</v>
      </c>
      <c r="G3" s="154" t="s">
        <v>181</v>
      </c>
      <c r="H3" s="152" t="s">
        <v>182</v>
      </c>
      <c r="I3" s="152" t="s">
        <v>183</v>
      </c>
      <c r="J3" s="154" t="s">
        <v>184</v>
      </c>
      <c r="K3" s="154" t="s">
        <v>185</v>
      </c>
      <c r="L3" s="152" t="s">
        <v>186</v>
      </c>
      <c r="M3" s="155" t="s">
        <v>187</v>
      </c>
      <c r="N3" s="154" t="s">
        <v>188</v>
      </c>
      <c r="O3" s="152" t="s">
        <v>189</v>
      </c>
      <c r="P3" s="153" t="s">
        <v>190</v>
      </c>
      <c r="Q3" s="152" t="s">
        <v>191</v>
      </c>
      <c r="R3" s="152" t="s">
        <v>192</v>
      </c>
      <c r="S3" s="152" t="s">
        <v>193</v>
      </c>
      <c r="T3" s="152" t="s">
        <v>194</v>
      </c>
      <c r="U3" s="153" t="s">
        <v>195</v>
      </c>
      <c r="V3" s="152" t="s">
        <v>196</v>
      </c>
      <c r="W3" s="152" t="s">
        <v>197</v>
      </c>
      <c r="X3" s="152" t="s">
        <v>198</v>
      </c>
      <c r="Y3" s="152" t="s">
        <v>199</v>
      </c>
      <c r="Z3" s="152" t="s">
        <v>200</v>
      </c>
      <c r="AA3" s="152"/>
      <c r="AB3" s="152"/>
      <c r="AC3" s="152"/>
      <c r="AD3" s="152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</row>
    <row r="4" customFormat="false" ht="12.75" hidden="false" customHeight="false" outlineLevel="0" collapsed="false">
      <c r="A4" s="157" t="s">
        <v>201</v>
      </c>
      <c r="B4" s="158"/>
      <c r="C4" s="157" t="n">
        <v>2014</v>
      </c>
      <c r="D4" s="157" t="n">
        <v>1</v>
      </c>
      <c r="E4" s="157" t="n">
        <v>1005</v>
      </c>
      <c r="F4" s="159" t="n">
        <v>13919743</v>
      </c>
      <c r="G4" s="159" t="n">
        <v>13367098</v>
      </c>
      <c r="H4" s="160" t="n">
        <f aca="false">F4-J4</f>
        <v>13919743</v>
      </c>
      <c r="I4" s="160" t="n">
        <f aca="false">G4-K4</f>
        <v>13367098</v>
      </c>
      <c r="J4" s="161"/>
      <c r="K4" s="161"/>
      <c r="L4" s="160" t="n">
        <f aca="false">H4-I4</f>
        <v>552645</v>
      </c>
      <c r="M4" s="160" t="n">
        <f aca="false">J4-K4</f>
        <v>0</v>
      </c>
      <c r="N4" s="159" t="n">
        <v>2431521</v>
      </c>
      <c r="O4" s="162" t="n">
        <v>68064666.1181856</v>
      </c>
      <c r="P4" s="157" t="n">
        <f aca="false">O4/I4</f>
        <v>5.09195534574412</v>
      </c>
      <c r="Q4" s="160" t="n">
        <f aca="false">I4*5.5017049523</f>
        <v>73541829.2644794</v>
      </c>
      <c r="R4" s="160" t="n">
        <v>11018747.8054275</v>
      </c>
      <c r="S4" s="160" t="n">
        <v>2463940.91347832</v>
      </c>
      <c r="T4" s="162" t="n">
        <v>13733232.3112091</v>
      </c>
      <c r="U4" s="157" t="n">
        <f aca="false">R4/N4</f>
        <v>4.53162765422445</v>
      </c>
      <c r="V4" s="158"/>
      <c r="W4" s="158"/>
      <c r="X4" s="160" t="n">
        <f aca="false">N4*U12+L4*P13</f>
        <v>15657663.7612308</v>
      </c>
      <c r="Y4" s="160" t="n">
        <f aca="false">N4*5.1890047538</f>
        <v>12617174.0279645</v>
      </c>
      <c r="Z4" s="160" t="n">
        <f aca="false">L4*5.5017049523</f>
        <v>3040489.73336383</v>
      </c>
      <c r="AA4" s="160"/>
      <c r="AB4" s="160"/>
      <c r="AC4" s="160"/>
      <c r="AD4" s="160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</row>
    <row r="5" customFormat="false" ht="12.75" hidden="false" customHeight="false" outlineLevel="0" collapsed="false">
      <c r="B5" s="158"/>
      <c r="C5" s="157" t="n">
        <v>2014</v>
      </c>
      <c r="D5" s="157" t="n">
        <v>2</v>
      </c>
      <c r="E5" s="157" t="n">
        <v>1004</v>
      </c>
      <c r="F5" s="159" t="n">
        <v>14482790</v>
      </c>
      <c r="G5" s="159" t="n">
        <v>13911325</v>
      </c>
      <c r="H5" s="160" t="n">
        <f aca="false">F5-J5</f>
        <v>14482790</v>
      </c>
      <c r="I5" s="160" t="n">
        <f aca="false">G5-K5</f>
        <v>13911325</v>
      </c>
      <c r="J5" s="161"/>
      <c r="K5" s="161"/>
      <c r="L5" s="160" t="n">
        <f aca="false">H5-I5</f>
        <v>571465</v>
      </c>
      <c r="M5" s="160" t="n">
        <f aca="false">J5-K5</f>
        <v>0</v>
      </c>
      <c r="N5" s="159" t="n">
        <v>2156056</v>
      </c>
      <c r="O5" s="162" t="n">
        <v>80470827.8892677</v>
      </c>
      <c r="P5" s="157" t="n">
        <f aca="false">O5/I5</f>
        <v>5.78455523749662</v>
      </c>
      <c r="Q5" s="160" t="n">
        <f aca="false">I5*5.5017049523</f>
        <v>76536005.6455548</v>
      </c>
      <c r="R5" s="160" t="n">
        <v>13090128.797517</v>
      </c>
      <c r="S5" s="160" t="n">
        <v>2913043.96959149</v>
      </c>
      <c r="T5" s="162" t="n">
        <v>16270046.9661959</v>
      </c>
      <c r="U5" s="157" t="n">
        <f aca="false">R5/N5</f>
        <v>6.07133061363759</v>
      </c>
      <c r="V5" s="158"/>
      <c r="W5" s="158"/>
      <c r="X5" s="160" t="n">
        <f aca="false">N5*5.1890047538+L5*5.5017049523</f>
        <v>14331816.6540251</v>
      </c>
      <c r="Y5" s="160" t="n">
        <f aca="false">N5*5.1890047538</f>
        <v>11187784.833459</v>
      </c>
      <c r="Z5" s="160" t="n">
        <f aca="false">L5*5.5017049523</f>
        <v>3144031.82056612</v>
      </c>
      <c r="AA5" s="160"/>
      <c r="AB5" s="160"/>
      <c r="AC5" s="160"/>
      <c r="AD5" s="160"/>
    </row>
    <row r="6" customFormat="false" ht="12.75" hidden="false" customHeight="false" outlineLevel="0" collapsed="false">
      <c r="B6" s="158"/>
      <c r="C6" s="157" t="n">
        <v>2014</v>
      </c>
      <c r="D6" s="157" t="n">
        <v>3</v>
      </c>
      <c r="E6" s="157" t="n">
        <v>1003</v>
      </c>
      <c r="F6" s="159" t="n">
        <v>15149966</v>
      </c>
      <c r="G6" s="159" t="n">
        <v>14531608</v>
      </c>
      <c r="H6" s="160" t="n">
        <f aca="false">F6-J6</f>
        <v>15149966</v>
      </c>
      <c r="I6" s="160" t="n">
        <f aca="false">G6-K6</f>
        <v>14531608</v>
      </c>
      <c r="J6" s="161"/>
      <c r="K6" s="161"/>
      <c r="L6" s="160" t="n">
        <f aca="false">H6-I6</f>
        <v>618358</v>
      </c>
      <c r="M6" s="160" t="n">
        <f aca="false">J6-K6</f>
        <v>0</v>
      </c>
      <c r="N6" s="159" t="n">
        <v>2697106</v>
      </c>
      <c r="O6" s="162" t="n">
        <v>71025009.1540406</v>
      </c>
      <c r="P6" s="157" t="n">
        <f aca="false">O6/I6</f>
        <v>4.88762215124717</v>
      </c>
      <c r="Q6" s="160" t="n">
        <f aca="false">I6*5.5017049523</f>
        <v>79948619.6984823</v>
      </c>
      <c r="R6" s="160" t="n">
        <v>13303482.9648562</v>
      </c>
      <c r="S6" s="160" t="n">
        <v>2571105.33137627</v>
      </c>
      <c r="T6" s="162" t="n">
        <v>17670963.688597</v>
      </c>
      <c r="U6" s="157" t="n">
        <f aca="false">R6/N6</f>
        <v>4.93250282519716</v>
      </c>
      <c r="V6" s="158"/>
      <c r="W6" s="158"/>
      <c r="X6" s="160" t="n">
        <f aca="false">N6*5.1890047538+L6*5.5017049523</f>
        <v>17397319.1263968</v>
      </c>
      <c r="Y6" s="160" t="n">
        <f aca="false">N6*5.1890047538</f>
        <v>13995295.8555025</v>
      </c>
      <c r="Z6" s="160" t="n">
        <f aca="false">L6*5.5017049523</f>
        <v>3402023.27089432</v>
      </c>
      <c r="AA6" s="160"/>
      <c r="AB6" s="160"/>
      <c r="AC6" s="160"/>
      <c r="AD6" s="160"/>
    </row>
    <row r="7" customFormat="false" ht="12.75" hidden="false" customHeight="false" outlineLevel="0" collapsed="false">
      <c r="C7" s="157" t="n">
        <v>2014</v>
      </c>
      <c r="D7" s="157" t="n">
        <v>4</v>
      </c>
      <c r="E7" s="157" t="n">
        <v>160</v>
      </c>
      <c r="F7" s="159" t="n">
        <v>15745971</v>
      </c>
      <c r="G7" s="159" t="n">
        <v>15148486</v>
      </c>
      <c r="H7" s="160" t="n">
        <f aca="false">F7-J7</f>
        <v>15745971</v>
      </c>
      <c r="I7" s="160" t="n">
        <f aca="false">G7-K7</f>
        <v>15148486</v>
      </c>
      <c r="J7" s="161"/>
      <c r="K7" s="161"/>
      <c r="L7" s="160" t="n">
        <f aca="false">H7-I7</f>
        <v>597485</v>
      </c>
      <c r="M7" s="160" t="n">
        <f aca="false">J7-K7</f>
        <v>0</v>
      </c>
      <c r="N7" s="159" t="n">
        <v>2598761</v>
      </c>
      <c r="O7" s="162" t="n">
        <v>90838150.786</v>
      </c>
      <c r="P7" s="157" t="n">
        <f aca="false">O7/I7</f>
        <v>5.99651679950062</v>
      </c>
      <c r="Q7" s="160" t="n">
        <f aca="false">I7*5.5017049523</f>
        <v>83342500.4460472</v>
      </c>
      <c r="R7" s="160" t="n">
        <v>12713686.068</v>
      </c>
      <c r="S7" s="160" t="n">
        <v>3288341.0584532</v>
      </c>
      <c r="T7" s="162" t="n">
        <v>17161490.7544532</v>
      </c>
      <c r="U7" s="157" t="n">
        <f aca="false">R7/N7</f>
        <v>4.89221058342803</v>
      </c>
      <c r="V7" s="158"/>
      <c r="W7" s="158"/>
      <c r="X7" s="160" t="n">
        <f aca="false">N7*5.1890047538+L7*5.5017049523</f>
        <v>16772169.366415</v>
      </c>
      <c r="Y7" s="160" t="n">
        <f aca="false">N7*5.1890047538</f>
        <v>13484983.18299</v>
      </c>
      <c r="Z7" s="160" t="n">
        <f aca="false">L7*5.5017049523</f>
        <v>3287186.18342497</v>
      </c>
      <c r="AA7" s="160"/>
      <c r="AB7" s="160"/>
      <c r="AC7" s="160"/>
      <c r="AD7" s="160"/>
    </row>
    <row r="8" customFormat="false" ht="12.75" hidden="false" customHeight="false" outlineLevel="0" collapsed="false">
      <c r="B8" s="158"/>
      <c r="C8" s="157" t="n">
        <f aca="false">C4+1</f>
        <v>2015</v>
      </c>
      <c r="D8" s="157" t="n">
        <f aca="false">D4</f>
        <v>1</v>
      </c>
      <c r="E8" s="157" t="n">
        <v>1001</v>
      </c>
      <c r="F8" s="159" t="n">
        <v>16507879</v>
      </c>
      <c r="G8" s="159" t="n">
        <v>15853349</v>
      </c>
      <c r="H8" s="160" t="n">
        <f aca="false">F8-J8</f>
        <v>16507879</v>
      </c>
      <c r="I8" s="160" t="n">
        <f aca="false">G8-K8</f>
        <v>15853349</v>
      </c>
      <c r="J8" s="161"/>
      <c r="K8" s="161"/>
      <c r="L8" s="160" t="n">
        <f aca="false">H8-I8</f>
        <v>654530</v>
      </c>
      <c r="M8" s="160" t="n">
        <f aca="false">J8-K8</f>
        <v>0</v>
      </c>
      <c r="N8" s="159" t="n">
        <v>3002195</v>
      </c>
      <c r="O8" s="162" t="n">
        <v>81897043.9675653</v>
      </c>
      <c r="P8" s="157" t="n">
        <f aca="false">O8/I8</f>
        <v>5.16591440506137</v>
      </c>
      <c r="Q8" s="160" t="n">
        <f aca="false">I8*5.5017049523</f>
        <v>87220448.7038403</v>
      </c>
      <c r="R8" s="160" t="n">
        <v>13986686.083894</v>
      </c>
      <c r="S8" s="160" t="n">
        <v>2964672.99162586</v>
      </c>
      <c r="T8" s="162" t="n">
        <v>18231627.4986104</v>
      </c>
      <c r="U8" s="157" t="n">
        <f aca="false">R8/N8</f>
        <v>4.65881999133767</v>
      </c>
      <c r="V8" s="158"/>
      <c r="W8" s="158"/>
      <c r="X8" s="160" t="n">
        <f aca="false">N8*5.1890047538+L8*5.5017049523</f>
        <v>19179435.0692635</v>
      </c>
      <c r="Y8" s="160" t="n">
        <f aca="false">N8*5.1890047538</f>
        <v>15578404.1268346</v>
      </c>
      <c r="Z8" s="160" t="n">
        <f aca="false">L8*5.5017049523</f>
        <v>3601030.94242892</v>
      </c>
      <c r="AA8" s="160"/>
      <c r="AB8" s="160"/>
      <c r="AC8" s="160"/>
      <c r="AD8" s="160"/>
    </row>
    <row r="9" customFormat="false" ht="12.75" hidden="false" customHeight="false" outlineLevel="0" collapsed="false">
      <c r="B9" s="158"/>
      <c r="C9" s="157" t="n">
        <f aca="false">C5+1</f>
        <v>2015</v>
      </c>
      <c r="D9" s="157" t="n">
        <f aca="false">D5</f>
        <v>2</v>
      </c>
      <c r="E9" s="157" t="n">
        <v>1000</v>
      </c>
      <c r="F9" s="159" t="n">
        <v>17877475</v>
      </c>
      <c r="G9" s="159" t="n">
        <v>17180984</v>
      </c>
      <c r="H9" s="160" t="n">
        <f aca="false">F9-J9</f>
        <v>17877475</v>
      </c>
      <c r="I9" s="160" t="n">
        <f aca="false">G9-K9</f>
        <v>17180984</v>
      </c>
      <c r="J9" s="161"/>
      <c r="K9" s="161"/>
      <c r="L9" s="160" t="n">
        <f aca="false">H9-I9</f>
        <v>696491</v>
      </c>
      <c r="M9" s="160" t="n">
        <f aca="false">J9-K9</f>
        <v>0</v>
      </c>
      <c r="N9" s="159" t="n">
        <v>2371185</v>
      </c>
      <c r="O9" s="162" t="n">
        <v>104523364.336654</v>
      </c>
      <c r="P9" s="157" t="n">
        <f aca="false">O9/I9</f>
        <v>6.08366577471081</v>
      </c>
      <c r="Q9" s="160" t="n">
        <f aca="false">I9*5.5017049523</f>
        <v>94524704.7581871</v>
      </c>
      <c r="R9" s="160" t="n">
        <v>14339828.6769147</v>
      </c>
      <c r="S9" s="160" t="n">
        <v>3783745.78898687</v>
      </c>
      <c r="T9" s="162" t="n">
        <v>19687951.5296409</v>
      </c>
      <c r="U9" s="157" t="n">
        <f aca="false">R9/N9</f>
        <v>6.04753685474339</v>
      </c>
      <c r="V9" s="158"/>
      <c r="W9" s="158"/>
      <c r="X9" s="160" t="n">
        <f aca="false">N9*5.1890047538+L9*5.5017049523</f>
        <v>16135978.2210716</v>
      </c>
      <c r="Y9" s="160" t="n">
        <f aca="false">N9*5.1890047538</f>
        <v>12304090.2371393</v>
      </c>
      <c r="Z9" s="160" t="n">
        <f aca="false">L9*5.5017049523</f>
        <v>3831887.98393238</v>
      </c>
      <c r="AA9" s="160"/>
      <c r="AB9" s="160"/>
      <c r="AC9" s="160"/>
      <c r="AD9" s="160"/>
    </row>
    <row r="10" customFormat="false" ht="12.75" hidden="false" customHeight="false" outlineLevel="0" collapsed="false">
      <c r="B10" s="158"/>
      <c r="C10" s="157" t="n">
        <v>2016</v>
      </c>
      <c r="D10" s="157" t="n">
        <v>2</v>
      </c>
      <c r="E10" s="157" t="n">
        <v>996</v>
      </c>
      <c r="F10" s="159" t="n">
        <v>18529945</v>
      </c>
      <c r="G10" s="159" t="n">
        <v>17797215</v>
      </c>
      <c r="H10" s="160" t="n">
        <f aca="false">F10-J10</f>
        <v>18529945</v>
      </c>
      <c r="I10" s="160" t="n">
        <f aca="false">G10-K10</f>
        <v>17797215</v>
      </c>
      <c r="J10" s="161"/>
      <c r="K10" s="161"/>
      <c r="L10" s="160" t="n">
        <f aca="false">H10-I10</f>
        <v>732730</v>
      </c>
      <c r="M10" s="160" t="n">
        <f aca="false">J10-K10</f>
        <v>0</v>
      </c>
      <c r="N10" s="161"/>
      <c r="O10" s="158"/>
      <c r="P10" s="158"/>
      <c r="Q10" s="160" t="n">
        <f aca="false">I10*5.5017049523</f>
        <v>97915025.9026478</v>
      </c>
      <c r="R10" s="160"/>
      <c r="S10" s="160"/>
      <c r="T10" s="158"/>
      <c r="U10" s="158"/>
      <c r="V10" s="158"/>
      <c r="W10" s="158"/>
      <c r="X10" s="160"/>
      <c r="Y10" s="160"/>
      <c r="Z10" s="160"/>
      <c r="AA10" s="160"/>
      <c r="AB10" s="160"/>
      <c r="AC10" s="160"/>
      <c r="AD10" s="160"/>
    </row>
    <row r="11" customFormat="false" ht="12.75" hidden="false" customHeight="false" outlineLevel="0" collapsed="false">
      <c r="B11" s="158"/>
      <c r="C11" s="157" t="n">
        <v>2016</v>
      </c>
      <c r="D11" s="157" t="n">
        <v>3</v>
      </c>
      <c r="E11" s="157" t="n">
        <v>995</v>
      </c>
      <c r="F11" s="159" t="n">
        <v>19118239</v>
      </c>
      <c r="G11" s="159" t="n">
        <v>18342944</v>
      </c>
      <c r="H11" s="160" t="n">
        <f aca="false">F11-J11</f>
        <v>19118239</v>
      </c>
      <c r="I11" s="160" t="n">
        <f aca="false">G11-K11</f>
        <v>18342944</v>
      </c>
      <c r="J11" s="161"/>
      <c r="K11" s="161"/>
      <c r="L11" s="160" t="n">
        <f aca="false">H11-I11</f>
        <v>775295</v>
      </c>
      <c r="M11" s="160" t="n">
        <f aca="false">J11-K11</f>
        <v>0</v>
      </c>
      <c r="N11" s="161"/>
      <c r="O11" s="158"/>
      <c r="P11" s="158"/>
      <c r="Q11" s="160" t="n">
        <f aca="false">I11*5.5017049523</f>
        <v>100917465.844562</v>
      </c>
      <c r="R11" s="160"/>
      <c r="S11" s="160"/>
      <c r="T11" s="158"/>
      <c r="U11" s="158"/>
      <c r="V11" s="158"/>
      <c r="W11" s="158"/>
      <c r="X11" s="160"/>
      <c r="Y11" s="160"/>
      <c r="Z11" s="160"/>
      <c r="AA11" s="160"/>
      <c r="AB11" s="160"/>
      <c r="AC11" s="160"/>
      <c r="AD11" s="160"/>
    </row>
    <row r="12" customFormat="false" ht="12.75" hidden="false" customHeight="false" outlineLevel="0" collapsed="false">
      <c r="B12" s="158"/>
      <c r="C12" s="157" t="n">
        <v>2016</v>
      </c>
      <c r="D12" s="157" t="n">
        <v>4</v>
      </c>
      <c r="E12" s="157" t="n">
        <v>994</v>
      </c>
      <c r="F12" s="159" t="n">
        <v>20592277</v>
      </c>
      <c r="G12" s="159" t="n">
        <v>19759371</v>
      </c>
      <c r="H12" s="160" t="n">
        <f aca="false">F12-J12</f>
        <v>20592277</v>
      </c>
      <c r="I12" s="160" t="n">
        <f aca="false">G12-K12</f>
        <v>19759371</v>
      </c>
      <c r="J12" s="161"/>
      <c r="K12" s="161"/>
      <c r="L12" s="160" t="n">
        <f aca="false">H12-I12</f>
        <v>832906</v>
      </c>
      <c r="M12" s="160" t="n">
        <f aca="false">J12-K12</f>
        <v>0</v>
      </c>
      <c r="N12" s="161"/>
      <c r="O12" s="158"/>
      <c r="P12" s="158" t="s">
        <v>202</v>
      </c>
      <c r="Q12" s="160" t="n">
        <f aca="false">I12*5.5017049523</f>
        <v>108710229.285033</v>
      </c>
      <c r="R12" s="160"/>
      <c r="S12" s="160"/>
      <c r="T12" s="158"/>
      <c r="U12" s="157" t="n">
        <f aca="false">AVERAGE(U4:U9)</f>
        <v>5.18900475376138</v>
      </c>
      <c r="V12" s="158"/>
      <c r="W12" s="158"/>
      <c r="X12" s="160"/>
      <c r="Y12" s="160"/>
      <c r="Z12" s="160"/>
      <c r="AA12" s="160"/>
      <c r="AB12" s="160"/>
      <c r="AC12" s="160"/>
      <c r="AD12" s="160"/>
    </row>
    <row r="13" customFormat="false" ht="12.75" hidden="false" customHeight="false" outlineLevel="0" collapsed="false">
      <c r="B13" s="158"/>
      <c r="C13" s="157" t="n">
        <v>2017</v>
      </c>
      <c r="D13" s="157" t="n">
        <v>1</v>
      </c>
      <c r="E13" s="157" t="n">
        <v>993</v>
      </c>
      <c r="F13" s="159" t="n">
        <v>20242858</v>
      </c>
      <c r="G13" s="159" t="n">
        <v>19409870</v>
      </c>
      <c r="H13" s="160" t="n">
        <f aca="false">F13-J13</f>
        <v>20242858</v>
      </c>
      <c r="I13" s="160" t="n">
        <f aca="false">G13-K13</f>
        <v>19409870</v>
      </c>
      <c r="J13" s="161"/>
      <c r="K13" s="161"/>
      <c r="L13" s="160" t="n">
        <f aca="false">H13-I13</f>
        <v>832988</v>
      </c>
      <c r="M13" s="160" t="n">
        <f aca="false">J13-K13</f>
        <v>0</v>
      </c>
      <c r="N13" s="161"/>
      <c r="O13" s="158"/>
      <c r="P13" s="157" t="n">
        <f aca="false">AVERAGE(P4:P9)</f>
        <v>5.50170495229345</v>
      </c>
      <c r="Q13" s="160" t="n">
        <f aca="false">I13*5.5017049523</f>
        <v>106787377.902499</v>
      </c>
      <c r="R13" s="160"/>
      <c r="S13" s="160"/>
      <c r="T13" s="158"/>
      <c r="U13" s="158"/>
      <c r="V13" s="158"/>
      <c r="W13" s="158"/>
      <c r="X13" s="160"/>
      <c r="Y13" s="160"/>
      <c r="Z13" s="160"/>
      <c r="AA13" s="160"/>
      <c r="AB13" s="160"/>
      <c r="AC13" s="160"/>
      <c r="AD13" s="160"/>
    </row>
    <row r="14" customFormat="false" ht="12.75" hidden="false" customHeight="false" outlineLevel="0" collapsed="false">
      <c r="A14" s="65" t="s">
        <v>203</v>
      </c>
      <c r="B14" s="5"/>
      <c r="C14" s="65" t="n">
        <v>2015</v>
      </c>
      <c r="D14" s="65" t="n">
        <v>1</v>
      </c>
      <c r="E14" s="65" t="n">
        <v>161</v>
      </c>
      <c r="F14" s="163" t="n">
        <f aca="false">central_v2_m!B2+temporary_pension_bonus_central!B2</f>
        <v>17715091.2971215</v>
      </c>
      <c r="G14" s="163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4" t="n">
        <f aca="false">central_v2_m!J2</f>
        <v>0</v>
      </c>
      <c r="K14" s="164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4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</row>
    <row r="15" customFormat="false" ht="12.75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5" t="n">
        <f aca="false">central_v2_m!B3+temporary_pension_bonus_central!B3</f>
        <v>20422747.1350974</v>
      </c>
      <c r="G15" s="165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6" t="n">
        <f aca="false">central_v2_m!J3</f>
        <v>0</v>
      </c>
      <c r="K15" s="166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6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5" t="n">
        <f aca="false">central_v2_m!B4+temporary_pension_bonus_central!B4</f>
        <v>19803746.8364793</v>
      </c>
      <c r="G16" s="165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66" t="n">
        <f aca="false">central_v2_m!J4</f>
        <v>0</v>
      </c>
      <c r="K16" s="166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66" t="n">
        <f aca="false">SUM(central_v5_m!C4:J4)</f>
        <v>2919136.76234831</v>
      </c>
      <c r="O16" s="167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67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75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5" t="n">
        <f aca="false">central_v2_m!B5+temporary_pension_bonus_central!B5</f>
        <v>21428421.3166265</v>
      </c>
      <c r="G17" s="165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66" t="n">
        <f aca="false">central_v2_m!J5</f>
        <v>0</v>
      </c>
      <c r="K17" s="166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66" t="n">
        <f aca="false">SUM(central_v5_m!C5:J5)</f>
        <v>2757062.56989139</v>
      </c>
      <c r="O17" s="167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67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75" hidden="false" customHeight="false" outlineLevel="0" collapsed="false">
      <c r="A18" s="65"/>
      <c r="B18" s="5"/>
      <c r="C18" s="65" t="n">
        <f aca="false">C14+1</f>
        <v>2016</v>
      </c>
      <c r="D18" s="65" t="n">
        <f aca="false">D14</f>
        <v>1</v>
      </c>
      <c r="E18" s="65" t="n">
        <v>165</v>
      </c>
      <c r="F18" s="163" t="n">
        <f aca="false">central_v2_m!B6+temporary_pension_bonus_central!B6</f>
        <v>18797781.9121755</v>
      </c>
      <c r="G18" s="163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4" t="n">
        <f aca="false">central_v2_m!J6</f>
        <v>0</v>
      </c>
      <c r="K18" s="164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64" t="n">
        <f aca="false">SUM(central_v5_m!C6:J6)</f>
        <v>2795658.97722293</v>
      </c>
      <c r="O18" s="168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68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</row>
    <row r="19" customFormat="false" ht="12.75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5" t="n">
        <f aca="false">central_v2_m!B7+temporary_pension_bonus_central!B7</f>
        <v>19382726.663389</v>
      </c>
      <c r="G19" s="165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66" t="n">
        <f aca="false">central_v2_m!J7</f>
        <v>0</v>
      </c>
      <c r="K19" s="166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66" t="n">
        <f aca="false">SUM(central_v5_m!C7:J7)</f>
        <v>2828183.68633319</v>
      </c>
      <c r="O19" s="167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67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6" t="n">
        <f aca="false">central_v2_m!D8+temporary_pension_bonus_central!B8</f>
        <v>18504303.1925063</v>
      </c>
      <c r="G20" s="166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6" t="n">
        <f aca="false">central_v2_m!J8</f>
        <v>0</v>
      </c>
      <c r="K20" s="166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66" t="n">
        <f aca="false">SUM(central_v5_m!C8:J8)</f>
        <v>2477813.00409058</v>
      </c>
      <c r="O20" s="167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67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6" t="n">
        <f aca="false">central_v2_m!D9+temporary_pension_bonus_central!B9</f>
        <v>20255770.5244997</v>
      </c>
      <c r="G21" s="166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66" t="n">
        <f aca="false">central_v2_m!J9</f>
        <v>37448.2927964077</v>
      </c>
      <c r="K21" s="166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66" t="n">
        <f aca="false">SUM(central_v5_m!C9:J9)</f>
        <v>3910348.4398605</v>
      </c>
      <c r="O21" s="167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7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75" hidden="false" customHeight="false" outlineLevel="0" collapsed="false">
      <c r="A22" s="65"/>
      <c r="B22" s="5"/>
      <c r="C22" s="65" t="n">
        <f aca="false">C18+1</f>
        <v>2017</v>
      </c>
      <c r="D22" s="65" t="n">
        <f aca="false">D18</f>
        <v>1</v>
      </c>
      <c r="E22" s="65" t="n">
        <v>169</v>
      </c>
      <c r="F22" s="164" t="n">
        <f aca="false">central_v2_m!D10+temporary_pension_bonus_central!B10</f>
        <v>19378703.2560285</v>
      </c>
      <c r="G22" s="164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4" t="n">
        <f aca="false">central_v2_m!J10</f>
        <v>68744.4841315014</v>
      </c>
      <c r="K22" s="164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64" t="n">
        <f aca="false">SUM(central_v5_m!C10:J10)</f>
        <v>4299591.36744104</v>
      </c>
      <c r="O22" s="168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8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</row>
    <row r="23" customFormat="false" ht="12.75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6" t="n">
        <f aca="false">central_v2_m!D11+temporary_pension_bonus_central!B11</f>
        <v>20711369.2321362</v>
      </c>
      <c r="G23" s="166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66" t="n">
        <f aca="false">central_v2_m!J11</f>
        <v>105406.410376622</v>
      </c>
      <c r="K23" s="166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66" t="n">
        <f aca="false">SUM(central_v5_m!C11:J11)</f>
        <v>3939404.98436416</v>
      </c>
      <c r="O23" s="167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67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6" t="n">
        <f aca="false">central_v2_m!D12+temporary_pension_bonus_central!B12</f>
        <v>19898364.4949311</v>
      </c>
      <c r="G24" s="166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66" t="n">
        <f aca="false">central_v2_m!J12</f>
        <v>153068.271140567</v>
      </c>
      <c r="K24" s="166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66" t="n">
        <f aca="false">SUM(central_v5_m!C12:J12)</f>
        <v>3599614.55233288</v>
      </c>
      <c r="O24" s="167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67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6" t="n">
        <f aca="false">central_v2_m!D13+temporary_pension_bonus_central!B13</f>
        <v>21659293.098367</v>
      </c>
      <c r="G25" s="166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66" t="n">
        <f aca="false">central_v2_m!J13</f>
        <v>195716.984291222</v>
      </c>
      <c r="K25" s="166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66" t="n">
        <f aca="false">SUM(central_v5_m!C13:J13)</f>
        <v>4012507.36812272</v>
      </c>
      <c r="O25" s="169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9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75" hidden="false" customHeight="false" outlineLevel="0" collapsed="false">
      <c r="A26" s="65"/>
      <c r="B26" s="5"/>
      <c r="C26" s="65" t="n">
        <f aca="false">C22+1</f>
        <v>2018</v>
      </c>
      <c r="D26" s="65" t="n">
        <f aca="false">D22</f>
        <v>1</v>
      </c>
      <c r="E26" s="65" t="n">
        <v>173</v>
      </c>
      <c r="F26" s="164" t="n">
        <f aca="false">central_v2_m!D14+temporary_pension_bonus_central!B14</f>
        <v>20174391.26279</v>
      </c>
      <c r="G26" s="164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64" t="n">
        <f aca="false">central_v2_m!J14</f>
        <v>199621.10106806</v>
      </c>
      <c r="K26" s="164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64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</row>
    <row r="27" customFormat="false" ht="12.75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6" t="n">
        <f aca="false">central_v2_m!D15+temporary_pension_bonus_central!B15</f>
        <v>20313980.7774133</v>
      </c>
      <c r="G27" s="166" t="n">
        <f aca="false">central_v2_m!E15+temporary_pension_bonus_central!B15</f>
        <v>19516461.00291</v>
      </c>
      <c r="H27" s="67" t="n">
        <f aca="false">F27-J27</f>
        <v>20096218.8788324</v>
      </c>
      <c r="I27" s="67" t="n">
        <f aca="false">G27-K27</f>
        <v>19305231.9612865</v>
      </c>
      <c r="J27" s="166" t="n">
        <f aca="false">central_v2_m!J15</f>
        <v>217761.898580891</v>
      </c>
      <c r="K27" s="166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66" t="n">
        <f aca="false">SUM(central_v5_m!C15:J15)</f>
        <v>3669736.53404985</v>
      </c>
      <c r="O27" s="7"/>
      <c r="P27" s="7"/>
      <c r="Q27" s="67" t="n">
        <f aca="false">I27*5.5017049523</f>
        <v>106211690.28671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6" t="n">
        <f aca="false">central_v2_m!D16+temporary_pension_bonus_central!B16</f>
        <v>19050994.9160722</v>
      </c>
      <c r="G28" s="166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66" t="n">
        <f aca="false">central_v2_m!J16</f>
        <v>235047.123224172</v>
      </c>
      <c r="K28" s="166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66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6" t="n">
        <f aca="false">central_v2_m!D17+temporary_pension_bonus_central!B17</f>
        <v>17490439.3900687</v>
      </c>
      <c r="G29" s="166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66" t="n">
        <f aca="false">central_v2_m!J17</f>
        <v>240391.322037069</v>
      </c>
      <c r="K29" s="166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66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75" hidden="false" customHeight="false" outlineLevel="0" collapsed="false">
      <c r="A30" s="65"/>
      <c r="B30" s="5"/>
      <c r="C30" s="65" t="n">
        <f aca="false">C26+1</f>
        <v>2019</v>
      </c>
      <c r="D30" s="65" t="n">
        <f aca="false">D26</f>
        <v>1</v>
      </c>
      <c r="E30" s="65" t="n">
        <v>177</v>
      </c>
      <c r="F30" s="164" t="n">
        <f aca="false">central_v2_m!D18+temporary_pension_bonus_central!B18</f>
        <v>17349305.2240574</v>
      </c>
      <c r="G30" s="164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64" t="n">
        <f aca="false">central_v2_m!J18</f>
        <v>195752.530770185</v>
      </c>
      <c r="K30" s="164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64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</row>
    <row r="31" customFormat="false" ht="12.75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6" t="n">
        <f aca="false">central_v2_m!D19+temporary_pension_bonus_central!B19</f>
        <v>17520986.58392</v>
      </c>
      <c r="G31" s="166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66" t="n">
        <f aca="false">central_v2_m!J19</f>
        <v>200857.994505559</v>
      </c>
      <c r="K31" s="166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6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6" t="n">
        <f aca="false">central_v2_m!D20+temporary_pension_bonus_central!B20</f>
        <v>17915077.6973653</v>
      </c>
      <c r="G32" s="166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66" t="n">
        <f aca="false">central_v2_m!J20</f>
        <v>191856.994735014</v>
      </c>
      <c r="K32" s="166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66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6" t="n">
        <f aca="false">central_v2_m!D21+temporary_pension_bonus_central!B21</f>
        <v>17719542.0514623</v>
      </c>
      <c r="G33" s="166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66" t="n">
        <f aca="false">central_v2_m!J21</f>
        <v>206664.82215155</v>
      </c>
      <c r="K33" s="166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6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75" hidden="false" customHeight="false" outlineLevel="0" collapsed="false">
      <c r="A34" s="65"/>
      <c r="B34" s="5"/>
      <c r="C34" s="65" t="n">
        <f aca="false">C30+1</f>
        <v>2020</v>
      </c>
      <c r="D34" s="65" t="n">
        <f aca="false">D30</f>
        <v>1</v>
      </c>
      <c r="E34" s="65" t="n">
        <v>181</v>
      </c>
      <c r="F34" s="164" t="n">
        <f aca="false">central_v2_m!D22+temporary_pension_bonus_central!B22</f>
        <v>20199109.594265</v>
      </c>
      <c r="G34" s="164" t="n">
        <f aca="false">central_v2_m!E22+temporary_pension_bonus_central!B22</f>
        <v>19473641.9499858</v>
      </c>
      <c r="H34" s="8" t="n">
        <f aca="false">F34-J34</f>
        <v>19965481.4848486</v>
      </c>
      <c r="I34" s="8" t="n">
        <f aca="false">G34-K34</f>
        <v>19247022.6838519</v>
      </c>
      <c r="J34" s="164" t="n">
        <f aca="false">central_v2_m!J22</f>
        <v>233628.109416372</v>
      </c>
      <c r="K34" s="164" t="n">
        <f aca="false">central_v2_m!K22</f>
        <v>226619.266133881</v>
      </c>
      <c r="L34" s="8" t="n">
        <f aca="false">H34-I34</f>
        <v>718458.80099671</v>
      </c>
      <c r="M34" s="8" t="n">
        <f aca="false">J34-K34</f>
        <v>7008.84328249117</v>
      </c>
      <c r="N34" s="164" t="n">
        <f aca="false">SUM(central_v5_m!C22:J22)</f>
        <v>3828971.76732306</v>
      </c>
      <c r="O34" s="5"/>
      <c r="P34" s="5"/>
      <c r="Q34" s="8" t="n">
        <f aca="false">I34*5.5017049523</f>
        <v>105891440.016779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23821301.0462725</v>
      </c>
      <c r="Y34" s="8" t="n">
        <f aca="false">N34*5.1890047538</f>
        <v>19868552.7028054</v>
      </c>
      <c r="Z34" s="8" t="n">
        <f aca="false">L34*5.5017049523</f>
        <v>3952748.34346712</v>
      </c>
      <c r="AA34" s="8"/>
      <c r="AB34" s="8"/>
      <c r="AC34" s="8"/>
      <c r="AD34" s="8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Format="false" ht="12.75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6" t="n">
        <f aca="false">central_v2_m!D23+temporary_pension_bonus_central!B23</f>
        <v>18569230.0154104</v>
      </c>
      <c r="G35" s="166" t="n">
        <f aca="false">central_v2_m!E23+temporary_pension_bonus_central!B23</f>
        <v>17826111.0773599</v>
      </c>
      <c r="H35" s="67" t="n">
        <f aca="false">F35-J35</f>
        <v>18303256.8428014</v>
      </c>
      <c r="I35" s="67" t="n">
        <f aca="false">G35-K35</f>
        <v>17568117.0999292</v>
      </c>
      <c r="J35" s="166" t="n">
        <f aca="false">central_v2_m!J23</f>
        <v>265973.172608977</v>
      </c>
      <c r="K35" s="166" t="n">
        <f aca="false">central_v2_m!K23</f>
        <v>257993.977430708</v>
      </c>
      <c r="L35" s="67" t="n">
        <f aca="false">H35-I35</f>
        <v>735139.742872275</v>
      </c>
      <c r="M35" s="67" t="n">
        <f aca="false">J35-K35</f>
        <v>7979.19517826923</v>
      </c>
      <c r="N35" s="166" t="n">
        <f aca="false">SUM(central_v5_m!C23:J23)</f>
        <v>3093385.51897179</v>
      </c>
      <c r="O35" s="7"/>
      <c r="P35" s="7"/>
      <c r="Q35" s="67" t="n">
        <f aca="false">I35*5.5017049523</f>
        <v>96654596.8512666</v>
      </c>
      <c r="R35" s="67"/>
      <c r="S35" s="67"/>
      <c r="T35" s="7"/>
      <c r="U35" s="7"/>
      <c r="V35" s="67" t="n">
        <f aca="false">K35*5.5017049523</f>
        <v>1419406.7432941</v>
      </c>
      <c r="W35" s="67" t="n">
        <f aca="false">M35*5.5017049523</f>
        <v>43899.1776276521</v>
      </c>
      <c r="X35" s="67" t="n">
        <f aca="false">N35*5.1890047538+L35*5.5017049523</f>
        <v>20096114.1272736</v>
      </c>
      <c r="Y35" s="67" t="n">
        <f aca="false">N35*5.1890047538</f>
        <v>16051592.1632807</v>
      </c>
      <c r="Z35" s="67" t="n">
        <f aca="false">L35*5.5017049523</f>
        <v>4044521.96399295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6" t="n">
        <f aca="false">central_v2_m!D24+temporary_pension_bonus_central!B24</f>
        <v>19580801.4625416</v>
      </c>
      <c r="G36" s="166" t="n">
        <f aca="false">central_v2_m!E24+temporary_pension_bonus_central!B24</f>
        <v>18795278.6037275</v>
      </c>
      <c r="H36" s="67" t="n">
        <f aca="false">F36-J36</f>
        <v>19285761.8094086</v>
      </c>
      <c r="I36" s="67" t="n">
        <f aca="false">G36-K36</f>
        <v>18509090.1401884</v>
      </c>
      <c r="J36" s="166" t="n">
        <f aca="false">central_v2_m!J24</f>
        <v>295039.65313306</v>
      </c>
      <c r="K36" s="166" t="n">
        <f aca="false">central_v2_m!K24</f>
        <v>286188.463539068</v>
      </c>
      <c r="L36" s="67" t="n">
        <f aca="false">H36-I36</f>
        <v>776671.669220142</v>
      </c>
      <c r="M36" s="67" t="n">
        <f aca="false">J36-K36</f>
        <v>8851.18959399179</v>
      </c>
      <c r="N36" s="166" t="n">
        <f aca="false">SUM(central_v5_m!C24:J24)</f>
        <v>3329339.10458172</v>
      </c>
      <c r="O36" s="7"/>
      <c r="P36" s="7"/>
      <c r="Q36" s="67" t="n">
        <f aca="false">I36*5.5017049523</f>
        <v>101831552.886842</v>
      </c>
      <c r="R36" s="67"/>
      <c r="S36" s="67"/>
      <c r="T36" s="7"/>
      <c r="U36" s="7"/>
      <c r="V36" s="67" t="n">
        <f aca="false">K36*5.5017049523</f>
        <v>1574524.48714402</v>
      </c>
      <c r="W36" s="67" t="n">
        <f aca="false">M36*5.5017049523</f>
        <v>48696.6336230109</v>
      </c>
      <c r="X36" s="67" t="n">
        <f aca="false">N36*5.1890047538+L36*5.5017049523</f>
        <v>21548974.8095463</v>
      </c>
      <c r="Y36" s="67" t="n">
        <f aca="false">N36*5.1890047538</f>
        <v>17275956.4406868</v>
      </c>
      <c r="Z36" s="67" t="n">
        <f aca="false">L36*5.5017049523</f>
        <v>4273018.36885956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6" t="n">
        <f aca="false">central_v2_m!D25+temporary_pension_bonus_central!B25</f>
        <v>19543017.6905542</v>
      </c>
      <c r="G37" s="166" t="n">
        <f aca="false">central_v2_m!E25+temporary_pension_bonus_central!B25</f>
        <v>18758010.4835318</v>
      </c>
      <c r="H37" s="67" t="n">
        <f aca="false">F37-J37</f>
        <v>19219524.4321583</v>
      </c>
      <c r="I37" s="67" t="n">
        <f aca="false">G37-K37</f>
        <v>18444222.0228879</v>
      </c>
      <c r="J37" s="166" t="n">
        <f aca="false">central_v2_m!J25</f>
        <v>323493.258395859</v>
      </c>
      <c r="K37" s="166" t="n">
        <f aca="false">central_v2_m!K25</f>
        <v>313788.460643984</v>
      </c>
      <c r="L37" s="67" t="n">
        <f aca="false">H37-I37</f>
        <v>775302.40927045</v>
      </c>
      <c r="M37" s="67" t="n">
        <f aca="false">J37-K37</f>
        <v>9704.79775187583</v>
      </c>
      <c r="N37" s="166" t="n">
        <f aca="false">SUM(central_v5_m!C25:J25)</f>
        <v>3344776.33776418</v>
      </c>
      <c r="O37" s="7"/>
      <c r="P37" s="7"/>
      <c r="Q37" s="67" t="n">
        <f aca="false">I37*5.5017049523</f>
        <v>101474667.644643</v>
      </c>
      <c r="R37" s="67"/>
      <c r="S37" s="67"/>
      <c r="T37" s="7"/>
      <c r="U37" s="7"/>
      <c r="V37" s="67" t="n">
        <f aca="false">K37*5.5017049523</f>
        <v>1726371.5278996</v>
      </c>
      <c r="W37" s="67" t="n">
        <f aca="false">M37*5.5017049523</f>
        <v>53392.9338525651</v>
      </c>
      <c r="X37" s="67" t="n">
        <f aca="false">N37*5.1890047538+L37*5.5017049523</f>
        <v>21621545.4216695</v>
      </c>
      <c r="Y37" s="67" t="n">
        <f aca="false">N37*5.1890047538</f>
        <v>17356060.3170561</v>
      </c>
      <c r="Z37" s="67" t="n">
        <f aca="false">L37*5.5017049523</f>
        <v>4265485.10461336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75" hidden="false" customHeight="false" outlineLevel="0" collapsed="false">
      <c r="A38" s="65"/>
      <c r="B38" s="5"/>
      <c r="C38" s="65" t="n">
        <f aca="false">C34+1</f>
        <v>2021</v>
      </c>
      <c r="D38" s="65" t="n">
        <f aca="false">D34</f>
        <v>1</v>
      </c>
      <c r="E38" s="65" t="n">
        <v>185</v>
      </c>
      <c r="F38" s="164" t="n">
        <f aca="false">central_v2_m!D26+temporary_pension_bonus_central!B26</f>
        <v>18772249.8811103</v>
      </c>
      <c r="G38" s="164" t="n">
        <f aca="false">central_v2_m!E26+temporary_pension_bonus_central!B26</f>
        <v>18014957.6118489</v>
      </c>
      <c r="H38" s="8" t="n">
        <f aca="false">F38-J38</f>
        <v>18437741.876317</v>
      </c>
      <c r="I38" s="8" t="n">
        <f aca="false">G38-K38</f>
        <v>17690484.8471994</v>
      </c>
      <c r="J38" s="164" t="n">
        <f aca="false">central_v2_m!J26</f>
        <v>334508.004793323</v>
      </c>
      <c r="K38" s="164" t="n">
        <f aca="false">central_v2_m!K26</f>
        <v>324472.764649524</v>
      </c>
      <c r="L38" s="8" t="n">
        <f aca="false">H38-I38</f>
        <v>747257.029117592</v>
      </c>
      <c r="M38" s="8" t="n">
        <f aca="false">J38-K38</f>
        <v>10035.2401437997</v>
      </c>
      <c r="N38" s="164" t="n">
        <f aca="false">SUM(central_v5_m!C26:J26)</f>
        <v>3650591.30093538</v>
      </c>
      <c r="O38" s="5"/>
      <c r="P38" s="5"/>
      <c r="Q38" s="8" t="n">
        <f aca="false">I38*5.5017049523</f>
        <v>97327828.092425</v>
      </c>
      <c r="R38" s="8"/>
      <c r="S38" s="8"/>
      <c r="T38" s="5"/>
      <c r="U38" s="5"/>
      <c r="V38" s="8" t="n">
        <f aca="false">K38*5.5017049523</f>
        <v>1785153.41615876</v>
      </c>
      <c r="W38" s="8" t="n">
        <f aca="false">M38*5.5017049523</f>
        <v>55210.9303966625</v>
      </c>
      <c r="X38" s="8" t="n">
        <f aca="false">N38*5.1890047538+L38*5.5017049523</f>
        <v>23054123.3124719</v>
      </c>
      <c r="Y38" s="8" t="n">
        <f aca="false">N38*5.1890047538</f>
        <v>18942935.6147346</v>
      </c>
      <c r="Z38" s="8" t="n">
        <f aca="false">L38*5.5017049523</f>
        <v>4111187.69773724</v>
      </c>
      <c r="AA38" s="8"/>
      <c r="AB38" s="8"/>
      <c r="AC38" s="8"/>
      <c r="AD38" s="8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</row>
    <row r="39" customFormat="false" ht="12.75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6" t="n">
        <f aca="false">central_v2_m!D27+temporary_pension_bonus_central!B27</f>
        <v>18703886.244274</v>
      </c>
      <c r="G39" s="166" t="n">
        <f aca="false">central_v2_m!E27+temporary_pension_bonus_central!B27</f>
        <v>17947718.0209988</v>
      </c>
      <c r="H39" s="67" t="n">
        <f aca="false">F39-J39</f>
        <v>18360537.9111064</v>
      </c>
      <c r="I39" s="67" t="n">
        <f aca="false">G39-K39</f>
        <v>17614670.1378263</v>
      </c>
      <c r="J39" s="166" t="n">
        <f aca="false">central_v2_m!J27</f>
        <v>343348.333167552</v>
      </c>
      <c r="K39" s="166" t="n">
        <f aca="false">central_v2_m!K27</f>
        <v>333047.883172526</v>
      </c>
      <c r="L39" s="67" t="n">
        <f aca="false">H39-I39</f>
        <v>745867.77328014</v>
      </c>
      <c r="M39" s="67" t="n">
        <f aca="false">J39-K39</f>
        <v>10300.4499950266</v>
      </c>
      <c r="N39" s="166" t="n">
        <f aca="false">SUM(central_v5_m!C27:J27)</f>
        <v>2970777.36289765</v>
      </c>
      <c r="O39" s="7"/>
      <c r="P39" s="7"/>
      <c r="Q39" s="67" t="n">
        <f aca="false">I39*5.5017049523</f>
        <v>96910717.9304099</v>
      </c>
      <c r="R39" s="67"/>
      <c r="S39" s="67"/>
      <c r="T39" s="7"/>
      <c r="U39" s="7"/>
      <c r="V39" s="67" t="n">
        <f aca="false">K39*5.5017049523</f>
        <v>1832331.18820332</v>
      </c>
      <c r="W39" s="67" t="n">
        <f aca="false">M39*5.5017049523</f>
        <v>56670.0367485565</v>
      </c>
      <c r="X39" s="67" t="n">
        <f aca="false">N39*5.1890047538+L39*5.5017049523</f>
        <v>19518922.2805737</v>
      </c>
      <c r="Y39" s="67" t="n">
        <f aca="false">N39*5.1890047538</f>
        <v>15415377.8585574</v>
      </c>
      <c r="Z39" s="67" t="n">
        <f aca="false">L39*5.5017049523</f>
        <v>4103544.42201632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6" t="n">
        <f aca="false">central_v2_m!D28+temporary_pension_bonus_central!B28</f>
        <v>19184523.6342044</v>
      </c>
      <c r="G40" s="166" t="n">
        <f aca="false">central_v2_m!E28+temporary_pension_bonus_central!B28</f>
        <v>18407728.1522227</v>
      </c>
      <c r="H40" s="67" t="n">
        <f aca="false">F40-J40</f>
        <v>18815277.1505005</v>
      </c>
      <c r="I40" s="67" t="n">
        <f aca="false">G40-K40</f>
        <v>18049559.0630299</v>
      </c>
      <c r="J40" s="166" t="n">
        <f aca="false">central_v2_m!J28</f>
        <v>369246.48370393</v>
      </c>
      <c r="K40" s="166" t="n">
        <f aca="false">central_v2_m!K28</f>
        <v>358169.089192812</v>
      </c>
      <c r="L40" s="67" t="n">
        <f aca="false">H40-I40</f>
        <v>765718.08747064</v>
      </c>
      <c r="M40" s="67" t="n">
        <f aca="false">J40-K40</f>
        <v>11077.394511118</v>
      </c>
      <c r="N40" s="166" t="n">
        <f aca="false">SUM(central_v5_m!C28:J28)</f>
        <v>3019310.05203268</v>
      </c>
      <c r="O40" s="7"/>
      <c r="P40" s="7"/>
      <c r="Q40" s="67" t="n">
        <f aca="false">I40*5.5017049523</f>
        <v>99303348.4839027</v>
      </c>
      <c r="R40" s="67"/>
      <c r="S40" s="67"/>
      <c r="T40" s="7"/>
      <c r="U40" s="7"/>
      <c r="V40" s="67" t="n">
        <f aca="false">K40*5.5017049523</f>
        <v>1970540.65177288</v>
      </c>
      <c r="W40" s="67" t="n">
        <f aca="false">M40*5.5017049523</f>
        <v>60944.5562403988</v>
      </c>
      <c r="X40" s="67" t="n">
        <f aca="false">N40*5.1890047538+L40*5.5017049523</f>
        <v>19879969.2070966</v>
      </c>
      <c r="Y40" s="67" t="n">
        <f aca="false">N40*5.1890047538</f>
        <v>15667214.2131937</v>
      </c>
      <c r="Z40" s="67" t="n">
        <f aca="false">L40*5.5017049523</f>
        <v>4212754.9939029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6" t="n">
        <f aca="false">central_v2_m!D29+temporary_pension_bonus_central!B29</f>
        <v>19599200.9182268</v>
      </c>
      <c r="G41" s="166" t="n">
        <f aca="false">central_v2_m!E29+temporary_pension_bonus_central!B29</f>
        <v>18803863.795427</v>
      </c>
      <c r="H41" s="67" t="n">
        <f aca="false">F41-J41</f>
        <v>19188222.378118</v>
      </c>
      <c r="I41" s="67" t="n">
        <f aca="false">G41-K41</f>
        <v>18405214.6115216</v>
      </c>
      <c r="J41" s="166" t="n">
        <f aca="false">central_v2_m!J29</f>
        <v>410978.540108712</v>
      </c>
      <c r="K41" s="166" t="n">
        <f aca="false">central_v2_m!K29</f>
        <v>398649.18390545</v>
      </c>
      <c r="L41" s="67" t="n">
        <f aca="false">H41-I41</f>
        <v>783007.766596481</v>
      </c>
      <c r="M41" s="67" t="n">
        <f aca="false">J41-K41</f>
        <v>12329.3562032614</v>
      </c>
      <c r="N41" s="166" t="n">
        <f aca="false">SUM(central_v5_m!C29:J29)</f>
        <v>3044379.52054845</v>
      </c>
      <c r="O41" s="7"/>
      <c r="P41" s="7"/>
      <c r="Q41" s="67" t="n">
        <f aca="false">I41*5.5017049523</f>
        <v>101260060.376353</v>
      </c>
      <c r="R41" s="67"/>
      <c r="S41" s="67"/>
      <c r="T41" s="7"/>
      <c r="U41" s="7"/>
      <c r="V41" s="67" t="n">
        <f aca="false">K41*5.5017049523</f>
        <v>2193250.18932297</v>
      </c>
      <c r="W41" s="67" t="n">
        <f aca="false">M41*5.5017049523</f>
        <v>67832.4800821537</v>
      </c>
      <c r="X41" s="67" t="n">
        <f aca="false">N41*5.1890047538+L41*5.5017049523</f>
        <v>20105177.5116705</v>
      </c>
      <c r="Y41" s="67" t="n">
        <f aca="false">N41*5.1890047538</f>
        <v>15797299.8044973</v>
      </c>
      <c r="Z41" s="67" t="n">
        <f aca="false">L41*5.5017049523</f>
        <v>4307877.70717322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75" hidden="false" customHeight="false" outlineLevel="0" collapsed="false">
      <c r="A42" s="65"/>
      <c r="B42" s="5"/>
      <c r="C42" s="65" t="n">
        <f aca="false">C38+1</f>
        <v>2022</v>
      </c>
      <c r="D42" s="65" t="n">
        <f aca="false">D38</f>
        <v>1</v>
      </c>
      <c r="E42" s="65" t="n">
        <v>189</v>
      </c>
      <c r="F42" s="164" t="n">
        <f aca="false">central_v2_m!D30+temporary_pension_bonus_central!B30</f>
        <v>19908714.0734118</v>
      </c>
      <c r="G42" s="164" t="n">
        <f aca="false">central_v2_m!E30+temporary_pension_bonus_central!B30</f>
        <v>19099083.1193001</v>
      </c>
      <c r="H42" s="8" t="n">
        <f aca="false">F42-J42</f>
        <v>19486269.056967</v>
      </c>
      <c r="I42" s="8" t="n">
        <f aca="false">G42-K42</f>
        <v>18689311.4533486</v>
      </c>
      <c r="J42" s="164" t="n">
        <f aca="false">central_v2_m!J30</f>
        <v>422445.016444809</v>
      </c>
      <c r="K42" s="164" t="n">
        <f aca="false">central_v2_m!K30</f>
        <v>409771.665951465</v>
      </c>
      <c r="L42" s="8" t="n">
        <f aca="false">H42-I42</f>
        <v>796957.603618383</v>
      </c>
      <c r="M42" s="8" t="n">
        <f aca="false">J42-K42</f>
        <v>12673.3504933444</v>
      </c>
      <c r="N42" s="164" t="n">
        <f aca="false">SUM(central_v5_m!C30:J30)</f>
        <v>3743643.51717503</v>
      </c>
      <c r="O42" s="5"/>
      <c r="P42" s="5"/>
      <c r="Q42" s="8" t="n">
        <f aca="false">I42*5.5017049523</f>
        <v>102823077.377965</v>
      </c>
      <c r="R42" s="8"/>
      <c r="S42" s="8"/>
      <c r="T42" s="5"/>
      <c r="U42" s="5"/>
      <c r="V42" s="8" t="n">
        <f aca="false">K42*5.5017049523</f>
        <v>2254442.80387739</v>
      </c>
      <c r="W42" s="8" t="n">
        <f aca="false">M42*5.5017049523</f>
        <v>69725.0351714663</v>
      </c>
      <c r="X42" s="8" t="n">
        <f aca="false">N42*5.1890047538+L42*5.5017049523</f>
        <v>23810409.6017542</v>
      </c>
      <c r="Y42" s="8" t="n">
        <f aca="false">N42*5.1890047538</f>
        <v>19425784.0071538</v>
      </c>
      <c r="Z42" s="8" t="n">
        <f aca="false">L42*5.5017049523</f>
        <v>4384625.5946004</v>
      </c>
      <c r="AA42" s="8"/>
      <c r="AB42" s="8"/>
      <c r="AC42" s="8"/>
      <c r="AD42" s="8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</row>
    <row r="43" customFormat="false" ht="12.75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6" t="n">
        <f aca="false">central_v2_m!D31+temporary_pension_bonus_central!B31</f>
        <v>20145231.4485439</v>
      </c>
      <c r="G43" s="166" t="n">
        <f aca="false">central_v2_m!E31+temporary_pension_bonus_central!B31</f>
        <v>19324203.7116146</v>
      </c>
      <c r="H43" s="67" t="n">
        <f aca="false">F43-J43</f>
        <v>19686104.5400053</v>
      </c>
      <c r="I43" s="67" t="n">
        <f aca="false">G43-K43</f>
        <v>18878850.6103322</v>
      </c>
      <c r="J43" s="166" t="n">
        <f aca="false">central_v2_m!J31</f>
        <v>459126.908538589</v>
      </c>
      <c r="K43" s="166" t="n">
        <f aca="false">central_v2_m!K31</f>
        <v>445353.101282431</v>
      </c>
      <c r="L43" s="67" t="n">
        <f aca="false">H43-I43</f>
        <v>807253.929673158</v>
      </c>
      <c r="M43" s="67" t="n">
        <f aca="false">J43-K43</f>
        <v>13773.8072561578</v>
      </c>
      <c r="N43" s="166" t="n">
        <f aca="false">SUM(central_v5_m!C31:J31)</f>
        <v>3135453.40908528</v>
      </c>
      <c r="O43" s="7"/>
      <c r="P43" s="7"/>
      <c r="Q43" s="67" t="n">
        <f aca="false">I43*5.5017049523</f>
        <v>103865865.896596</v>
      </c>
      <c r="R43" s="67"/>
      <c r="S43" s="67"/>
      <c r="T43" s="7"/>
      <c r="U43" s="7"/>
      <c r="V43" s="67" t="n">
        <f aca="false">K43*5.5017049523</f>
        <v>2450201.36284772</v>
      </c>
      <c r="W43" s="67" t="n">
        <f aca="false">M43*5.5017049523</f>
        <v>75779.4235932291</v>
      </c>
      <c r="X43" s="67" t="n">
        <f aca="false">N43*5.1890047538+L43*5.5017049523</f>
        <v>20711155.5877084</v>
      </c>
      <c r="Y43" s="67" t="n">
        <f aca="false">N43*5.1890047538</f>
        <v>16269882.6450619</v>
      </c>
      <c r="Z43" s="67" t="n">
        <f aca="false">L43*5.5017049523</f>
        <v>4441272.94264645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6" t="n">
        <f aca="false">central_v2_m!D32+temporary_pension_bonus_central!B32</f>
        <v>20314535.3558574</v>
      </c>
      <c r="G44" s="166" t="n">
        <f aca="false">central_v2_m!E32+temporary_pension_bonus_central!B32</f>
        <v>19485524.4089451</v>
      </c>
      <c r="H44" s="67" t="n">
        <f aca="false">F44-J44</f>
        <v>19823080.8728836</v>
      </c>
      <c r="I44" s="67" t="n">
        <f aca="false">G44-K44</f>
        <v>19008813.5604605</v>
      </c>
      <c r="J44" s="166" t="n">
        <f aca="false">central_v2_m!J32</f>
        <v>491454.482973748</v>
      </c>
      <c r="K44" s="166" t="n">
        <f aca="false">central_v2_m!K32</f>
        <v>476710.848484536</v>
      </c>
      <c r="L44" s="67" t="n">
        <f aca="false">H44-I44</f>
        <v>814267.312423065</v>
      </c>
      <c r="M44" s="67" t="n">
        <f aca="false">J44-K44</f>
        <v>14743.6344892125</v>
      </c>
      <c r="N44" s="166" t="n">
        <f aca="false">SUM(central_v5_m!C32:J32)</f>
        <v>3084308.0704642</v>
      </c>
      <c r="O44" s="7"/>
      <c r="P44" s="7"/>
      <c r="Q44" s="67" t="n">
        <f aca="false">I44*5.5017049523</f>
        <v>104580883.702933</v>
      </c>
      <c r="R44" s="67"/>
      <c r="S44" s="67"/>
      <c r="T44" s="7"/>
      <c r="U44" s="7"/>
      <c r="V44" s="67" t="n">
        <f aca="false">K44*5.5017049523</f>
        <v>2622722.43592251</v>
      </c>
      <c r="W44" s="67" t="n">
        <f aca="false">M44*5.5017049523</f>
        <v>81115.1268842013</v>
      </c>
      <c r="X44" s="67" t="n">
        <f aca="false">N44*5.1890047538+L44*5.5017049523</f>
        <v>20484347.7450764</v>
      </c>
      <c r="Y44" s="67" t="n">
        <f aca="false">N44*5.1890047538</f>
        <v>16004489.2398224</v>
      </c>
      <c r="Z44" s="67" t="n">
        <f aca="false">L44*5.5017049523</f>
        <v>4479858.50525399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6" t="n">
        <f aca="false">central_v2_m!D33+temporary_pension_bonus_central!B33</f>
        <v>20535909.3858158</v>
      </c>
      <c r="G45" s="166" t="n">
        <f aca="false">central_v2_m!E33+temporary_pension_bonus_central!B33</f>
        <v>19695940.4202208</v>
      </c>
      <c r="H45" s="67" t="n">
        <f aca="false">F45-J45</f>
        <v>20030706.9421748</v>
      </c>
      <c r="I45" s="67" t="n">
        <f aca="false">G45-K45</f>
        <v>19205894.049889</v>
      </c>
      <c r="J45" s="166" t="n">
        <f aca="false">central_v2_m!J33</f>
        <v>505202.443641012</v>
      </c>
      <c r="K45" s="166" t="n">
        <f aca="false">central_v2_m!K33</f>
        <v>490046.370331782</v>
      </c>
      <c r="L45" s="67" t="n">
        <f aca="false">H45-I45</f>
        <v>824812.892285802</v>
      </c>
      <c r="M45" s="67" t="n">
        <f aca="false">J45-K45</f>
        <v>15156.0733092304</v>
      </c>
      <c r="N45" s="166" t="n">
        <f aca="false">SUM(central_v5_m!C33:J33)</f>
        <v>3064949.47634546</v>
      </c>
      <c r="O45" s="7"/>
      <c r="P45" s="7"/>
      <c r="Q45" s="67" t="n">
        <f aca="false">I45*5.5017049523</f>
        <v>105665162.407624</v>
      </c>
      <c r="R45" s="67"/>
      <c r="S45" s="67"/>
      <c r="T45" s="7"/>
      <c r="U45" s="7"/>
      <c r="V45" s="67" t="n">
        <f aca="false">K45*5.5017049523</f>
        <v>2696090.542511</v>
      </c>
      <c r="W45" s="67" t="n">
        <f aca="false">M45*5.5017049523</f>
        <v>83384.243582815</v>
      </c>
      <c r="X45" s="67" t="n">
        <f aca="false">N45*5.1890047538+L45*5.5017049523</f>
        <v>20441914.5771231</v>
      </c>
      <c r="Y45" s="67" t="n">
        <f aca="false">N45*5.1890047538</f>
        <v>15904037.4029134</v>
      </c>
      <c r="Z45" s="67" t="n">
        <f aca="false">L45*5.5017049523</f>
        <v>4537877.17420968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75" hidden="false" customHeight="false" outlineLevel="0" collapsed="false">
      <c r="A46" s="65"/>
      <c r="B46" s="5"/>
      <c r="C46" s="65" t="n">
        <f aca="false">C42+1</f>
        <v>2023</v>
      </c>
      <c r="D46" s="65" t="n">
        <f aca="false">D42</f>
        <v>1</v>
      </c>
      <c r="E46" s="65" t="n">
        <v>193</v>
      </c>
      <c r="F46" s="164" t="n">
        <f aca="false">central_v2_m!D34+temporary_pension_bonus_central!B34</f>
        <v>20680118.7359357</v>
      </c>
      <c r="G46" s="164" t="n">
        <f aca="false">central_v2_m!E34+temporary_pension_bonus_central!B34</f>
        <v>19833015.9135621</v>
      </c>
      <c r="H46" s="8" t="n">
        <f aca="false">F46-J46</f>
        <v>20162212.4527272</v>
      </c>
      <c r="I46" s="8" t="n">
        <f aca="false">G46-K46</f>
        <v>19330646.8188499</v>
      </c>
      <c r="J46" s="164" t="n">
        <f aca="false">central_v2_m!J34</f>
        <v>517906.283208531</v>
      </c>
      <c r="K46" s="164" t="n">
        <f aca="false">central_v2_m!K34</f>
        <v>502369.094712275</v>
      </c>
      <c r="L46" s="8" t="n">
        <f aca="false">H46-I46</f>
        <v>831565.633877304</v>
      </c>
      <c r="M46" s="8" t="n">
        <f aca="false">J46-K46</f>
        <v>15537.1884962559</v>
      </c>
      <c r="N46" s="164" t="n">
        <f aca="false">SUM(central_v5_m!C34:J34)</f>
        <v>3714910.08623808</v>
      </c>
      <c r="O46" s="5"/>
      <c r="P46" s="5"/>
      <c r="Q46" s="8" t="n">
        <f aca="false">I46*5.5017049523</f>
        <v>106351515.334429</v>
      </c>
      <c r="R46" s="8"/>
      <c r="S46" s="8"/>
      <c r="T46" s="5"/>
      <c r="U46" s="5"/>
      <c r="V46" s="8" t="n">
        <f aca="false">K46*5.5017049523</f>
        <v>2763886.53626099</v>
      </c>
      <c r="W46" s="8" t="n">
        <f aca="false">M46*5.5017049523</f>
        <v>85481.0268946697</v>
      </c>
      <c r="X46" s="8" t="n">
        <f aca="false">N46*5.1890047538+L46*5.5017049523</f>
        <v>23851714.8634942</v>
      </c>
      <c r="Y46" s="8" t="n">
        <f aca="false">N46*5.1890047538</f>
        <v>19276686.097429</v>
      </c>
      <c r="Z46" s="8" t="n">
        <f aca="false">L46*5.5017049523</f>
        <v>4575028.76606525</v>
      </c>
      <c r="AA46" s="8"/>
      <c r="AB46" s="8"/>
      <c r="AC46" s="8"/>
      <c r="AD46" s="8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</row>
    <row r="47" customFormat="false" ht="12.75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6" t="n">
        <f aca="false">central_v2_m!D35+temporary_pension_bonus_central!B35</f>
        <v>20820452.1166305</v>
      </c>
      <c r="G47" s="166" t="n">
        <f aca="false">central_v2_m!E35+temporary_pension_bonus_central!B35</f>
        <v>19966362.1321135</v>
      </c>
      <c r="H47" s="67" t="n">
        <f aca="false">F47-J47</f>
        <v>20297804.406211</v>
      </c>
      <c r="I47" s="67" t="n">
        <f aca="false">G47-K47</f>
        <v>19459393.8530065</v>
      </c>
      <c r="J47" s="166" t="n">
        <f aca="false">central_v2_m!J35</f>
        <v>522647.710419559</v>
      </c>
      <c r="K47" s="166" t="n">
        <f aca="false">central_v2_m!K35</f>
        <v>506968.279106972</v>
      </c>
      <c r="L47" s="67" t="n">
        <f aca="false">H47-I47</f>
        <v>838410.553204469</v>
      </c>
      <c r="M47" s="67" t="n">
        <f aca="false">J47-K47</f>
        <v>15679.4313125868</v>
      </c>
      <c r="N47" s="166" t="n">
        <f aca="false">SUM(central_v5_m!C35:J35)</f>
        <v>3098265.35748593</v>
      </c>
      <c r="O47" s="7"/>
      <c r="P47" s="7"/>
      <c r="Q47" s="67" t="n">
        <f aca="false">I47*5.5017049523</f>
        <v>107059843.529842</v>
      </c>
      <c r="R47" s="67"/>
      <c r="S47" s="67"/>
      <c r="T47" s="7"/>
      <c r="U47" s="7"/>
      <c r="V47" s="67" t="n">
        <f aca="false">K47*5.5017049523</f>
        <v>2789189.89182184</v>
      </c>
      <c r="W47" s="67" t="n">
        <f aca="false">M47*5.5017049523</f>
        <v>86263.6049017066</v>
      </c>
      <c r="X47" s="67" t="n">
        <f aca="false">N47*5.1890047538+L47*5.5017049523</f>
        <v>20689601.1611539</v>
      </c>
      <c r="Y47" s="67" t="n">
        <f aca="false">N47*5.1890047538</f>
        <v>16076913.6685283</v>
      </c>
      <c r="Z47" s="67" t="n">
        <f aca="false">L47*5.5017049523</f>
        <v>4612687.49262561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6" t="n">
        <f aca="false">central_v2_m!D36+temporary_pension_bonus_central!B36</f>
        <v>21003760.214346</v>
      </c>
      <c r="G48" s="166" t="n">
        <f aca="false">central_v2_m!E36+temporary_pension_bonus_central!B36</f>
        <v>20140909.6585138</v>
      </c>
      <c r="H48" s="67" t="n">
        <f aca="false">F48-J48</f>
        <v>20463119.882888</v>
      </c>
      <c r="I48" s="67" t="n">
        <f aca="false">G48-K48</f>
        <v>19616488.5369996</v>
      </c>
      <c r="J48" s="166" t="n">
        <f aca="false">central_v2_m!J36</f>
        <v>540640.331457911</v>
      </c>
      <c r="K48" s="166" t="n">
        <f aca="false">central_v2_m!K36</f>
        <v>524421.121514174</v>
      </c>
      <c r="L48" s="67" t="n">
        <f aca="false">H48-I48</f>
        <v>846631.34588844</v>
      </c>
      <c r="M48" s="67" t="n">
        <f aca="false">J48-K48</f>
        <v>16219.2099437374</v>
      </c>
      <c r="N48" s="166" t="n">
        <f aca="false">SUM(central_v5_m!C36:J36)</f>
        <v>3028855.26307188</v>
      </c>
      <c r="O48" s="7"/>
      <c r="P48" s="7"/>
      <c r="Q48" s="67" t="n">
        <f aca="false">I48*5.5017049523</f>
        <v>107924132.130747</v>
      </c>
      <c r="R48" s="67"/>
      <c r="S48" s="67"/>
      <c r="T48" s="7"/>
      <c r="U48" s="7"/>
      <c r="V48" s="67" t="n">
        <f aca="false">K48*5.5017049523</f>
        <v>2885210.28132525</v>
      </c>
      <c r="W48" s="67" t="n">
        <f aca="false">M48*5.5017049523</f>
        <v>89233.3076698533</v>
      </c>
      <c r="X48" s="67" t="n">
        <f aca="false">N48*5.1890047538+L48*5.5017049523</f>
        <v>20374660.227099</v>
      </c>
      <c r="Y48" s="67" t="n">
        <f aca="false">N48*5.1890047538</f>
        <v>15716744.3586522</v>
      </c>
      <c r="Z48" s="67" t="n">
        <f aca="false">L48*5.5017049523</f>
        <v>4657915.86844684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6" t="n">
        <f aca="false">central_v2_m!D37+temporary_pension_bonus_central!B37</f>
        <v>21192864.2534427</v>
      </c>
      <c r="G49" s="166" t="n">
        <f aca="false">central_v2_m!E37+temporary_pension_bonus_central!B37</f>
        <v>20320465.1254472</v>
      </c>
      <c r="H49" s="67" t="n">
        <f aca="false">F49-J49</f>
        <v>20628262.4166314</v>
      </c>
      <c r="I49" s="67" t="n">
        <f aca="false">G49-K49</f>
        <v>19772801.3437403</v>
      </c>
      <c r="J49" s="166" t="n">
        <f aca="false">central_v2_m!J37</f>
        <v>564601.836811303</v>
      </c>
      <c r="K49" s="166" t="n">
        <f aca="false">central_v2_m!K37</f>
        <v>547663.781706964</v>
      </c>
      <c r="L49" s="67" t="n">
        <f aca="false">H49-I49</f>
        <v>855461.072891142</v>
      </c>
      <c r="M49" s="67" t="n">
        <f aca="false">J49-K49</f>
        <v>16938.0551043391</v>
      </c>
      <c r="N49" s="166" t="n">
        <f aca="false">SUM(central_v5_m!C37:J37)</f>
        <v>3056081.24855218</v>
      </c>
      <c r="O49" s="7"/>
      <c r="P49" s="7"/>
      <c r="Q49" s="67" t="n">
        <f aca="false">I49*5.5017049523</f>
        <v>108784119.0737</v>
      </c>
      <c r="R49" s="67"/>
      <c r="S49" s="67"/>
      <c r="T49" s="7"/>
      <c r="U49" s="7"/>
      <c r="V49" s="67" t="n">
        <f aca="false">K49*5.5017049523</f>
        <v>3013084.54001255</v>
      </c>
      <c r="W49" s="67" t="n">
        <f aca="false">M49*5.5017049523</f>
        <v>93188.181649873</v>
      </c>
      <c r="X49" s="67" t="n">
        <f aca="false">N49*5.1890047538+L49*5.5017049523</f>
        <v>20564514.5479614</v>
      </c>
      <c r="Y49" s="67" t="n">
        <f aca="false">N49*5.1890047538</f>
        <v>15858020.1267363</v>
      </c>
      <c r="Z49" s="67" t="n">
        <f aca="false">L49*5.5017049523</f>
        <v>4706494.42122507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75" hidden="false" customHeight="false" outlineLevel="0" collapsed="false">
      <c r="A50" s="65"/>
      <c r="B50" s="5"/>
      <c r="C50" s="65" t="n">
        <f aca="false">C46+1</f>
        <v>2024</v>
      </c>
      <c r="D50" s="65" t="n">
        <f aca="false">D46</f>
        <v>1</v>
      </c>
      <c r="E50" s="65" t="n">
        <v>197</v>
      </c>
      <c r="F50" s="164" t="n">
        <f aca="false">central_v2_m!D38+temporary_pension_bonus_central!B38</f>
        <v>21385383.5039839</v>
      </c>
      <c r="G50" s="164" t="n">
        <f aca="false">central_v2_m!E38+temporary_pension_bonus_central!B38</f>
        <v>20503267.350389</v>
      </c>
      <c r="H50" s="8" t="n">
        <f aca="false">F50-J50</f>
        <v>20795611.3765364</v>
      </c>
      <c r="I50" s="8" t="n">
        <f aca="false">G50-K50</f>
        <v>19931188.386765</v>
      </c>
      <c r="J50" s="164" t="n">
        <f aca="false">central_v2_m!J38</f>
        <v>589772.127447406</v>
      </c>
      <c r="K50" s="164" t="n">
        <f aca="false">central_v2_m!K38</f>
        <v>572078.963623984</v>
      </c>
      <c r="L50" s="8" t="n">
        <f aca="false">H50-I50</f>
        <v>864422.98977147</v>
      </c>
      <c r="M50" s="8" t="n">
        <f aca="false">J50-K50</f>
        <v>17693.163823422</v>
      </c>
      <c r="N50" s="164" t="n">
        <f aca="false">SUM(central_v5_m!C38:J38)</f>
        <v>3742815.12135705</v>
      </c>
      <c r="O50" s="5"/>
      <c r="P50" s="5"/>
      <c r="Q50" s="8" t="n">
        <f aca="false">I50*5.5017049523</f>
        <v>109655517.852689</v>
      </c>
      <c r="R50" s="8"/>
      <c r="S50" s="8"/>
      <c r="T50" s="5"/>
      <c r="U50" s="5"/>
      <c r="V50" s="8" t="n">
        <f aca="false">K50*5.5017049523</f>
        <v>3147409.66727672</v>
      </c>
      <c r="W50" s="8" t="n">
        <f aca="false">M50*5.5017049523</f>
        <v>97342.5670291763</v>
      </c>
      <c r="X50" s="8" t="n">
        <f aca="false">N50*5.1890047538+L50*5.5017049523</f>
        <v>24177285.7010239</v>
      </c>
      <c r="Y50" s="8" t="n">
        <f aca="false">N50*5.1890047538</f>
        <v>19421485.4573163</v>
      </c>
      <c r="Z50" s="8" t="n">
        <f aca="false">L50*5.5017049523</f>
        <v>4755800.24370767</v>
      </c>
      <c r="AA50" s="8"/>
      <c r="AB50" s="8"/>
      <c r="AC50" s="8"/>
      <c r="AD50" s="8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</row>
    <row r="51" customFormat="false" ht="12.75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6" t="n">
        <f aca="false">central_v2_m!D39+temporary_pension_bonus_central!B39</f>
        <v>21680049.9123071</v>
      </c>
      <c r="G51" s="166" t="n">
        <f aca="false">central_v2_m!E39+temporary_pension_bonus_central!B39</f>
        <v>20783458.0801081</v>
      </c>
      <c r="H51" s="67" t="n">
        <f aca="false">F51-J51</f>
        <v>21073220.7982157</v>
      </c>
      <c r="I51" s="67" t="n">
        <f aca="false">G51-K51</f>
        <v>20194833.8394393</v>
      </c>
      <c r="J51" s="166" t="n">
        <f aca="false">central_v2_m!J39</f>
        <v>606829.114091471</v>
      </c>
      <c r="K51" s="166" t="n">
        <f aca="false">central_v2_m!K39</f>
        <v>588624.240668727</v>
      </c>
      <c r="L51" s="67" t="n">
        <f aca="false">H51-I51</f>
        <v>878386.958776336</v>
      </c>
      <c r="M51" s="67" t="n">
        <f aca="false">J51-K51</f>
        <v>18204.8734227441</v>
      </c>
      <c r="N51" s="166" t="n">
        <f aca="false">SUM(central_v5_m!C39:J39)</f>
        <v>3132294.53213436</v>
      </c>
      <c r="O51" s="7"/>
      <c r="P51" s="7"/>
      <c r="Q51" s="67" t="n">
        <f aca="false">I51*5.5017049523</f>
        <v>111106017.345319</v>
      </c>
      <c r="R51" s="67"/>
      <c r="S51" s="67"/>
      <c r="T51" s="7"/>
      <c r="U51" s="7"/>
      <c r="V51" s="67" t="n">
        <f aca="false">K51*5.5017049523</f>
        <v>3238436.89993096</v>
      </c>
      <c r="W51" s="67" t="n">
        <f aca="false">M51*5.5017049523</f>
        <v>100157.842265906</v>
      </c>
      <c r="X51" s="67" t="n">
        <f aca="false">N51*5.1890047538+L51*5.5017049523</f>
        <v>21086117.0986824</v>
      </c>
      <c r="Y51" s="67" t="n">
        <f aca="false">N51*5.1890047538</f>
        <v>16253491.2175469</v>
      </c>
      <c r="Z51" s="67" t="n">
        <f aca="false">L51*5.5017049523</f>
        <v>4832625.8811355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6" t="n">
        <f aca="false">central_v2_m!D40+temporary_pension_bonus_central!B40</f>
        <v>21953508.0512974</v>
      </c>
      <c r="G52" s="166" t="n">
        <f aca="false">central_v2_m!E40+temporary_pension_bonus_central!B40</f>
        <v>21043870.6496278</v>
      </c>
      <c r="H52" s="67" t="n">
        <f aca="false">F52-J52</f>
        <v>21322437.7243337</v>
      </c>
      <c r="I52" s="67" t="n">
        <f aca="false">G52-K52</f>
        <v>20431732.432473</v>
      </c>
      <c r="J52" s="166" t="n">
        <f aca="false">central_v2_m!J40</f>
        <v>631070.326963704</v>
      </c>
      <c r="K52" s="166" t="n">
        <f aca="false">central_v2_m!K40</f>
        <v>612138.217154793</v>
      </c>
      <c r="L52" s="67" t="n">
        <f aca="false">H52-I52</f>
        <v>890705.291860677</v>
      </c>
      <c r="M52" s="67" t="n">
        <f aca="false">J52-K52</f>
        <v>18932.1098089112</v>
      </c>
      <c r="N52" s="166" t="n">
        <f aca="false">SUM(central_v5_m!C40:J40)</f>
        <v>3130424.18408805</v>
      </c>
      <c r="O52" s="7"/>
      <c r="P52" s="7"/>
      <c r="Q52" s="67" t="n">
        <f aca="false">I52*5.5017049523</f>
        <v>112409363.507805</v>
      </c>
      <c r="R52" s="67"/>
      <c r="S52" s="67"/>
      <c r="T52" s="7"/>
      <c r="U52" s="7"/>
      <c r="V52" s="67" t="n">
        <f aca="false">K52*5.5017049523</f>
        <v>3367803.86081261</v>
      </c>
      <c r="W52" s="67" t="n">
        <f aca="false">M52*5.5017049523</f>
        <v>104158.882293174</v>
      </c>
      <c r="X52" s="67" t="n">
        <f aca="false">N52*5.1890047538+L52*5.5017049523</f>
        <v>21144183.6879131</v>
      </c>
      <c r="Y52" s="67" t="n">
        <f aca="false">N52*5.1890047538</f>
        <v>16243785.9726434</v>
      </c>
      <c r="Z52" s="67" t="n">
        <f aca="false">L52*5.5017049523</f>
        <v>4900397.71526971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6" t="n">
        <f aca="false">central_v2_m!D41+temporary_pension_bonus_central!B41</f>
        <v>22120963.3821907</v>
      </c>
      <c r="G53" s="166" t="n">
        <f aca="false">central_v2_m!E41+temporary_pension_bonus_central!B41</f>
        <v>21203194.5882941</v>
      </c>
      <c r="H53" s="67" t="n">
        <f aca="false">F53-J53</f>
        <v>21425850.8679481</v>
      </c>
      <c r="I53" s="67" t="n">
        <f aca="false">G53-K53</f>
        <v>20528935.4494788</v>
      </c>
      <c r="J53" s="166" t="n">
        <f aca="false">central_v2_m!J41</f>
        <v>695112.514242541</v>
      </c>
      <c r="K53" s="166" t="n">
        <f aca="false">central_v2_m!K41</f>
        <v>674259.138815265</v>
      </c>
      <c r="L53" s="67" t="n">
        <f aca="false">H53-I53</f>
        <v>896915.418469302</v>
      </c>
      <c r="M53" s="67" t="n">
        <f aca="false">J53-K53</f>
        <v>20853.3754272761</v>
      </c>
      <c r="N53" s="166" t="n">
        <f aca="false">SUM(central_v5_m!C41:J41)</f>
        <v>3101796.13247516</v>
      </c>
      <c r="O53" s="7"/>
      <c r="P53" s="7"/>
      <c r="Q53" s="67" t="n">
        <f aca="false">I53*5.5017049523</f>
        <v>112944145.827845</v>
      </c>
      <c r="R53" s="67"/>
      <c r="S53" s="67"/>
      <c r="T53" s="7"/>
      <c r="U53" s="7"/>
      <c r="V53" s="67" t="n">
        <f aca="false">K53*5.5017049523</f>
        <v>3709574.84315347</v>
      </c>
      <c r="W53" s="67" t="n">
        <f aca="false">M53*5.5017049523</f>
        <v>114729.118860416</v>
      </c>
      <c r="X53" s="67" t="n">
        <f aca="false">N53*5.1890047538+L53*5.5017049523</f>
        <v>21029798.8763189</v>
      </c>
      <c r="Y53" s="67" t="n">
        <f aca="false">N53*5.1890047538</f>
        <v>16095234.8767321</v>
      </c>
      <c r="Z53" s="67" t="n">
        <f aca="false">L53*5.5017049523</f>
        <v>4934563.99958679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75" hidden="false" customHeight="false" outlineLevel="0" collapsed="false">
      <c r="A54" s="65"/>
      <c r="B54" s="5"/>
      <c r="C54" s="65" t="n">
        <f aca="false">C50+1</f>
        <v>2025</v>
      </c>
      <c r="D54" s="65" t="n">
        <f aca="false">D50</f>
        <v>1</v>
      </c>
      <c r="E54" s="65" t="n">
        <v>201</v>
      </c>
      <c r="F54" s="164" t="n">
        <f aca="false">central_v2_m!D42+temporary_pension_bonus_central!B42</f>
        <v>22237230.3270765</v>
      </c>
      <c r="G54" s="164" t="n">
        <f aca="false">central_v2_m!E42+temporary_pension_bonus_central!B42</f>
        <v>21313451.2130248</v>
      </c>
      <c r="H54" s="8" t="n">
        <f aca="false">F54-J54</f>
        <v>21470812.3485793</v>
      </c>
      <c r="I54" s="8" t="n">
        <f aca="false">G54-K54</f>
        <v>20570025.7738825</v>
      </c>
      <c r="J54" s="164" t="n">
        <f aca="false">central_v2_m!J42</f>
        <v>766417.978497191</v>
      </c>
      <c r="K54" s="164" t="n">
        <f aca="false">central_v2_m!K42</f>
        <v>743425.439142275</v>
      </c>
      <c r="L54" s="8" t="n">
        <f aca="false">H54-I54</f>
        <v>900786.574696776</v>
      </c>
      <c r="M54" s="8" t="n">
        <f aca="false">J54-K54</f>
        <v>22992.5393549157</v>
      </c>
      <c r="N54" s="164" t="n">
        <f aca="false">SUM(central_v5_m!C42:J42)</f>
        <v>3759580.47319151</v>
      </c>
      <c r="O54" s="5"/>
      <c r="P54" s="5"/>
      <c r="Q54" s="8" t="n">
        <f aca="false">I54*5.5017049523</f>
        <v>113170212.669108</v>
      </c>
      <c r="R54" s="8"/>
      <c r="S54" s="8"/>
      <c r="T54" s="5"/>
      <c r="U54" s="5"/>
      <c r="V54" s="8" t="n">
        <f aca="false">K54*5.5017049523</f>
        <v>4090107.42019486</v>
      </c>
      <c r="W54" s="8" t="n">
        <f aca="false">M54*5.5017049523</f>
        <v>126498.167634893</v>
      </c>
      <c r="X54" s="8" t="n">
        <f aca="false">N54*5.1890047538+L54*5.5017049523</f>
        <v>24464342.906659</v>
      </c>
      <c r="Y54" s="8" t="n">
        <f aca="false">N54*5.1890047538</f>
        <v>19508480.9476844</v>
      </c>
      <c r="Z54" s="8" t="n">
        <f aca="false">L54*5.5017049523</f>
        <v>4955861.9589746</v>
      </c>
      <c r="AA54" s="8"/>
      <c r="AB54" s="8"/>
      <c r="AC54" s="8"/>
      <c r="AD54" s="8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</row>
    <row r="55" customFormat="false" ht="12.75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6" t="n">
        <f aca="false">central_v2_m!D43+temporary_pension_bonus_central!B43</f>
        <v>22494498.0975874</v>
      </c>
      <c r="G55" s="166" t="n">
        <f aca="false">central_v2_m!E43+temporary_pension_bonus_central!B43</f>
        <v>21559671.6871865</v>
      </c>
      <c r="H55" s="67" t="n">
        <f aca="false">F55-J55</f>
        <v>21625294.7850602</v>
      </c>
      <c r="I55" s="67" t="n">
        <f aca="false">G55-K55</f>
        <v>20716544.4740351</v>
      </c>
      <c r="J55" s="166" t="n">
        <f aca="false">central_v2_m!J43</f>
        <v>869203.312527227</v>
      </c>
      <c r="K55" s="166" t="n">
        <f aca="false">central_v2_m!K43</f>
        <v>843127.21315141</v>
      </c>
      <c r="L55" s="67" t="n">
        <f aca="false">H55-I55</f>
        <v>908750.311025091</v>
      </c>
      <c r="M55" s="67" t="n">
        <f aca="false">J55-K55</f>
        <v>26076.0993758168</v>
      </c>
      <c r="N55" s="166" t="n">
        <f aca="false">SUM(central_v5_m!C43:J43)</f>
        <v>3175627.75282464</v>
      </c>
      <c r="O55" s="7"/>
      <c r="P55" s="7"/>
      <c r="Q55" s="67" t="n">
        <f aca="false">I55*5.5017049523</f>
        <v>113976315.327342</v>
      </c>
      <c r="R55" s="67"/>
      <c r="S55" s="67"/>
      <c r="T55" s="7"/>
      <c r="U55" s="7"/>
      <c r="V55" s="67" t="n">
        <f aca="false">K55*5.5017049523</f>
        <v>4638637.16401401</v>
      </c>
      <c r="W55" s="67" t="n">
        <f aca="false">M55*5.5017049523</f>
        <v>143463.005072598</v>
      </c>
      <c r="X55" s="67" t="n">
        <f aca="false">N55*5.1890047538+L55*5.5017049523</f>
        <v>21478023.5922772</v>
      </c>
      <c r="Y55" s="67" t="n">
        <f aca="false">N55*5.1890047538</f>
        <v>16478347.5057062</v>
      </c>
      <c r="Z55" s="67" t="n">
        <f aca="false">L55*5.5017049523</f>
        <v>4999676.08657091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6" t="n">
        <f aca="false">central_v2_m!D44+temporary_pension_bonus_central!B44</f>
        <v>22753136.493411</v>
      </c>
      <c r="G56" s="166" t="n">
        <f aca="false">central_v2_m!E44+temporary_pension_bonus_central!B44</f>
        <v>21806011.055059</v>
      </c>
      <c r="H56" s="67" t="n">
        <f aca="false">F56-J56</f>
        <v>21829047.3803683</v>
      </c>
      <c r="I56" s="67" t="n">
        <f aca="false">G56-K56</f>
        <v>20909644.6154076</v>
      </c>
      <c r="J56" s="166" t="n">
        <f aca="false">central_v2_m!J44</f>
        <v>924089.113042671</v>
      </c>
      <c r="K56" s="166" t="n">
        <f aca="false">central_v2_m!K44</f>
        <v>896366.439651391</v>
      </c>
      <c r="L56" s="67" t="n">
        <f aca="false">H56-I56</f>
        <v>919402.764960717</v>
      </c>
      <c r="M56" s="67" t="n">
        <f aca="false">J56-K56</f>
        <v>27722.6733912801</v>
      </c>
      <c r="N56" s="166" t="n">
        <f aca="false">SUM(central_v5_m!C44:J44)</f>
        <v>3138174.34300857</v>
      </c>
      <c r="O56" s="7"/>
      <c r="P56" s="7"/>
      <c r="Q56" s="67" t="n">
        <f aca="false">I56*5.5017049523</f>
        <v>115038695.331421</v>
      </c>
      <c r="R56" s="67"/>
      <c r="S56" s="67"/>
      <c r="T56" s="7"/>
      <c r="U56" s="7"/>
      <c r="V56" s="67" t="n">
        <f aca="false">K56*5.5017049523</f>
        <v>4931543.68010558</v>
      </c>
      <c r="W56" s="67" t="n">
        <f aca="false">M56*5.5017049523</f>
        <v>152521.969487801</v>
      </c>
      <c r="X56" s="67" t="n">
        <f aca="false">N56*5.1890047538+L56*5.5017049523</f>
        <v>21342284.3292673</v>
      </c>
      <c r="Y56" s="67" t="n">
        <f aca="false">N56*5.1890047538</f>
        <v>16284001.5841247</v>
      </c>
      <c r="Z56" s="67" t="n">
        <f aca="false">L56*5.5017049523</f>
        <v>5058282.74514269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6" t="n">
        <f aca="false">central_v2_m!D45+temporary_pension_bonus_central!B45</f>
        <v>23027759.2610038</v>
      </c>
      <c r="G57" s="166" t="n">
        <f aca="false">central_v2_m!E45+temporary_pension_bonus_central!B45</f>
        <v>22067443.4497498</v>
      </c>
      <c r="H57" s="67" t="n">
        <f aca="false">F57-J57</f>
        <v>22018727.9174235</v>
      </c>
      <c r="I57" s="67" t="n">
        <f aca="false">G57-K57</f>
        <v>21088683.046477</v>
      </c>
      <c r="J57" s="166" t="n">
        <f aca="false">central_v2_m!J45</f>
        <v>1009031.34358027</v>
      </c>
      <c r="K57" s="166" t="n">
        <f aca="false">central_v2_m!K45</f>
        <v>978760.403272864</v>
      </c>
      <c r="L57" s="67" t="n">
        <f aca="false">H57-I57</f>
        <v>930044.870946549</v>
      </c>
      <c r="M57" s="67" t="n">
        <f aca="false">J57-K57</f>
        <v>30270.9403074081</v>
      </c>
      <c r="N57" s="166" t="n">
        <f aca="false">SUM(central_v5_m!C45:J45)</f>
        <v>3154335.00780734</v>
      </c>
      <c r="O57" s="7"/>
      <c r="P57" s="7"/>
      <c r="Q57" s="67" t="n">
        <f aca="false">I57*5.5017049523</f>
        <v>116023711.954287</v>
      </c>
      <c r="R57" s="67"/>
      <c r="S57" s="67"/>
      <c r="T57" s="7"/>
      <c r="U57" s="7"/>
      <c r="V57" s="67" t="n">
        <f aca="false">K57*5.5017049523</f>
        <v>5384850.95780146</v>
      </c>
      <c r="W57" s="67" t="n">
        <f aca="false">M57*5.5017049523</f>
        <v>166541.782200045</v>
      </c>
      <c r="X57" s="67" t="n">
        <f aca="false">N57*5.1890047538+L57*5.5017049523</f>
        <v>21484691.8229379</v>
      </c>
      <c r="Y57" s="67" t="n">
        <f aca="false">N57*5.1890047538</f>
        <v>16367859.3505901</v>
      </c>
      <c r="Z57" s="67" t="n">
        <f aca="false">L57*5.5017049523</f>
        <v>5116832.47234784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75" hidden="false" customHeight="false" outlineLevel="0" collapsed="false">
      <c r="A58" s="65"/>
      <c r="B58" s="5"/>
      <c r="C58" s="65" t="n">
        <f aca="false">C54+1</f>
        <v>2026</v>
      </c>
      <c r="D58" s="65" t="n">
        <f aca="false">D54</f>
        <v>1</v>
      </c>
      <c r="E58" s="65" t="n">
        <v>205</v>
      </c>
      <c r="F58" s="164" t="n">
        <f aca="false">central_v2_m!D46+temporary_pension_bonus_central!B46</f>
        <v>23207030.026855</v>
      </c>
      <c r="G58" s="164" t="n">
        <f aca="false">central_v2_m!E46+temporary_pension_bonus_central!B46</f>
        <v>22239127.0956574</v>
      </c>
      <c r="H58" s="8" t="n">
        <f aca="false">F58-J58</f>
        <v>22098667.2237926</v>
      </c>
      <c r="I58" s="8" t="n">
        <f aca="false">G58-K58</f>
        <v>21164015.1766868</v>
      </c>
      <c r="J58" s="164" t="n">
        <f aca="false">central_v2_m!J46</f>
        <v>1108362.80306246</v>
      </c>
      <c r="K58" s="164" t="n">
        <f aca="false">central_v2_m!K46</f>
        <v>1075111.91897059</v>
      </c>
      <c r="L58" s="8" t="n">
        <f aca="false">H58-I58</f>
        <v>934652.047105767</v>
      </c>
      <c r="M58" s="8" t="n">
        <f aca="false">J58-K58</f>
        <v>33250.8840918739</v>
      </c>
      <c r="N58" s="164" t="n">
        <f aca="false">SUM(central_v5_m!C46:J46)</f>
        <v>3754083.75320462</v>
      </c>
      <c r="O58" s="5"/>
      <c r="P58" s="5"/>
      <c r="Q58" s="8" t="n">
        <f aca="false">I58*5.5017049523</f>
        <v>116438167.10813</v>
      </c>
      <c r="R58" s="8"/>
      <c r="S58" s="8"/>
      <c r="T58" s="5"/>
      <c r="U58" s="5"/>
      <c r="V58" s="8" t="n">
        <f aca="false">K58*5.5017049523</f>
        <v>5914948.56887724</v>
      </c>
      <c r="W58" s="8" t="n">
        <f aca="false">M58*5.5017049523</f>
        <v>182936.553676616</v>
      </c>
      <c r="X58" s="8" t="n">
        <f aca="false">N58*5.1890047538+L58*5.5017049523</f>
        <v>24622138.2377813</v>
      </c>
      <c r="Y58" s="8" t="n">
        <f aca="false">N58*5.1890047538</f>
        <v>19479958.4415421</v>
      </c>
      <c r="Z58" s="8" t="n">
        <f aca="false">L58*5.5017049523</f>
        <v>5142179.79623913</v>
      </c>
      <c r="AA58" s="8"/>
      <c r="AB58" s="8"/>
      <c r="AC58" s="8"/>
      <c r="AD58" s="8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</row>
    <row r="59" customFormat="false" ht="12.75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6" t="n">
        <f aca="false">central_v2_m!D47+temporary_pension_bonus_central!B47</f>
        <v>23462072.1776197</v>
      </c>
      <c r="G59" s="166" t="n">
        <f aca="false">central_v2_m!E47+temporary_pension_bonus_central!B47</f>
        <v>22482504.8873717</v>
      </c>
      <c r="H59" s="67" t="n">
        <f aca="false">F59-J59</f>
        <v>22261352.1852797</v>
      </c>
      <c r="I59" s="67" t="n">
        <f aca="false">G59-K59</f>
        <v>21317806.4948018</v>
      </c>
      <c r="J59" s="166" t="n">
        <f aca="false">central_v2_m!J47</f>
        <v>1200719.99234001</v>
      </c>
      <c r="K59" s="166" t="n">
        <f aca="false">central_v2_m!K47</f>
        <v>1164698.39256981</v>
      </c>
      <c r="L59" s="67" t="n">
        <f aca="false">H59-I59</f>
        <v>943545.690477867</v>
      </c>
      <c r="M59" s="67" t="n">
        <f aca="false">J59-K59</f>
        <v>36021.5997702002</v>
      </c>
      <c r="N59" s="166" t="n">
        <f aca="false">SUM(central_v5_m!C47:J47)</f>
        <v>3167128.09973579</v>
      </c>
      <c r="O59" s="7"/>
      <c r="P59" s="7"/>
      <c r="Q59" s="67" t="n">
        <f aca="false">I59*5.5017049523</f>
        <v>117284281.564624</v>
      </c>
      <c r="R59" s="67"/>
      <c r="S59" s="67"/>
      <c r="T59" s="7"/>
      <c r="U59" s="7"/>
      <c r="V59" s="67" t="n">
        <f aca="false">K59*5.5017049523</f>
        <v>6407826.91433719</v>
      </c>
      <c r="W59" s="67" t="n">
        <f aca="false">M59*5.5017049523</f>
        <v>198180.213845479</v>
      </c>
      <c r="X59" s="67" t="n">
        <f aca="false">N59*5.1890047538+L59*5.5017049523</f>
        <v>21625352.763446</v>
      </c>
      <c r="Y59" s="67" t="n">
        <f aca="false">N59*5.1890047538</f>
        <v>16434242.7654226</v>
      </c>
      <c r="Z59" s="67" t="n">
        <f aca="false">L59*5.5017049523</f>
        <v>5191109.9980234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6" t="n">
        <f aca="false">central_v2_m!D48+temporary_pension_bonus_central!B48</f>
        <v>23687927.7456067</v>
      </c>
      <c r="G60" s="166" t="n">
        <f aca="false">central_v2_m!E48+temporary_pension_bonus_central!B48</f>
        <v>22698017.118968</v>
      </c>
      <c r="H60" s="67" t="n">
        <f aca="false">F60-J60</f>
        <v>22414949.6099673</v>
      </c>
      <c r="I60" s="67" t="n">
        <f aca="false">G60-K60</f>
        <v>21463228.3273978</v>
      </c>
      <c r="J60" s="166" t="n">
        <f aca="false">central_v2_m!J48</f>
        <v>1272978.13563941</v>
      </c>
      <c r="K60" s="166" t="n">
        <f aca="false">central_v2_m!K48</f>
        <v>1234788.79157022</v>
      </c>
      <c r="L60" s="67" t="n">
        <f aca="false">H60-I60</f>
        <v>951721.28256952</v>
      </c>
      <c r="M60" s="67" t="n">
        <f aca="false">J60-K60</f>
        <v>38189.3440691824</v>
      </c>
      <c r="N60" s="166" t="n">
        <f aca="false">SUM(central_v5_m!C48:J48)</f>
        <v>3204144.53717314</v>
      </c>
      <c r="O60" s="7"/>
      <c r="P60" s="7"/>
      <c r="Q60" s="67" t="n">
        <f aca="false">I60*5.5017049523</f>
        <v>118084349.58119</v>
      </c>
      <c r="R60" s="67"/>
      <c r="S60" s="67"/>
      <c r="T60" s="7"/>
      <c r="U60" s="7"/>
      <c r="V60" s="67" t="n">
        <f aca="false">K60*5.5017049523</f>
        <v>6793443.60962643</v>
      </c>
      <c r="W60" s="67" t="n">
        <f aca="false">M60*5.5017049523</f>
        <v>210106.503390509</v>
      </c>
      <c r="X60" s="67" t="n">
        <f aca="false">N60*5.1890047538+L60*5.5017049523</f>
        <v>21862410.9287758</v>
      </c>
      <c r="Y60" s="67" t="n">
        <f aca="false">N60*5.1890047538</f>
        <v>16626321.2352537</v>
      </c>
      <c r="Z60" s="67" t="n">
        <f aca="false">L60*5.5017049523</f>
        <v>5236089.69352204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6" t="n">
        <f aca="false">central_v2_m!D49+temporary_pension_bonus_central!B49</f>
        <v>23889328.2204029</v>
      </c>
      <c r="G61" s="166" t="n">
        <f aca="false">central_v2_m!E49+temporary_pension_bonus_central!B49</f>
        <v>22888981.7349295</v>
      </c>
      <c r="H61" s="67" t="n">
        <f aca="false">F61-J61</f>
        <v>22542331.3921886</v>
      </c>
      <c r="I61" s="67" t="n">
        <f aca="false">G61-K61</f>
        <v>21582394.8115617</v>
      </c>
      <c r="J61" s="166" t="n">
        <f aca="false">central_v2_m!J49</f>
        <v>1346996.82821429</v>
      </c>
      <c r="K61" s="166" t="n">
        <f aca="false">central_v2_m!K49</f>
        <v>1306586.92336786</v>
      </c>
      <c r="L61" s="67" t="n">
        <f aca="false">H61-I61</f>
        <v>959936.580626916</v>
      </c>
      <c r="M61" s="67" t="n">
        <f aca="false">J61-K61</f>
        <v>40409.9048464284</v>
      </c>
      <c r="N61" s="166" t="n">
        <f aca="false">SUM(central_v5_m!C49:J49)</f>
        <v>3128410.37016844</v>
      </c>
      <c r="O61" s="7"/>
      <c r="P61" s="7"/>
      <c r="Q61" s="67" t="n">
        <f aca="false">I61*5.5017049523</f>
        <v>118739968.417263</v>
      </c>
      <c r="R61" s="67"/>
      <c r="S61" s="67"/>
      <c r="T61" s="7"/>
      <c r="U61" s="7"/>
      <c r="V61" s="67" t="n">
        <f aca="false">K61*5.5017049523</f>
        <v>7188455.7469034</v>
      </c>
      <c r="W61" s="67" t="n">
        <f aca="false">M61*5.5017049523</f>
        <v>222323.373615567</v>
      </c>
      <c r="X61" s="67" t="n">
        <f aca="false">N61*5.1890047538+L61*5.5017049523</f>
        <v>21514624.1221703</v>
      </c>
      <c r="Y61" s="67" t="n">
        <f aca="false">N61*5.1890047538</f>
        <v>16233336.2826413</v>
      </c>
      <c r="Z61" s="67" t="n">
        <f aca="false">L61*5.5017049523</f>
        <v>5281287.83952903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75" hidden="false" customHeight="false" outlineLevel="0" collapsed="false">
      <c r="A62" s="65"/>
      <c r="B62" s="5"/>
      <c r="C62" s="65" t="n">
        <f aca="false">C58+1</f>
        <v>2027</v>
      </c>
      <c r="D62" s="65" t="n">
        <f aca="false">D58</f>
        <v>1</v>
      </c>
      <c r="E62" s="65" t="n">
        <v>209</v>
      </c>
      <c r="F62" s="164" t="n">
        <f aca="false">central_v2_m!D50+temporary_pension_bonus_central!B50</f>
        <v>24020811.6880954</v>
      </c>
      <c r="G62" s="164" t="n">
        <f aca="false">central_v2_m!E50+temporary_pension_bonus_central!B50</f>
        <v>23013423.2318756</v>
      </c>
      <c r="H62" s="8" t="n">
        <f aca="false">F62-J62</f>
        <v>22646250.4758184</v>
      </c>
      <c r="I62" s="8" t="n">
        <f aca="false">G62-K62</f>
        <v>21680098.8559669</v>
      </c>
      <c r="J62" s="164" t="n">
        <f aca="false">central_v2_m!J50</f>
        <v>1374561.21227702</v>
      </c>
      <c r="K62" s="164" t="n">
        <f aca="false">central_v2_m!K50</f>
        <v>1333324.37590871</v>
      </c>
      <c r="L62" s="8" t="n">
        <f aca="false">H62-I62</f>
        <v>966151.619851515</v>
      </c>
      <c r="M62" s="8" t="n">
        <f aca="false">J62-K62</f>
        <v>41236.8363683103</v>
      </c>
      <c r="N62" s="164" t="n">
        <f aca="false">SUM(central_v5_m!C50:J50)</f>
        <v>3835223.61037322</v>
      </c>
      <c r="O62" s="5"/>
      <c r="P62" s="5"/>
      <c r="Q62" s="8" t="n">
        <f aca="false">I62*5.5017049523</f>
        <v>119277507.242226</v>
      </c>
      <c r="R62" s="8"/>
      <c r="S62" s="8"/>
      <c r="T62" s="5"/>
      <c r="U62" s="5"/>
      <c r="V62" s="8" t="n">
        <f aca="false">K62*5.5017049523</f>
        <v>7335557.32195925</v>
      </c>
      <c r="W62" s="8" t="n">
        <f aca="false">M62*5.5017049523</f>
        <v>226872.906864717</v>
      </c>
      <c r="X62" s="8" t="n">
        <f aca="false">N62*5.1890047538+L62*5.5017049523</f>
        <v>25216474.6977224</v>
      </c>
      <c r="Y62" s="8" t="n">
        <f aca="false">N62*5.1890047538</f>
        <v>19900993.5461126</v>
      </c>
      <c r="Z62" s="8" t="n">
        <f aca="false">L62*5.5017049523</f>
        <v>5315481.15160974</v>
      </c>
      <c r="AA62" s="8"/>
      <c r="AB62" s="8"/>
      <c r="AC62" s="8"/>
      <c r="AD62" s="8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</row>
    <row r="63" customFormat="false" ht="12.75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6" t="n">
        <f aca="false">central_v2_m!D51+temporary_pension_bonus_central!B51</f>
        <v>24103626.3943467</v>
      </c>
      <c r="G63" s="166" t="n">
        <f aca="false">central_v2_m!E51+temporary_pension_bonus_central!B51</f>
        <v>23092923.2759532</v>
      </c>
      <c r="H63" s="67" t="n">
        <f aca="false">F63-J63</f>
        <v>22681887.314843</v>
      </c>
      <c r="I63" s="67" t="n">
        <f aca="false">G63-K63</f>
        <v>21713836.3688345</v>
      </c>
      <c r="J63" s="166" t="n">
        <f aca="false">central_v2_m!J51</f>
        <v>1421739.07950376</v>
      </c>
      <c r="K63" s="166" t="n">
        <f aca="false">central_v2_m!K51</f>
        <v>1379086.90711865</v>
      </c>
      <c r="L63" s="67" t="n">
        <f aca="false">H63-I63</f>
        <v>968050.946008418</v>
      </c>
      <c r="M63" s="67" t="n">
        <f aca="false">J63-K63</f>
        <v>42652.1723851129</v>
      </c>
      <c r="N63" s="166" t="n">
        <f aca="false">SUM(central_v5_m!C51:J51)</f>
        <v>3138040.6616095</v>
      </c>
      <c r="O63" s="7"/>
      <c r="P63" s="7"/>
      <c r="Q63" s="67" t="n">
        <f aca="false">I63*5.5017049523</f>
        <v>119463121.083849</v>
      </c>
      <c r="R63" s="67"/>
      <c r="S63" s="67"/>
      <c r="T63" s="7"/>
      <c r="U63" s="7"/>
      <c r="V63" s="67" t="n">
        <f aca="false">K63*5.5017049523</f>
        <v>7587329.26654677</v>
      </c>
      <c r="W63" s="67" t="n">
        <f aca="false">M63*5.5017049523</f>
        <v>234659.668037529</v>
      </c>
      <c r="X63" s="67" t="n">
        <f aca="false">N63*5.1890047538+L63*5.5017049523</f>
        <v>21609238.5944426</v>
      </c>
      <c r="Y63" s="67" t="n">
        <f aca="false">N63*5.1890047538</f>
        <v>16283307.9107094</v>
      </c>
      <c r="Z63" s="67" t="n">
        <f aca="false">L63*5.5017049523</f>
        <v>5325930.68373321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6" t="n">
        <f aca="false">central_v2_m!D52+temporary_pension_bonus_central!B52</f>
        <v>24120967.599488</v>
      </c>
      <c r="G64" s="166" t="n">
        <f aca="false">central_v2_m!E52+temporary_pension_bonus_central!B52</f>
        <v>23109296.2046309</v>
      </c>
      <c r="H64" s="67" t="n">
        <f aca="false">F64-J64</f>
        <v>22622731.2448929</v>
      </c>
      <c r="I64" s="67" t="n">
        <f aca="false">G64-K64</f>
        <v>21656006.9406737</v>
      </c>
      <c r="J64" s="166" t="n">
        <f aca="false">central_v2_m!J52</f>
        <v>1498236.35459504</v>
      </c>
      <c r="K64" s="166" t="n">
        <f aca="false">central_v2_m!K52</f>
        <v>1453289.26395719</v>
      </c>
      <c r="L64" s="67" t="n">
        <f aca="false">H64-I64</f>
        <v>966724.304219231</v>
      </c>
      <c r="M64" s="67" t="n">
        <f aca="false">J64-K64</f>
        <v>44947.090637851</v>
      </c>
      <c r="N64" s="166" t="n">
        <f aca="false">SUM(central_v5_m!C52:J52)</f>
        <v>3073233.34139516</v>
      </c>
      <c r="O64" s="7"/>
      <c r="P64" s="7"/>
      <c r="Q64" s="67" t="n">
        <f aca="false">I64*5.5017049523</f>
        <v>119144960.632548</v>
      </c>
      <c r="R64" s="67"/>
      <c r="S64" s="67"/>
      <c r="T64" s="7"/>
      <c r="U64" s="7"/>
      <c r="V64" s="67" t="n">
        <f aca="false">K64*5.5017049523</f>
        <v>7995568.74063768</v>
      </c>
      <c r="W64" s="67" t="n">
        <f aca="false">M64*5.5017049523</f>
        <v>247285.631153742</v>
      </c>
      <c r="X64" s="67" t="n">
        <f aca="false">N64*5.1890047538+L64*5.5017049523</f>
        <v>21265654.3100679</v>
      </c>
      <c r="Y64" s="67" t="n">
        <f aca="false">N64*5.1890047538</f>
        <v>15947022.4180361</v>
      </c>
      <c r="Z64" s="67" t="n">
        <f aca="false">L64*5.5017049523</f>
        <v>5318631.89203172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6" t="n">
        <f aca="false">central_v2_m!D53+temporary_pension_bonus_central!B53</f>
        <v>24302932.1093931</v>
      </c>
      <c r="G65" s="166" t="n">
        <f aca="false">central_v2_m!E53+temporary_pension_bonus_central!B53</f>
        <v>23282879.9641833</v>
      </c>
      <c r="H65" s="67" t="n">
        <f aca="false">F65-J65</f>
        <v>22741451.1608822</v>
      </c>
      <c r="I65" s="67" t="n">
        <f aca="false">G65-K65</f>
        <v>21768243.4441277</v>
      </c>
      <c r="J65" s="166" t="n">
        <f aca="false">central_v2_m!J53</f>
        <v>1561480.94851087</v>
      </c>
      <c r="K65" s="166" t="n">
        <f aca="false">central_v2_m!K53</f>
        <v>1514636.52005555</v>
      </c>
      <c r="L65" s="67" t="n">
        <f aca="false">H65-I65</f>
        <v>973207.716754466</v>
      </c>
      <c r="M65" s="67" t="n">
        <f aca="false">J65-K65</f>
        <v>46844.4284553262</v>
      </c>
      <c r="N65" s="166" t="n">
        <f aca="false">SUM(central_v5_m!C53:J53)</f>
        <v>3054181.07282818</v>
      </c>
      <c r="O65" s="7"/>
      <c r="P65" s="7"/>
      <c r="Q65" s="67" t="n">
        <f aca="false">I65*5.5017049523</f>
        <v>119762452.75943</v>
      </c>
      <c r="R65" s="67"/>
      <c r="S65" s="67"/>
      <c r="T65" s="7"/>
      <c r="U65" s="7"/>
      <c r="V65" s="67" t="n">
        <f aca="false">K65*5.5017049523</f>
        <v>8333083.24332403</v>
      </c>
      <c r="W65" s="67" t="n">
        <f aca="false">M65*5.5017049523</f>
        <v>257724.224020331</v>
      </c>
      <c r="X65" s="67" t="n">
        <f aca="false">N65*5.1890047538+L65*5.5017049523</f>
        <v>21202461.820756</v>
      </c>
      <c r="Y65" s="67" t="n">
        <f aca="false">N65*5.1890047538</f>
        <v>15848160.1058714</v>
      </c>
      <c r="Z65" s="67" t="n">
        <f aca="false">L65*5.5017049523</f>
        <v>5354301.71488462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75" hidden="false" customHeight="false" outlineLevel="0" collapsed="false">
      <c r="A66" s="65"/>
      <c r="B66" s="5"/>
      <c r="C66" s="65" t="n">
        <f aca="false">C62+1</f>
        <v>2028</v>
      </c>
      <c r="D66" s="65" t="n">
        <f aca="false">D62</f>
        <v>1</v>
      </c>
      <c r="E66" s="65" t="n">
        <v>213</v>
      </c>
      <c r="F66" s="164" t="n">
        <f aca="false">central_v2_m!D54+temporary_pension_bonus_central!B54</f>
        <v>24549070.0384811</v>
      </c>
      <c r="G66" s="164" t="n">
        <f aca="false">central_v2_m!E54+temporary_pension_bonus_central!B54</f>
        <v>23517792.1223518</v>
      </c>
      <c r="H66" s="8" t="n">
        <f aca="false">F66-J66</f>
        <v>22922033.0771135</v>
      </c>
      <c r="I66" s="8" t="n">
        <f aca="false">G66-K66</f>
        <v>21939566.2698252</v>
      </c>
      <c r="J66" s="164" t="n">
        <f aca="false">central_v2_m!J54</f>
        <v>1627036.9613676</v>
      </c>
      <c r="K66" s="164" t="n">
        <f aca="false">central_v2_m!K54</f>
        <v>1578225.85252658</v>
      </c>
      <c r="L66" s="8" t="n">
        <f aca="false">H66-I66</f>
        <v>982466.807288226</v>
      </c>
      <c r="M66" s="8" t="n">
        <f aca="false">J66-K66</f>
        <v>48811.1088410278</v>
      </c>
      <c r="N66" s="164" t="n">
        <f aca="false">SUM(central_v5_m!C54:J54)</f>
        <v>3710686.15463585</v>
      </c>
      <c r="O66" s="5"/>
      <c r="P66" s="5"/>
      <c r="Q66" s="8" t="n">
        <f aca="false">I66*5.5017049523</f>
        <v>120705020.398012</v>
      </c>
      <c r="R66" s="8"/>
      <c r="S66" s="8"/>
      <c r="T66" s="5"/>
      <c r="U66" s="5"/>
      <c r="V66" s="8" t="n">
        <f aca="false">K66*5.5017049523</f>
        <v>8682932.98869335</v>
      </c>
      <c r="W66" s="8" t="n">
        <f aca="false">M66*5.5017049523</f>
        <v>268544.319237937</v>
      </c>
      <c r="X66" s="8" t="n">
        <f aca="false">N66*5.1890047538+L66*5.5017049523</f>
        <v>24660010.5953932</v>
      </c>
      <c r="Y66" s="8" t="n">
        <f aca="false">N66*5.1890047538</f>
        <v>19254768.0962652</v>
      </c>
      <c r="Z66" s="8" t="n">
        <f aca="false">L66*5.5017049523</f>
        <v>5405242.499128</v>
      </c>
      <c r="AA66" s="8"/>
      <c r="AB66" s="8"/>
      <c r="AC66" s="8"/>
      <c r="AD66" s="8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</row>
    <row r="67" customFormat="false" ht="12.75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6" t="n">
        <f aca="false">central_v2_m!D55+temporary_pension_bonus_central!B55</f>
        <v>24715040.8435142</v>
      </c>
      <c r="G67" s="166" t="n">
        <f aca="false">central_v2_m!E55+temporary_pension_bonus_central!B55</f>
        <v>23675133.6447497</v>
      </c>
      <c r="H67" s="67" t="n">
        <f aca="false">F67-J67</f>
        <v>23012947.5252123</v>
      </c>
      <c r="I67" s="67" t="n">
        <f aca="false">G67-K67</f>
        <v>22024103.1259969</v>
      </c>
      <c r="J67" s="166" t="n">
        <f aca="false">central_v2_m!J55</f>
        <v>1702093.31830188</v>
      </c>
      <c r="K67" s="166" t="n">
        <f aca="false">central_v2_m!K55</f>
        <v>1651030.51875283</v>
      </c>
      <c r="L67" s="67" t="n">
        <f aca="false">H67-I67</f>
        <v>988844.399215467</v>
      </c>
      <c r="M67" s="67" t="n">
        <f aca="false">J67-K67</f>
        <v>51062.7995490565</v>
      </c>
      <c r="N67" s="166" t="n">
        <f aca="false">SUM(central_v5_m!C55:J55)</f>
        <v>3125171.91969408</v>
      </c>
      <c r="O67" s="7"/>
      <c r="P67" s="7"/>
      <c r="Q67" s="67" t="n">
        <f aca="false">I67*5.5017049523</f>
        <v>121170117.238263</v>
      </c>
      <c r="R67" s="67"/>
      <c r="S67" s="67"/>
      <c r="T67" s="7"/>
      <c r="U67" s="7"/>
      <c r="V67" s="67" t="n">
        <f aca="false">K67*5.5017049523</f>
        <v>9083482.78142087</v>
      </c>
      <c r="W67" s="67" t="n">
        <f aca="false">M67*5.5017049523</f>
        <v>280932.457157346</v>
      </c>
      <c r="X67" s="67" t="n">
        <f aca="false">N67*5.1890047538+L67*5.5017049523</f>
        <v>21656862.0759527</v>
      </c>
      <c r="Y67" s="67" t="n">
        <f aca="false">N67*5.1890047538</f>
        <v>16216531.9477348</v>
      </c>
      <c r="Z67" s="67" t="n">
        <f aca="false">L67*5.5017049523</f>
        <v>5440330.12821785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6" t="n">
        <f aca="false">central_v2_m!D56+temporary_pension_bonus_central!B56</f>
        <v>24836395.3587773</v>
      </c>
      <c r="G68" s="166" t="n">
        <f aca="false">central_v2_m!E56+temporary_pension_bonus_central!B56</f>
        <v>23789311.6988549</v>
      </c>
      <c r="H68" s="67" t="n">
        <f aca="false">F68-J68</f>
        <v>23107929.376054</v>
      </c>
      <c r="I68" s="67" t="n">
        <f aca="false">G68-K68</f>
        <v>22112699.6956134</v>
      </c>
      <c r="J68" s="166" t="n">
        <f aca="false">central_v2_m!J56</f>
        <v>1728465.98272326</v>
      </c>
      <c r="K68" s="166" t="n">
        <f aca="false">central_v2_m!K56</f>
        <v>1676612.00324157</v>
      </c>
      <c r="L68" s="67" t="n">
        <f aca="false">H68-I68</f>
        <v>995229.680440657</v>
      </c>
      <c r="M68" s="67" t="n">
        <f aca="false">J68-K68</f>
        <v>51853.979481698</v>
      </c>
      <c r="N68" s="166" t="n">
        <f aca="false">SUM(central_v5_m!C56:J56)</f>
        <v>3090899.9339841</v>
      </c>
      <c r="O68" s="7"/>
      <c r="P68" s="7"/>
      <c r="Q68" s="67" t="n">
        <f aca="false">I68*5.5017049523</f>
        <v>121657549.424079</v>
      </c>
      <c r="R68" s="67"/>
      <c r="S68" s="67"/>
      <c r="T68" s="7"/>
      <c r="U68" s="7"/>
      <c r="V68" s="67" t="n">
        <f aca="false">K68*5.5017049523</f>
        <v>9224224.56131975</v>
      </c>
      <c r="W68" s="67" t="n">
        <f aca="false">M68*5.5017049523</f>
        <v>285285.295710921</v>
      </c>
      <c r="X68" s="67" t="n">
        <f aca="false">N68*5.1890047538+L68*5.5017049523</f>
        <v>21514154.5125199</v>
      </c>
      <c r="Y68" s="67" t="n">
        <f aca="false">N68*5.1890047538</f>
        <v>16038694.4509636</v>
      </c>
      <c r="Z68" s="67" t="n">
        <f aca="false">L68*5.5017049523</f>
        <v>5475460.06155631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6" t="n">
        <f aca="false">central_v2_m!D57+temporary_pension_bonus_central!B57</f>
        <v>24896377.6612608</v>
      </c>
      <c r="G69" s="166" t="n">
        <f aca="false">central_v2_m!E57+temporary_pension_bonus_central!B57</f>
        <v>23845680.3524594</v>
      </c>
      <c r="H69" s="67" t="n">
        <f aca="false">F69-J69</f>
        <v>23065888.207114</v>
      </c>
      <c r="I69" s="67" t="n">
        <f aca="false">G69-K69</f>
        <v>22070105.581937</v>
      </c>
      <c r="J69" s="166" t="n">
        <f aca="false">central_v2_m!J57</f>
        <v>1830489.45414679</v>
      </c>
      <c r="K69" s="166" t="n">
        <f aca="false">central_v2_m!K57</f>
        <v>1775574.77052239</v>
      </c>
      <c r="L69" s="67" t="n">
        <f aca="false">H69-I69</f>
        <v>995782.62517697</v>
      </c>
      <c r="M69" s="67" t="n">
        <f aca="false">J69-K69</f>
        <v>54914.6836244038</v>
      </c>
      <c r="N69" s="166" t="n">
        <f aca="false">SUM(central_v5_m!C57:J57)</f>
        <v>3096766.37942317</v>
      </c>
      <c r="O69" s="7"/>
      <c r="P69" s="7"/>
      <c r="Q69" s="67" t="n">
        <f aca="false">I69*5.5017049523</f>
        <v>121423209.177927</v>
      </c>
      <c r="R69" s="67"/>
      <c r="S69" s="67"/>
      <c r="T69" s="7"/>
      <c r="U69" s="7"/>
      <c r="V69" s="67" t="n">
        <f aca="false">K69*5.5017049523</f>
        <v>9768688.50816195</v>
      </c>
      <c r="W69" s="67" t="n">
        <f aca="false">M69*5.5017049523</f>
        <v>302124.38685037</v>
      </c>
      <c r="X69" s="67" t="n">
        <f aca="false">N69*5.1890047538+L69*5.5017049523</f>
        <v>21547637.6645853</v>
      </c>
      <c r="Y69" s="67" t="n">
        <f aca="false">N69*5.1890047538</f>
        <v>16069135.4642348</v>
      </c>
      <c r="Z69" s="67" t="n">
        <f aca="false">L69*5.5017049523</f>
        <v>5478502.20035043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75" hidden="false" customHeight="false" outlineLevel="0" collapsed="false">
      <c r="A70" s="65"/>
      <c r="B70" s="5"/>
      <c r="C70" s="65" t="n">
        <f aca="false">C66+1</f>
        <v>2029</v>
      </c>
      <c r="D70" s="65" t="n">
        <f aca="false">D66</f>
        <v>1</v>
      </c>
      <c r="E70" s="65" t="n">
        <v>217</v>
      </c>
      <c r="F70" s="164" t="n">
        <f aca="false">central_v2_m!D58+temporary_pension_bonus_central!B58</f>
        <v>25060427.5775459</v>
      </c>
      <c r="G70" s="164" t="n">
        <f aca="false">central_v2_m!E58+temporary_pension_bonus_central!B58</f>
        <v>24002167.1116289</v>
      </c>
      <c r="H70" s="8" t="n">
        <f aca="false">F70-J70</f>
        <v>23124495.8723723</v>
      </c>
      <c r="I70" s="8" t="n">
        <f aca="false">G70-K70</f>
        <v>22124313.3576105</v>
      </c>
      <c r="J70" s="164" t="n">
        <f aca="false">central_v2_m!J58</f>
        <v>1935931.70517362</v>
      </c>
      <c r="K70" s="164" t="n">
        <f aca="false">central_v2_m!K58</f>
        <v>1877853.75401841</v>
      </c>
      <c r="L70" s="8" t="n">
        <f aca="false">H70-I70</f>
        <v>1000182.51476176</v>
      </c>
      <c r="M70" s="8" t="n">
        <f aca="false">J70-K70</f>
        <v>58077.951155209</v>
      </c>
      <c r="N70" s="164" t="n">
        <f aca="false">SUM(central_v5_m!C58:J58)</f>
        <v>3722161.61978704</v>
      </c>
      <c r="O70" s="5"/>
      <c r="P70" s="5"/>
      <c r="Q70" s="8" t="n">
        <f aca="false">I70*5.5017049523</f>
        <v>121721444.365803</v>
      </c>
      <c r="R70" s="8"/>
      <c r="S70" s="8"/>
      <c r="T70" s="5"/>
      <c r="U70" s="5"/>
      <c r="V70" s="8" t="n">
        <f aca="false">K70*5.5017049523</f>
        <v>10331397.2981782</v>
      </c>
      <c r="W70" s="8" t="n">
        <f aca="false">M70*5.5017049523</f>
        <v>319527.751490051</v>
      </c>
      <c r="X70" s="8" t="n">
        <f aca="false">N70*5.1890047538+L70*5.5017049523</f>
        <v>24817023.4341555</v>
      </c>
      <c r="Y70" s="8" t="n">
        <f aca="false">N70*5.1890047538</f>
        <v>19314314.3394869</v>
      </c>
      <c r="Z70" s="8" t="n">
        <f aca="false">L70*5.5017049523</f>
        <v>5502709.09466863</v>
      </c>
      <c r="AA70" s="8"/>
      <c r="AB70" s="8"/>
      <c r="AC70" s="8"/>
      <c r="AD70" s="8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</row>
    <row r="71" customFormat="false" ht="12.75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6" t="n">
        <f aca="false">central_v2_m!D59+temporary_pension_bonus_central!B59</f>
        <v>25209651.6922235</v>
      </c>
      <c r="G71" s="166" t="n">
        <f aca="false">central_v2_m!E59+temporary_pension_bonus_central!B59</f>
        <v>24144707.9396831</v>
      </c>
      <c r="H71" s="67" t="n">
        <f aca="false">F71-J71</f>
        <v>23235439.1442616</v>
      </c>
      <c r="I71" s="67" t="n">
        <f aca="false">G71-K71</f>
        <v>22229721.7681601</v>
      </c>
      <c r="J71" s="166" t="n">
        <f aca="false">central_v2_m!J59</f>
        <v>1974212.54796186</v>
      </c>
      <c r="K71" s="166" t="n">
        <f aca="false">central_v2_m!K59</f>
        <v>1914986.17152301</v>
      </c>
      <c r="L71" s="67" t="n">
        <f aca="false">H71-I71</f>
        <v>1005717.3761015</v>
      </c>
      <c r="M71" s="67" t="n">
        <f aca="false">J71-K71</f>
        <v>59226.3764388557</v>
      </c>
      <c r="N71" s="166" t="n">
        <f aca="false">SUM(central_v5_m!C59:J59)</f>
        <v>3028987.71432518</v>
      </c>
      <c r="O71" s="7"/>
      <c r="P71" s="7"/>
      <c r="Q71" s="67" t="n">
        <f aca="false">I71*5.5017049523</f>
        <v>122301370.340138</v>
      </c>
      <c r="R71" s="67"/>
      <c r="S71" s="67"/>
      <c r="T71" s="7"/>
      <c r="U71" s="7"/>
      <c r="V71" s="67" t="n">
        <f aca="false">K71*5.5017049523</f>
        <v>10535688.9034541</v>
      </c>
      <c r="W71" s="67" t="n">
        <f aca="false">M71*5.5017049523</f>
        <v>325846.048560436</v>
      </c>
      <c r="X71" s="67" t="n">
        <f aca="false">N71*5.1890047538+L71*5.5017049523</f>
        <v>21250591.9175469</v>
      </c>
      <c r="Y71" s="67" t="n">
        <f aca="false">N71*5.1890047538</f>
        <v>15717431.6488352</v>
      </c>
      <c r="Z71" s="67" t="n">
        <f aca="false">L71*5.5017049523</f>
        <v>5533160.26871177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6" t="n">
        <f aca="false">central_v2_m!D60+temporary_pension_bonus_central!B60</f>
        <v>25262488.2384624</v>
      </c>
      <c r="G72" s="166" t="n">
        <f aca="false">central_v2_m!E60+temporary_pension_bonus_central!B60</f>
        <v>24194615.5889378</v>
      </c>
      <c r="H72" s="67" t="n">
        <f aca="false">F72-J72</f>
        <v>23264936.3454856</v>
      </c>
      <c r="I72" s="67" t="n">
        <f aca="false">G72-K72</f>
        <v>22256990.2527503</v>
      </c>
      <c r="J72" s="166" t="n">
        <f aca="false">central_v2_m!J60</f>
        <v>1997551.89297682</v>
      </c>
      <c r="K72" s="166" t="n">
        <f aca="false">central_v2_m!K60</f>
        <v>1937625.33618752</v>
      </c>
      <c r="L72" s="67" t="n">
        <f aca="false">H72-I72</f>
        <v>1007946.09273526</v>
      </c>
      <c r="M72" s="67" t="n">
        <f aca="false">J72-K72</f>
        <v>59926.5567893048</v>
      </c>
      <c r="N72" s="166" t="n">
        <f aca="false">SUM(central_v5_m!C60:J60)</f>
        <v>3003174.37353696</v>
      </c>
      <c r="O72" s="7"/>
      <c r="P72" s="7"/>
      <c r="Q72" s="67" t="n">
        <f aca="false">I72*5.5017049523</f>
        <v>122451393.496849</v>
      </c>
      <c r="R72" s="67"/>
      <c r="S72" s="67"/>
      <c r="T72" s="7"/>
      <c r="U72" s="7"/>
      <c r="V72" s="67" t="n">
        <f aca="false">K72*5.5017049523</f>
        <v>10660242.9078048</v>
      </c>
      <c r="W72" s="67" t="n">
        <f aca="false">M72*5.5017049523</f>
        <v>329698.234262006</v>
      </c>
      <c r="X72" s="67" t="n">
        <f aca="false">N72*5.1890047538+L72*5.5017049523</f>
        <v>21128908.1108266</v>
      </c>
      <c r="Y72" s="67" t="n">
        <f aca="false">N72*5.1890047538</f>
        <v>15583486.1007736</v>
      </c>
      <c r="Z72" s="67" t="n">
        <f aca="false">L72*5.5017049523</f>
        <v>5545422.01005304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6" t="n">
        <f aca="false">central_v2_m!D61+temporary_pension_bonus_central!B61</f>
        <v>25368057.9584728</v>
      </c>
      <c r="G73" s="166" t="n">
        <f aca="false">central_v2_m!E61+temporary_pension_bonus_central!B61</f>
        <v>24296117.0828321</v>
      </c>
      <c r="H73" s="67" t="n">
        <f aca="false">F73-J73</f>
        <v>23320601.2462945</v>
      </c>
      <c r="I73" s="67" t="n">
        <f aca="false">G73-K73</f>
        <v>22310084.0720191</v>
      </c>
      <c r="J73" s="166" t="n">
        <f aca="false">central_v2_m!J61</f>
        <v>2047456.71217829</v>
      </c>
      <c r="K73" s="166" t="n">
        <f aca="false">central_v2_m!K61</f>
        <v>1986033.01081294</v>
      </c>
      <c r="L73" s="67" t="n">
        <f aca="false">H73-I73</f>
        <v>1010517.17427542</v>
      </c>
      <c r="M73" s="67" t="n">
        <f aca="false">J73-K73</f>
        <v>61423.7013653487</v>
      </c>
      <c r="N73" s="166" t="n">
        <f aca="false">SUM(central_v5_m!C61:J61)</f>
        <v>2993470.96806301</v>
      </c>
      <c r="O73" s="7"/>
      <c r="P73" s="7"/>
      <c r="Q73" s="67" t="n">
        <f aca="false">I73*5.5017049523</f>
        <v>122743500.025257</v>
      </c>
      <c r="R73" s="67"/>
      <c r="S73" s="67"/>
      <c r="T73" s="7"/>
      <c r="U73" s="7"/>
      <c r="V73" s="67" t="n">
        <f aca="false">K73*5.5017049523</f>
        <v>10926567.6510208</v>
      </c>
      <c r="W73" s="67" t="n">
        <f aca="false">M73*5.5017049523</f>
        <v>337935.081990335</v>
      </c>
      <c r="X73" s="67" t="n">
        <f aca="false">N73*5.1890047538+L73*5.5017049523</f>
        <v>21092702.4257365</v>
      </c>
      <c r="Y73" s="67" t="n">
        <f aca="false">N73*5.1890047538</f>
        <v>15533135.0836412</v>
      </c>
      <c r="Z73" s="67" t="n">
        <f aca="false">L73*5.5017049523</f>
        <v>5559567.3420953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75" hidden="false" customHeight="false" outlineLevel="0" collapsed="false">
      <c r="A74" s="65"/>
      <c r="B74" s="5"/>
      <c r="C74" s="65" t="n">
        <f aca="false">C70+1</f>
        <v>2030</v>
      </c>
      <c r="D74" s="65" t="n">
        <f aca="false">D70</f>
        <v>1</v>
      </c>
      <c r="E74" s="65" t="n">
        <v>221</v>
      </c>
      <c r="F74" s="164" t="n">
        <f aca="false">central_v2_m!D62+temporary_pension_bonus_central!B62</f>
        <v>25517369.9123458</v>
      </c>
      <c r="G74" s="164" t="n">
        <f aca="false">central_v2_m!E62+temporary_pension_bonus_central!B62</f>
        <v>24437847.3555889</v>
      </c>
      <c r="H74" s="8" t="n">
        <f aca="false">F74-J74</f>
        <v>23399013.8927562</v>
      </c>
      <c r="I74" s="8" t="n">
        <f aca="false">G74-K74</f>
        <v>22383042.016587</v>
      </c>
      <c r="J74" s="164" t="n">
        <f aca="false">central_v2_m!J62</f>
        <v>2118356.01958961</v>
      </c>
      <c r="K74" s="164" t="n">
        <f aca="false">central_v2_m!K62</f>
        <v>2054805.33900192</v>
      </c>
      <c r="L74" s="8" t="n">
        <f aca="false">H74-I74</f>
        <v>1015971.87616922</v>
      </c>
      <c r="M74" s="8" t="n">
        <f aca="false">J74-K74</f>
        <v>63550.6805876882</v>
      </c>
      <c r="N74" s="164" t="n">
        <f aca="false">SUM(central_v5_m!C62:J62)</f>
        <v>3653271.01581719</v>
      </c>
      <c r="O74" s="5"/>
      <c r="P74" s="5"/>
      <c r="Q74" s="8" t="n">
        <f aca="false">I74*5.5017049523</f>
        <v>123144893.110196</v>
      </c>
      <c r="R74" s="8"/>
      <c r="S74" s="8"/>
      <c r="T74" s="5"/>
      <c r="U74" s="5"/>
      <c r="V74" s="8" t="n">
        <f aca="false">K74*5.5017049523</f>
        <v>11304932.7095993</v>
      </c>
      <c r="W74" s="8" t="n">
        <f aca="false">M74*5.5017049523</f>
        <v>349637.09411132</v>
      </c>
      <c r="X74" s="8" t="n">
        <f aca="false">N74*5.1890047538+L74*5.5017049523</f>
        <v>24546418.1705129</v>
      </c>
      <c r="Y74" s="8" t="n">
        <f aca="false">N74*5.1890047538</f>
        <v>18956840.6679952</v>
      </c>
      <c r="Z74" s="8" t="n">
        <f aca="false">L74*5.5017049523</f>
        <v>5589577.50251772</v>
      </c>
      <c r="AA74" s="8"/>
      <c r="AB74" s="8"/>
      <c r="AC74" s="8"/>
      <c r="AD74" s="8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</row>
    <row r="75" customFormat="false" ht="12.75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6" t="n">
        <f aca="false">central_v2_m!D63+temporary_pension_bonus_central!B63</f>
        <v>25704055.4433827</v>
      </c>
      <c r="G75" s="166" t="n">
        <f aca="false">central_v2_m!E63+temporary_pension_bonus_central!B63</f>
        <v>24615437.6546638</v>
      </c>
      <c r="H75" s="67" t="n">
        <f aca="false">F75-J75</f>
        <v>23530135.1063896</v>
      </c>
      <c r="I75" s="67" t="n">
        <f aca="false">G75-K75</f>
        <v>22506734.9277805</v>
      </c>
      <c r="J75" s="166" t="n">
        <f aca="false">central_v2_m!J63</f>
        <v>2173920.33699305</v>
      </c>
      <c r="K75" s="166" t="n">
        <f aca="false">central_v2_m!K63</f>
        <v>2108702.72688326</v>
      </c>
      <c r="L75" s="67" t="n">
        <f aca="false">H75-I75</f>
        <v>1023400.17860912</v>
      </c>
      <c r="M75" s="67" t="n">
        <f aca="false">J75-K75</f>
        <v>65217.6101097916</v>
      </c>
      <c r="N75" s="166" t="n">
        <f aca="false">SUM(central_v5_m!C63:J63)</f>
        <v>2981669.01499806</v>
      </c>
      <c r="O75" s="7"/>
      <c r="P75" s="7"/>
      <c r="Q75" s="67" t="n">
        <f aca="false">I75*5.5017049523</f>
        <v>123825415.012273</v>
      </c>
      <c r="R75" s="67"/>
      <c r="S75" s="67"/>
      <c r="T75" s="7"/>
      <c r="U75" s="7"/>
      <c r="V75" s="67" t="n">
        <f aca="false">K75*5.5017049523</f>
        <v>11601460.2354221</v>
      </c>
      <c r="W75" s="67" t="n">
        <f aca="false">M75*5.5017049523</f>
        <v>358808.048518211</v>
      </c>
      <c r="X75" s="67" t="n">
        <f aca="false">N75*5.1890047538+L75*5.5017049523</f>
        <v>21102340.5239216</v>
      </c>
      <c r="Y75" s="67" t="n">
        <f aca="false">N75*5.1890047538</f>
        <v>15471894.6930831</v>
      </c>
      <c r="Z75" s="67" t="n">
        <f aca="false">L75*5.5017049523</f>
        <v>5630445.83083849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6" t="n">
        <f aca="false">central_v2_m!D64+temporary_pension_bonus_central!B64</f>
        <v>25848253.1740612</v>
      </c>
      <c r="G76" s="166" t="n">
        <f aca="false">central_v2_m!E64+temporary_pension_bonus_central!B64</f>
        <v>24753078.1804065</v>
      </c>
      <c r="H76" s="67" t="n">
        <f aca="false">F76-J76</f>
        <v>23612613.4895779</v>
      </c>
      <c r="I76" s="67" t="n">
        <f aca="false">G76-K76</f>
        <v>22584507.6864577</v>
      </c>
      <c r="J76" s="166" t="n">
        <f aca="false">central_v2_m!J64</f>
        <v>2235639.68448333</v>
      </c>
      <c r="K76" s="166" t="n">
        <f aca="false">central_v2_m!K64</f>
        <v>2168570.49394883</v>
      </c>
      <c r="L76" s="67" t="n">
        <f aca="false">H76-I76</f>
        <v>1028105.80312019</v>
      </c>
      <c r="M76" s="67" t="n">
        <f aca="false">J76-K76</f>
        <v>67069.1905344999</v>
      </c>
      <c r="N76" s="166" t="n">
        <f aca="false">SUM(central_v5_m!C64:J64)</f>
        <v>2994630.78976471</v>
      </c>
      <c r="O76" s="7"/>
      <c r="P76" s="7"/>
      <c r="Q76" s="67" t="n">
        <f aca="false">I76*5.5017049523</f>
        <v>124253297.783842</v>
      </c>
      <c r="R76" s="67"/>
      <c r="S76" s="67"/>
      <c r="T76" s="7"/>
      <c r="U76" s="7"/>
      <c r="V76" s="67" t="n">
        <f aca="false">K76*5.5017049523</f>
        <v>11930835.0259699</v>
      </c>
      <c r="W76" s="67" t="n">
        <f aca="false">M76*5.5017049523</f>
        <v>368994.897710411</v>
      </c>
      <c r="X76" s="67" t="n">
        <f aca="false">N76*5.1890047538+L76*5.5017049523</f>
        <v>21195488.1924796</v>
      </c>
      <c r="Y76" s="67" t="n">
        <f aca="false">N76*5.1890047538</f>
        <v>15539153.4039649</v>
      </c>
      <c r="Z76" s="67" t="n">
        <f aca="false">L76*5.5017049523</f>
        <v>5656334.78851471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6" t="n">
        <f aca="false">central_v2_m!D65+temporary_pension_bonus_central!B65</f>
        <v>25955404.2698966</v>
      </c>
      <c r="G77" s="166" t="n">
        <f aca="false">central_v2_m!E65+temporary_pension_bonus_central!B65</f>
        <v>24854724.9117861</v>
      </c>
      <c r="H77" s="67" t="n">
        <f aca="false">F77-J77</f>
        <v>23692873.1001223</v>
      </c>
      <c r="I77" s="67" t="n">
        <f aca="false">G77-K77</f>
        <v>22660069.677105</v>
      </c>
      <c r="J77" s="166" t="n">
        <f aca="false">central_v2_m!J65</f>
        <v>2262531.16977431</v>
      </c>
      <c r="K77" s="166" t="n">
        <f aca="false">central_v2_m!K65</f>
        <v>2194655.23468108</v>
      </c>
      <c r="L77" s="67" t="n">
        <f aca="false">H77-I77</f>
        <v>1032803.42301733</v>
      </c>
      <c r="M77" s="67" t="n">
        <f aca="false">J77-K77</f>
        <v>67875.9350932301</v>
      </c>
      <c r="N77" s="166" t="n">
        <f aca="false">SUM(central_v5_m!C65:J65)</f>
        <v>3008610.67645253</v>
      </c>
      <c r="O77" s="7"/>
      <c r="P77" s="7"/>
      <c r="Q77" s="67" t="n">
        <f aca="false">I77*5.5017049523</f>
        <v>124669017.561992</v>
      </c>
      <c r="R77" s="67"/>
      <c r="S77" s="67"/>
      <c r="T77" s="7"/>
      <c r="U77" s="7"/>
      <c r="V77" s="67" t="n">
        <f aca="false">K77*5.5017049523</f>
        <v>12074345.573236</v>
      </c>
      <c r="W77" s="67" t="n">
        <f aca="false">M77*5.5017049523</f>
        <v>373433.368244417</v>
      </c>
      <c r="X77" s="67" t="n">
        <f aca="false">N77*5.1890047538+L77*5.5017049523</f>
        <v>21293874.8096125</v>
      </c>
      <c r="Y77" s="67" t="n">
        <f aca="false">N77*5.1890047538</f>
        <v>15611695.1024456</v>
      </c>
      <c r="Z77" s="67" t="n">
        <f aca="false">L77*5.5017049523</f>
        <v>5682179.70716684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75" hidden="false" customHeight="false" outlineLevel="0" collapsed="false">
      <c r="A78" s="65"/>
      <c r="B78" s="5"/>
      <c r="C78" s="65" t="n">
        <f aca="false">C74+1</f>
        <v>2031</v>
      </c>
      <c r="D78" s="65" t="n">
        <f aca="false">D74</f>
        <v>1</v>
      </c>
      <c r="E78" s="65" t="n">
        <v>225</v>
      </c>
      <c r="F78" s="164" t="n">
        <f aca="false">central_v2_m!D66+temporary_pension_bonus_central!B66</f>
        <v>26136770.0269864</v>
      </c>
      <c r="G78" s="164" t="n">
        <f aca="false">central_v2_m!E66+temporary_pension_bonus_central!B66</f>
        <v>25027985.2585912</v>
      </c>
      <c r="H78" s="8" t="n">
        <f aca="false">F78-J78</f>
        <v>23776643.4396061</v>
      </c>
      <c r="I78" s="8" t="n">
        <f aca="false">G78-K78</f>
        <v>22738662.4688323</v>
      </c>
      <c r="J78" s="164" t="n">
        <f aca="false">central_v2_m!J66</f>
        <v>2360126.58738032</v>
      </c>
      <c r="K78" s="164" t="n">
        <f aca="false">central_v2_m!K66</f>
        <v>2289322.78975891</v>
      </c>
      <c r="L78" s="8" t="n">
        <f aca="false">H78-I78</f>
        <v>1037980.97077377</v>
      </c>
      <c r="M78" s="8" t="n">
        <f aca="false">J78-K78</f>
        <v>70803.7976214094</v>
      </c>
      <c r="N78" s="164" t="n">
        <f aca="false">SUM(central_v5_m!C66:J66)</f>
        <v>3546369.71813912</v>
      </c>
      <c r="O78" s="5"/>
      <c r="P78" s="5"/>
      <c r="Q78" s="8" t="n">
        <f aca="false">I78*5.5017049523</f>
        <v>125101411.913453</v>
      </c>
      <c r="R78" s="8"/>
      <c r="S78" s="8"/>
      <c r="T78" s="5"/>
      <c r="U78" s="5"/>
      <c r="V78" s="8" t="n">
        <f aca="false">K78*5.5017049523</f>
        <v>12595178.5298298</v>
      </c>
      <c r="W78" s="8" t="n">
        <f aca="false">M78*5.5017049523</f>
        <v>389541.604015355</v>
      </c>
      <c r="X78" s="8" t="n">
        <f aca="false">N78*5.1890047538+L78*5.5017049523</f>
        <v>24112794.3734555</v>
      </c>
      <c r="Y78" s="8" t="n">
        <f aca="false">N78*5.1890047538</f>
        <v>18402129.3261563</v>
      </c>
      <c r="Z78" s="8" t="n">
        <f aca="false">L78*5.5017049523</f>
        <v>5710665.04729922</v>
      </c>
      <c r="AA78" s="8"/>
      <c r="AB78" s="8"/>
      <c r="AC78" s="8"/>
      <c r="AD78" s="8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</row>
    <row r="79" customFormat="false" ht="12.75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6" t="n">
        <f aca="false">central_v2_m!D67+temporary_pension_bonus_central!B67</f>
        <v>26147781.2574519</v>
      </c>
      <c r="G79" s="166" t="n">
        <f aca="false">central_v2_m!E67+temporary_pension_bonus_central!B67</f>
        <v>25038493.5532957</v>
      </c>
      <c r="H79" s="67" t="n">
        <f aca="false">F79-J79</f>
        <v>23737450.6941868</v>
      </c>
      <c r="I79" s="67" t="n">
        <f aca="false">G79-K79</f>
        <v>22700472.9069286</v>
      </c>
      <c r="J79" s="166" t="n">
        <f aca="false">central_v2_m!J67</f>
        <v>2410330.56326507</v>
      </c>
      <c r="K79" s="166" t="n">
        <f aca="false">central_v2_m!K67</f>
        <v>2338020.64636712</v>
      </c>
      <c r="L79" s="67" t="n">
        <f aca="false">H79-I79</f>
        <v>1036977.78725828</v>
      </c>
      <c r="M79" s="67" t="n">
        <f aca="false">J79-K79</f>
        <v>72309.9168979521</v>
      </c>
      <c r="N79" s="166" t="n">
        <f aca="false">SUM(central_v5_m!C67:J67)</f>
        <v>2864047.57707077</v>
      </c>
      <c r="O79" s="7"/>
      <c r="P79" s="7"/>
      <c r="Q79" s="67" t="n">
        <f aca="false">I79*5.5017049523</f>
        <v>124891304.211601</v>
      </c>
      <c r="R79" s="67"/>
      <c r="S79" s="67"/>
      <c r="T79" s="7"/>
      <c r="U79" s="7"/>
      <c r="V79" s="67" t="n">
        <f aca="false">K79*5.5017049523</f>
        <v>12863099.7686976</v>
      </c>
      <c r="W79" s="67" t="n">
        <f aca="false">M79*5.5017049523</f>
        <v>397827.827897864</v>
      </c>
      <c r="X79" s="67" t="n">
        <f aca="false">N79*5.1890047538+L79*5.5017049523</f>
        <v>20566702.3201136</v>
      </c>
      <c r="Y79" s="67" t="n">
        <f aca="false">N79*5.1890047538</f>
        <v>14861556.4925296</v>
      </c>
      <c r="Z79" s="67" t="n">
        <f aca="false">L79*5.5017049523</f>
        <v>5705145.82758397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6" t="n">
        <f aca="false">central_v2_m!D68+temporary_pension_bonus_central!B68</f>
        <v>26238292.9343378</v>
      </c>
      <c r="G80" s="166" t="n">
        <f aca="false">central_v2_m!E68+temporary_pension_bonus_central!B68</f>
        <v>25123645.2775297</v>
      </c>
      <c r="H80" s="67" t="n">
        <f aca="false">F80-J80</f>
        <v>23800045.5377284</v>
      </c>
      <c r="I80" s="67" t="n">
        <f aca="false">G80-K80</f>
        <v>22758545.3028186</v>
      </c>
      <c r="J80" s="166" t="n">
        <f aca="false">central_v2_m!J68</f>
        <v>2438247.39660939</v>
      </c>
      <c r="K80" s="166" t="n">
        <f aca="false">central_v2_m!K68</f>
        <v>2365099.9747111</v>
      </c>
      <c r="L80" s="67" t="n">
        <f aca="false">H80-I80</f>
        <v>1041500.2349098</v>
      </c>
      <c r="M80" s="67" t="n">
        <f aca="false">J80-K80</f>
        <v>73147.4218982817</v>
      </c>
      <c r="N80" s="166" t="n">
        <f aca="false">SUM(central_v5_m!C68:J68)</f>
        <v>2827035.59181982</v>
      </c>
      <c r="O80" s="7"/>
      <c r="P80" s="7"/>
      <c r="Q80" s="67" t="n">
        <f aca="false">I80*5.5017049523</f>
        <v>125210801.399661</v>
      </c>
      <c r="R80" s="67"/>
      <c r="S80" s="67"/>
      <c r="T80" s="7"/>
      <c r="U80" s="7"/>
      <c r="V80" s="67" t="n">
        <f aca="false">K80*5.5017049523</f>
        <v>13012082.2435527</v>
      </c>
      <c r="W80" s="67" t="n">
        <f aca="false">M80*5.5017049523</f>
        <v>402435.533305754</v>
      </c>
      <c r="X80" s="67" t="n">
        <f aca="false">N80*5.1890047538+L80*5.5017049523</f>
        <v>20399528.1253397</v>
      </c>
      <c r="Y80" s="67" t="n">
        <f aca="false">N80*5.1890047538</f>
        <v>14669501.1251148</v>
      </c>
      <c r="Z80" s="67" t="n">
        <f aca="false">L80*5.5017049523</f>
        <v>5730027.00022487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6" t="n">
        <f aca="false">central_v2_m!D69+temporary_pension_bonus_central!B69</f>
        <v>26347475.4706325</v>
      </c>
      <c r="G81" s="166" t="n">
        <f aca="false">central_v2_m!E69+temporary_pension_bonus_central!B69</f>
        <v>25228246.9912859</v>
      </c>
      <c r="H81" s="67" t="n">
        <f aca="false">F81-J81</f>
        <v>23825549.0176147</v>
      </c>
      <c r="I81" s="67" t="n">
        <f aca="false">G81-K81</f>
        <v>22781978.3318587</v>
      </c>
      <c r="J81" s="166" t="n">
        <f aca="false">central_v2_m!J69</f>
        <v>2521926.45301782</v>
      </c>
      <c r="K81" s="166" t="n">
        <f aca="false">central_v2_m!K69</f>
        <v>2446268.65942729</v>
      </c>
      <c r="L81" s="67" t="n">
        <f aca="false">H81-I81</f>
        <v>1043570.68575604</v>
      </c>
      <c r="M81" s="67" t="n">
        <f aca="false">J81-K81</f>
        <v>75657.7935905349</v>
      </c>
      <c r="N81" s="166" t="n">
        <f aca="false">SUM(central_v5_m!C69:J69)</f>
        <v>2848899.40269827</v>
      </c>
      <c r="O81" s="7"/>
      <c r="P81" s="7"/>
      <c r="Q81" s="67" t="n">
        <f aca="false">I81*5.5017049523</f>
        <v>125339723.011578</v>
      </c>
      <c r="R81" s="67"/>
      <c r="S81" s="67"/>
      <c r="T81" s="7"/>
      <c r="U81" s="7"/>
      <c r="V81" s="67" t="n">
        <f aca="false">K81*5.5017049523</f>
        <v>13458648.3982274</v>
      </c>
      <c r="W81" s="67" t="n">
        <f aca="false">M81*5.5017049523</f>
        <v>416246.857677137</v>
      </c>
      <c r="X81" s="67" t="n">
        <f aca="false">N81*5.1890047538+L81*5.5017049523</f>
        <v>20524370.5535984</v>
      </c>
      <c r="Y81" s="67" t="n">
        <f aca="false">N81*5.1890047538</f>
        <v>14782952.5436993</v>
      </c>
      <c r="Z81" s="67" t="n">
        <f aca="false">L81*5.5017049523</f>
        <v>5741418.00989909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75" hidden="false" customHeight="false" outlineLevel="0" collapsed="false">
      <c r="A82" s="65"/>
      <c r="B82" s="5"/>
      <c r="C82" s="65" t="n">
        <f aca="false">C78+1</f>
        <v>2032</v>
      </c>
      <c r="D82" s="65" t="n">
        <f aca="false">D78</f>
        <v>1</v>
      </c>
      <c r="E82" s="65" t="n">
        <v>229</v>
      </c>
      <c r="F82" s="164" t="n">
        <f aca="false">central_v2_m!D70+temporary_pension_bonus_central!B70</f>
        <v>26457016.4340602</v>
      </c>
      <c r="G82" s="164" t="n">
        <f aca="false">central_v2_m!E70+temporary_pension_bonus_central!B70</f>
        <v>25332493.4634078</v>
      </c>
      <c r="H82" s="8" t="n">
        <f aca="false">F82-J82</f>
        <v>23842729.5061507</v>
      </c>
      <c r="I82" s="8" t="n">
        <f aca="false">G82-K82</f>
        <v>22796635.1433355</v>
      </c>
      <c r="J82" s="164" t="n">
        <f aca="false">central_v2_m!J70</f>
        <v>2614286.92790955</v>
      </c>
      <c r="K82" s="164" t="n">
        <f aca="false">central_v2_m!K70</f>
        <v>2535858.32007226</v>
      </c>
      <c r="L82" s="8" t="n">
        <f aca="false">H82-I82</f>
        <v>1046094.36281518</v>
      </c>
      <c r="M82" s="8" t="n">
        <f aca="false">J82-K82</f>
        <v>78428.6078372859</v>
      </c>
      <c r="N82" s="164" t="n">
        <f aca="false">SUM(central_v5_m!C70:J70)</f>
        <v>3446427.9367146</v>
      </c>
      <c r="O82" s="5"/>
      <c r="P82" s="5"/>
      <c r="Q82" s="8" t="n">
        <f aca="false">I82*5.5017049523</f>
        <v>125420360.463865</v>
      </c>
      <c r="R82" s="8"/>
      <c r="S82" s="8"/>
      <c r="T82" s="5"/>
      <c r="U82" s="5"/>
      <c r="V82" s="8" t="n">
        <f aca="false">K82*5.5017049523</f>
        <v>13951544.2778727</v>
      </c>
      <c r="W82" s="8" t="n">
        <f aca="false">M82*5.5017049523</f>
        <v>431491.06014039</v>
      </c>
      <c r="X82" s="8" t="n">
        <f aca="false">N82*5.1890047538+L82*5.5017049523</f>
        <v>23638833.4837146</v>
      </c>
      <c r="Y82" s="8" t="n">
        <f aca="false">N82*5.1890047538</f>
        <v>17883530.9472412</v>
      </c>
      <c r="Z82" s="8" t="n">
        <f aca="false">L82*5.5017049523</f>
        <v>5755302.53647338</v>
      </c>
      <c r="AA82" s="8"/>
      <c r="AB82" s="8"/>
      <c r="AC82" s="8"/>
      <c r="AD82" s="8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</row>
    <row r="83" customFormat="false" ht="12.75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6" t="n">
        <f aca="false">central_v2_m!D71+temporary_pension_bonus_central!B71</f>
        <v>26599867.8945678</v>
      </c>
      <c r="G83" s="166" t="n">
        <f aca="false">central_v2_m!E71+temporary_pension_bonus_central!B71</f>
        <v>25467948.6623199</v>
      </c>
      <c r="H83" s="67" t="n">
        <f aca="false">F83-J83</f>
        <v>23901912.3947229</v>
      </c>
      <c r="I83" s="67" t="n">
        <f aca="false">G83-K83</f>
        <v>22850931.8274703</v>
      </c>
      <c r="J83" s="166" t="n">
        <f aca="false">central_v2_m!J71</f>
        <v>2697955.4998449</v>
      </c>
      <c r="K83" s="166" t="n">
        <f aca="false">central_v2_m!K71</f>
        <v>2617016.83484956</v>
      </c>
      <c r="L83" s="67" t="n">
        <f aca="false">H83-I83</f>
        <v>1050980.56725257</v>
      </c>
      <c r="M83" s="67" t="n">
        <f aca="false">J83-K83</f>
        <v>80938.6649953462</v>
      </c>
      <c r="N83" s="166" t="n">
        <f aca="false">SUM(central_v5_m!C71:J71)</f>
        <v>2771640.03508251</v>
      </c>
      <c r="O83" s="7"/>
      <c r="P83" s="7"/>
      <c r="Q83" s="67" t="n">
        <f aca="false">I83*5.5017049523</f>
        <v>125719084.799863</v>
      </c>
      <c r="R83" s="67"/>
      <c r="S83" s="67"/>
      <c r="T83" s="7"/>
      <c r="U83" s="7"/>
      <c r="V83" s="67" t="n">
        <f aca="false">K83*5.5017049523</f>
        <v>14398054.4805443</v>
      </c>
      <c r="W83" s="67" t="n">
        <f aca="false">M83*5.5017049523</f>
        <v>445300.654037447</v>
      </c>
      <c r="X83" s="67" t="n">
        <f aca="false">N83*5.1890047538+L83*5.5017049523</f>
        <v>20164238.3094901</v>
      </c>
      <c r="Y83" s="67" t="n">
        <f aca="false">N83*5.1890047538</f>
        <v>14382053.3178656</v>
      </c>
      <c r="Z83" s="67" t="n">
        <f aca="false">L83*5.5017049523</f>
        <v>5782184.99162452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6" t="n">
        <f aca="false">central_v2_m!D72+temporary_pension_bonus_central!B72</f>
        <v>26791404.6854981</v>
      </c>
      <c r="G84" s="166" t="n">
        <f aca="false">central_v2_m!E72+temporary_pension_bonus_central!B72</f>
        <v>25650760.7430308</v>
      </c>
      <c r="H84" s="67" t="n">
        <f aca="false">F84-J84</f>
        <v>23985106.3947458</v>
      </c>
      <c r="I84" s="67" t="n">
        <f aca="false">G84-K84</f>
        <v>22928651.4010011</v>
      </c>
      <c r="J84" s="166" t="n">
        <f aca="false">central_v2_m!J72</f>
        <v>2806298.29075232</v>
      </c>
      <c r="K84" s="166" t="n">
        <f aca="false">central_v2_m!K72</f>
        <v>2722109.34202975</v>
      </c>
      <c r="L84" s="67" t="n">
        <f aca="false">H84-I84</f>
        <v>1056454.99374468</v>
      </c>
      <c r="M84" s="67" t="n">
        <f aca="false">J84-K84</f>
        <v>84188.9487225697</v>
      </c>
      <c r="N84" s="166" t="n">
        <f aca="false">SUM(central_v5_m!C72:J72)</f>
        <v>2840437.65638611</v>
      </c>
      <c r="O84" s="7"/>
      <c r="P84" s="7"/>
      <c r="Q84" s="67" t="n">
        <f aca="false">I84*5.5017049523</f>
        <v>126146674.962448</v>
      </c>
      <c r="R84" s="67"/>
      <c r="S84" s="67"/>
      <c r="T84" s="7"/>
      <c r="U84" s="7"/>
      <c r="V84" s="67" t="n">
        <f aca="false">K84*5.5017049523</f>
        <v>14976242.4477472</v>
      </c>
      <c r="W84" s="67" t="n">
        <f aca="false">M84*5.5017049523</f>
        <v>463182.756115893</v>
      </c>
      <c r="X84" s="67" t="n">
        <f aca="false">N84*5.1890047538+L84*5.5017049523</f>
        <v>20551348.1728272</v>
      </c>
      <c r="Y84" s="67" t="n">
        <f aca="false">N84*5.1890047538</f>
        <v>14739044.5018601</v>
      </c>
      <c r="Z84" s="67" t="n">
        <f aca="false">L84*5.5017049523</f>
        <v>5812303.67096719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6" t="n">
        <f aca="false">central_v2_m!D73+temporary_pension_bonus_central!B73</f>
        <v>26886865.8641701</v>
      </c>
      <c r="G85" s="166" t="n">
        <f aca="false">central_v2_m!E73+temporary_pension_bonus_central!B73</f>
        <v>25741519.5749239</v>
      </c>
      <c r="H85" s="67" t="n">
        <f aca="false">F85-J85</f>
        <v>24009429.6896578</v>
      </c>
      <c r="I85" s="67" t="n">
        <f aca="false">G85-K85</f>
        <v>22950406.485647</v>
      </c>
      <c r="J85" s="166" t="n">
        <f aca="false">central_v2_m!J73</f>
        <v>2877436.17451229</v>
      </c>
      <c r="K85" s="166" t="n">
        <f aca="false">central_v2_m!K73</f>
        <v>2791113.08927693</v>
      </c>
      <c r="L85" s="67" t="n">
        <f aca="false">H85-I85</f>
        <v>1059023.20401084</v>
      </c>
      <c r="M85" s="67" t="n">
        <f aca="false">J85-K85</f>
        <v>86323.0852353685</v>
      </c>
      <c r="N85" s="166" t="n">
        <f aca="false">SUM(central_v5_m!C73:J73)</f>
        <v>2796072.12828079</v>
      </c>
      <c r="O85" s="7"/>
      <c r="P85" s="7"/>
      <c r="Q85" s="67" t="n">
        <f aca="false">I85*5.5017049523</f>
        <v>126266365.019382</v>
      </c>
      <c r="R85" s="67"/>
      <c r="S85" s="67"/>
      <c r="T85" s="7"/>
      <c r="U85" s="7"/>
      <c r="V85" s="67" t="n">
        <f aca="false">K85*5.5017049523</f>
        <v>15355880.7057042</v>
      </c>
      <c r="W85" s="67" t="n">
        <f aca="false">M85*5.5017049523</f>
        <v>474924.145537242</v>
      </c>
      <c r="X85" s="67" t="n">
        <f aca="false">N85*5.1890047538+L85*5.5017049523</f>
        <v>20335264.7717238</v>
      </c>
      <c r="Y85" s="67" t="n">
        <f aca="false">N85*5.1890047538</f>
        <v>14508831.5656167</v>
      </c>
      <c r="Z85" s="67" t="n">
        <f aca="false">L85*5.5017049523</f>
        <v>5826433.20610707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75" hidden="false" customHeight="false" outlineLevel="0" collapsed="false">
      <c r="A86" s="65"/>
      <c r="B86" s="5"/>
      <c r="C86" s="65" t="n">
        <f aca="false">C82+1</f>
        <v>2033</v>
      </c>
      <c r="D86" s="65" t="n">
        <f aca="false">D82</f>
        <v>1</v>
      </c>
      <c r="E86" s="65" t="n">
        <v>233</v>
      </c>
      <c r="F86" s="164" t="n">
        <f aca="false">central_v2_m!D74+temporary_pension_bonus_central!B74</f>
        <v>26975184.4770928</v>
      </c>
      <c r="G86" s="164" t="n">
        <f aca="false">central_v2_m!E74+temporary_pension_bonus_central!B74</f>
        <v>25826664.8025872</v>
      </c>
      <c r="H86" s="8" t="n">
        <f aca="false">F86-J86</f>
        <v>24029823.7809837</v>
      </c>
      <c r="I86" s="8" t="n">
        <f aca="false">G86-K86</f>
        <v>22969664.9273613</v>
      </c>
      <c r="J86" s="164" t="n">
        <f aca="false">central_v2_m!J74</f>
        <v>2945360.69610909</v>
      </c>
      <c r="K86" s="164" t="n">
        <f aca="false">central_v2_m!K74</f>
        <v>2856999.87522582</v>
      </c>
      <c r="L86" s="8" t="n">
        <f aca="false">H86-I86</f>
        <v>1060158.8536224</v>
      </c>
      <c r="M86" s="8" t="n">
        <f aca="false">J86-K86</f>
        <v>88360.8208832727</v>
      </c>
      <c r="N86" s="164" t="n">
        <f aca="false">SUM(central_v5_m!C74:J74)</f>
        <v>3363623.06768205</v>
      </c>
      <c r="O86" s="5"/>
      <c r="P86" s="5"/>
      <c r="Q86" s="8" t="n">
        <f aca="false">I86*5.5017049523</f>
        <v>126372319.283536</v>
      </c>
      <c r="R86" s="8"/>
      <c r="S86" s="8"/>
      <c r="T86" s="5"/>
      <c r="U86" s="5"/>
      <c r="V86" s="8" t="n">
        <f aca="false">K86*5.5017049523</f>
        <v>15718370.3622504</v>
      </c>
      <c r="W86" s="8" t="n">
        <f aca="false">M86*5.5017049523</f>
        <v>486135.165842795</v>
      </c>
      <c r="X86" s="8" t="n">
        <f aca="false">N86*5.1890047538+L86*5.5017049523</f>
        <v>23286537.3033925</v>
      </c>
      <c r="Y86" s="8" t="n">
        <f aca="false">N86*5.1890047538</f>
        <v>17453856.0881935</v>
      </c>
      <c r="Z86" s="8" t="n">
        <f aca="false">L86*5.5017049523</f>
        <v>5832681.21519903</v>
      </c>
      <c r="AA86" s="8"/>
      <c r="AB86" s="8"/>
      <c r="AC86" s="8"/>
      <c r="AD86" s="8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</row>
    <row r="87" customFormat="false" ht="12.75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6" t="n">
        <f aca="false">central_v2_m!D75+temporary_pension_bonus_central!B75</f>
        <v>27103784.8124511</v>
      </c>
      <c r="G87" s="166" t="n">
        <f aca="false">central_v2_m!E75+temporary_pension_bonus_central!B75</f>
        <v>25949119.8710644</v>
      </c>
      <c r="H87" s="67" t="n">
        <f aca="false">F87-J87</f>
        <v>24071337.907075</v>
      </c>
      <c r="I87" s="67" t="n">
        <f aca="false">G87-K87</f>
        <v>23007646.3728496</v>
      </c>
      <c r="J87" s="166" t="n">
        <f aca="false">central_v2_m!J75</f>
        <v>3032446.90537609</v>
      </c>
      <c r="K87" s="166" t="n">
        <f aca="false">central_v2_m!K75</f>
        <v>2941473.4982148</v>
      </c>
      <c r="L87" s="67" t="n">
        <f aca="false">H87-I87</f>
        <v>1063691.53422544</v>
      </c>
      <c r="M87" s="67" t="n">
        <f aca="false">J87-K87</f>
        <v>90973.4071612828</v>
      </c>
      <c r="N87" s="166" t="n">
        <f aca="false">SUM(central_v5_m!C75:J75)</f>
        <v>2754731.85593382</v>
      </c>
      <c r="O87" s="7"/>
      <c r="P87" s="7"/>
      <c r="Q87" s="67" t="n">
        <f aca="false">I87*5.5017049523</f>
        <v>126581281.990274</v>
      </c>
      <c r="R87" s="67"/>
      <c r="S87" s="67"/>
      <c r="T87" s="7"/>
      <c r="U87" s="7"/>
      <c r="V87" s="67" t="n">
        <f aca="false">K87*5.5017049523</f>
        <v>16183119.3121876</v>
      </c>
      <c r="W87" s="67" t="n">
        <f aca="false">M87*5.5017049523</f>
        <v>500508.844706834</v>
      </c>
      <c r="X87" s="67" t="n">
        <f aca="false">N87*5.1890047538+L87*5.5017049523</f>
        <v>20146433.6774525</v>
      </c>
      <c r="Y87" s="67" t="n">
        <f aca="false">N87*5.1890047538</f>
        <v>14294316.6958849</v>
      </c>
      <c r="Z87" s="67" t="n">
        <f aca="false">L87*5.5017049523</f>
        <v>5852116.98156768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6" t="n">
        <f aca="false">central_v2_m!D76+temporary_pension_bonus_central!B76</f>
        <v>27242723.39029</v>
      </c>
      <c r="G88" s="166" t="n">
        <f aca="false">central_v2_m!E76+temporary_pension_bonus_central!B76</f>
        <v>26081333.8936738</v>
      </c>
      <c r="H88" s="67" t="n">
        <f aca="false">F88-J88</f>
        <v>24128672.8828809</v>
      </c>
      <c r="I88" s="67" t="n">
        <f aca="false">G88-K88</f>
        <v>23060704.901487</v>
      </c>
      <c r="J88" s="166" t="n">
        <f aca="false">central_v2_m!J76</f>
        <v>3114050.5074091</v>
      </c>
      <c r="K88" s="166" t="n">
        <f aca="false">central_v2_m!K76</f>
        <v>3020628.99218683</v>
      </c>
      <c r="L88" s="67" t="n">
        <f aca="false">H88-I88</f>
        <v>1067967.98139396</v>
      </c>
      <c r="M88" s="67" t="n">
        <f aca="false">J88-K88</f>
        <v>93421.5152222724</v>
      </c>
      <c r="N88" s="166" t="n">
        <f aca="false">SUM(central_v5_m!C76:J76)</f>
        <v>2692674.68014456</v>
      </c>
      <c r="O88" s="7"/>
      <c r="P88" s="7"/>
      <c r="Q88" s="67" t="n">
        <f aca="false">I88*5.5017049523</f>
        <v>126873194.36004</v>
      </c>
      <c r="R88" s="67"/>
      <c r="S88" s="67"/>
      <c r="T88" s="7"/>
      <c r="U88" s="7"/>
      <c r="V88" s="67" t="n">
        <f aca="false">K88*5.5017049523</f>
        <v>16618609.4853752</v>
      </c>
      <c r="W88" s="67" t="n">
        <f aca="false">M88*5.5017049523</f>
        <v>513977.612949746</v>
      </c>
      <c r="X88" s="67" t="n">
        <f aca="false">N88*5.1890047538+L88*5.5017049523</f>
        <v>19847946.44784</v>
      </c>
      <c r="Y88" s="67" t="n">
        <f aca="false">N88*5.1890047538</f>
        <v>13972301.715707</v>
      </c>
      <c r="Z88" s="67" t="n">
        <f aca="false">L88*5.5017049523</f>
        <v>5875644.73213296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6" t="n">
        <f aca="false">central_v2_m!D77+temporary_pension_bonus_central!B77</f>
        <v>27350177.1926249</v>
      </c>
      <c r="G89" s="166" t="n">
        <f aca="false">central_v2_m!E77+temporary_pension_bonus_central!B77</f>
        <v>26183045.3874209</v>
      </c>
      <c r="H89" s="67" t="n">
        <f aca="false">F89-J89</f>
        <v>24172776.6195063</v>
      </c>
      <c r="I89" s="67" t="n">
        <f aca="false">G89-K89</f>
        <v>23100966.8314959</v>
      </c>
      <c r="J89" s="166" t="n">
        <f aca="false">central_v2_m!J77</f>
        <v>3177400.57311854</v>
      </c>
      <c r="K89" s="166" t="n">
        <f aca="false">central_v2_m!K77</f>
        <v>3082078.55592499</v>
      </c>
      <c r="L89" s="67" t="n">
        <f aca="false">H89-I89</f>
        <v>1071809.78801046</v>
      </c>
      <c r="M89" s="67" t="n">
        <f aca="false">J89-K89</f>
        <v>95322.0171935563</v>
      </c>
      <c r="N89" s="166" t="n">
        <f aca="false">SUM(central_v5_m!C77:J77)</f>
        <v>2724430.71622977</v>
      </c>
      <c r="O89" s="7"/>
      <c r="P89" s="7"/>
      <c r="Q89" s="67" t="n">
        <f aca="false">I89*5.5017049523</f>
        <v>127094703.619759</v>
      </c>
      <c r="R89" s="67"/>
      <c r="S89" s="67"/>
      <c r="T89" s="7"/>
      <c r="U89" s="7"/>
      <c r="V89" s="67" t="n">
        <f aca="false">K89*5.5017049523</f>
        <v>16956686.8545101</v>
      </c>
      <c r="W89" s="67" t="n">
        <f aca="false">M89*5.5017049523</f>
        <v>524433.614057014</v>
      </c>
      <c r="X89" s="67" t="n">
        <f aca="false">N89*5.1890047538+L89*5.5017049523</f>
        <v>20033865.1565358</v>
      </c>
      <c r="Y89" s="67" t="n">
        <f aca="false">N89*5.1890047538</f>
        <v>14137083.937915</v>
      </c>
      <c r="Z89" s="67" t="n">
        <f aca="false">L89*5.5017049523</f>
        <v>5896781.21862078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75" hidden="false" customHeight="false" outlineLevel="0" collapsed="false">
      <c r="A90" s="65"/>
      <c r="B90" s="5"/>
      <c r="C90" s="65" t="n">
        <f aca="false">C86+1</f>
        <v>2034</v>
      </c>
      <c r="D90" s="65" t="n">
        <f aca="false">D86</f>
        <v>1</v>
      </c>
      <c r="E90" s="65" t="n">
        <v>237</v>
      </c>
      <c r="F90" s="164" t="n">
        <f aca="false">central_v2_m!D78+temporary_pension_bonus_central!B78</f>
        <v>27495743.6783812</v>
      </c>
      <c r="G90" s="164" t="n">
        <f aca="false">central_v2_m!E78+temporary_pension_bonus_central!B78</f>
        <v>26322479.4892918</v>
      </c>
      <c r="H90" s="8" t="n">
        <f aca="false">F90-J90</f>
        <v>24232203.2953154</v>
      </c>
      <c r="I90" s="8" t="n">
        <f aca="false">G90-K90</f>
        <v>23156845.317718</v>
      </c>
      <c r="J90" s="164" t="n">
        <f aca="false">central_v2_m!J78</f>
        <v>3263540.38306578</v>
      </c>
      <c r="K90" s="164" t="n">
        <f aca="false">central_v2_m!K78</f>
        <v>3165634.17157381</v>
      </c>
      <c r="L90" s="8" t="n">
        <f aca="false">H90-I90</f>
        <v>1075357.97759735</v>
      </c>
      <c r="M90" s="8" t="n">
        <f aca="false">J90-K90</f>
        <v>97906.2114919731</v>
      </c>
      <c r="N90" s="164" t="n">
        <f aca="false">SUM(central_v5_m!C78:J78)</f>
        <v>3318978.46069256</v>
      </c>
      <c r="O90" s="5"/>
      <c r="P90" s="5"/>
      <c r="Q90" s="8" t="n">
        <f aca="false">I90*5.5017049523</f>
        <v>127402130.564134</v>
      </c>
      <c r="R90" s="8"/>
      <c r="S90" s="8"/>
      <c r="T90" s="5"/>
      <c r="U90" s="5"/>
      <c r="V90" s="8" t="n">
        <f aca="false">K90*5.5017049523</f>
        <v>17416385.1989177</v>
      </c>
      <c r="W90" s="8" t="n">
        <f aca="false">M90*5.5017049523</f>
        <v>538651.08862632</v>
      </c>
      <c r="X90" s="8" t="n">
        <f aca="false">N90*5.1890047538+L90*5.5017049523</f>
        <v>23138497.3211362</v>
      </c>
      <c r="Y90" s="8" t="n">
        <f aca="false">N90*5.1890047538</f>
        <v>17222195.0102935</v>
      </c>
      <c r="Z90" s="8" t="n">
        <f aca="false">L90*5.5017049523</f>
        <v>5916302.31084264</v>
      </c>
      <c r="AA90" s="8"/>
      <c r="AB90" s="8"/>
      <c r="AC90" s="8"/>
      <c r="AD90" s="8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</row>
    <row r="91" customFormat="false" ht="12.75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6" t="n">
        <f aca="false">central_v2_m!D79+temporary_pension_bonus_central!B79</f>
        <v>27643584.3502779</v>
      </c>
      <c r="G91" s="166" t="n">
        <f aca="false">central_v2_m!E79+temporary_pension_bonus_central!B79</f>
        <v>26463354.493193</v>
      </c>
      <c r="H91" s="67" t="n">
        <f aca="false">F91-J91</f>
        <v>24368294.4145729</v>
      </c>
      <c r="I91" s="67" t="n">
        <f aca="false">G91-K91</f>
        <v>23286323.2555591</v>
      </c>
      <c r="J91" s="166" t="n">
        <f aca="false">central_v2_m!J79</f>
        <v>3275289.93570499</v>
      </c>
      <c r="K91" s="166" t="n">
        <f aca="false">central_v2_m!K79</f>
        <v>3177031.23763384</v>
      </c>
      <c r="L91" s="67" t="n">
        <f aca="false">H91-I91</f>
        <v>1081971.15901377</v>
      </c>
      <c r="M91" s="67" t="n">
        <f aca="false">J91-K91</f>
        <v>98258.6980711496</v>
      </c>
      <c r="N91" s="166" t="n">
        <f aca="false">SUM(central_v5_m!C79:J79)</f>
        <v>2733629.5302383</v>
      </c>
      <c r="O91" s="7"/>
      <c r="P91" s="7"/>
      <c r="Q91" s="67" t="n">
        <f aca="false">I91*5.5017049523</f>
        <v>128114479.975968</v>
      </c>
      <c r="R91" s="67"/>
      <c r="S91" s="67"/>
      <c r="T91" s="7"/>
      <c r="U91" s="7"/>
      <c r="V91" s="67" t="n">
        <f aca="false">K91*5.5017049523</f>
        <v>17479088.4937019</v>
      </c>
      <c r="W91" s="67" t="n">
        <f aca="false">M91*5.5017049523</f>
        <v>540590.365784594</v>
      </c>
      <c r="X91" s="67" t="n">
        <f aca="false">N91*5.1890047538+L91*5.5017049523</f>
        <v>20137502.7113264</v>
      </c>
      <c r="Y91" s="67" t="n">
        <f aca="false">N91*5.1890047538</f>
        <v>14184816.6275346</v>
      </c>
      <c r="Z91" s="67" t="n">
        <f aca="false">L91*5.5017049523</f>
        <v>5952686.08379185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6" t="n">
        <f aca="false">central_v2_m!D80+temporary_pension_bonus_central!B80</f>
        <v>27725429.7626873</v>
      </c>
      <c r="G92" s="166" t="n">
        <f aca="false">central_v2_m!E80+temporary_pension_bonus_central!B80</f>
        <v>26541858.4544915</v>
      </c>
      <c r="H92" s="67" t="n">
        <f aca="false">F92-J92</f>
        <v>24401296.8815646</v>
      </c>
      <c r="I92" s="67" t="n">
        <f aca="false">G92-K92</f>
        <v>23317449.5598025</v>
      </c>
      <c r="J92" s="166" t="n">
        <f aca="false">central_v2_m!J80</f>
        <v>3324132.8811227</v>
      </c>
      <c r="K92" s="166" t="n">
        <f aca="false">central_v2_m!K80</f>
        <v>3224408.89468902</v>
      </c>
      <c r="L92" s="67" t="n">
        <f aca="false">H92-I92</f>
        <v>1083847.32176207</v>
      </c>
      <c r="M92" s="67" t="n">
        <f aca="false">J92-K92</f>
        <v>99723.9864336806</v>
      </c>
      <c r="N92" s="166" t="n">
        <f aca="false">SUM(central_v5_m!C80:J80)</f>
        <v>2708038.3150532</v>
      </c>
      <c r="O92" s="7"/>
      <c r="P92" s="7"/>
      <c r="Q92" s="67" t="n">
        <f aca="false">I92*5.5017049523</f>
        <v>128285727.718171</v>
      </c>
      <c r="R92" s="67"/>
      <c r="S92" s="67"/>
      <c r="T92" s="7"/>
      <c r="U92" s="7"/>
      <c r="V92" s="67" t="n">
        <f aca="false">K92*5.5017049523</f>
        <v>17739746.3841508</v>
      </c>
      <c r="W92" s="67" t="n">
        <f aca="false">M92*5.5017049523</f>
        <v>548651.950025279</v>
      </c>
      <c r="X92" s="67" t="n">
        <f aca="false">N92*5.1890047538+L92*5.5017049523</f>
        <v>20015031.8679591</v>
      </c>
      <c r="Y92" s="67" t="n">
        <f aca="false">N92*5.1890047538</f>
        <v>14052023.6902836</v>
      </c>
      <c r="Z92" s="67" t="n">
        <f aca="false">L92*5.5017049523</f>
        <v>5963008.17767547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6" t="n">
        <f aca="false">central_v2_m!D81+temporary_pension_bonus_central!B81</f>
        <v>27749645.2799268</v>
      </c>
      <c r="G93" s="166" t="n">
        <f aca="false">central_v2_m!E81+temporary_pension_bonus_central!B81</f>
        <v>26566478.9687136</v>
      </c>
      <c r="H93" s="67" t="n">
        <f aca="false">F93-J93</f>
        <v>24365434.3219295</v>
      </c>
      <c r="I93" s="67" t="n">
        <f aca="false">G93-K93</f>
        <v>23283794.3394562</v>
      </c>
      <c r="J93" s="166" t="n">
        <f aca="false">central_v2_m!J81</f>
        <v>3384210.9579973</v>
      </c>
      <c r="K93" s="166" t="n">
        <f aca="false">central_v2_m!K81</f>
        <v>3282684.62925738</v>
      </c>
      <c r="L93" s="67" t="n">
        <f aca="false">H93-I93</f>
        <v>1081639.98247331</v>
      </c>
      <c r="M93" s="67" t="n">
        <f aca="false">J93-K93</f>
        <v>101526.32873992</v>
      </c>
      <c r="N93" s="166" t="n">
        <f aca="false">SUM(central_v5_m!C81:J81)</f>
        <v>2660510.22203344</v>
      </c>
      <c r="O93" s="7"/>
      <c r="P93" s="7"/>
      <c r="Q93" s="67" t="n">
        <f aca="false">I93*5.5017049523</f>
        <v>128100566.625721</v>
      </c>
      <c r="R93" s="67"/>
      <c r="S93" s="67"/>
      <c r="T93" s="7"/>
      <c r="U93" s="7"/>
      <c r="V93" s="67" t="n">
        <f aca="false">K93*5.5017049523</f>
        <v>18060362.2816244</v>
      </c>
      <c r="W93" s="67" t="n">
        <f aca="false">M93*5.5017049523</f>
        <v>558567.905617254</v>
      </c>
      <c r="X93" s="67" t="n">
        <f aca="false">N93*5.1890047538+L93*5.5017049523</f>
        <v>19756264.2378441</v>
      </c>
      <c r="Y93" s="67" t="n">
        <f aca="false">N93*5.1890047538</f>
        <v>13805400.189665</v>
      </c>
      <c r="Z93" s="67" t="n">
        <f aca="false">L93*5.5017049523</f>
        <v>5950864.04817908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75" hidden="false" customHeight="false" outlineLevel="0" collapsed="false">
      <c r="A94" s="65"/>
      <c r="B94" s="5"/>
      <c r="C94" s="65" t="n">
        <f aca="false">C90+1</f>
        <v>2035</v>
      </c>
      <c r="D94" s="65" t="n">
        <f aca="false">D90</f>
        <v>1</v>
      </c>
      <c r="E94" s="65" t="n">
        <v>241</v>
      </c>
      <c r="F94" s="164" t="n">
        <f aca="false">central_v2_m!D82+temporary_pension_bonus_central!B82</f>
        <v>27915111.0400479</v>
      </c>
      <c r="G94" s="164" t="n">
        <f aca="false">central_v2_m!E82+temporary_pension_bonus_central!B82</f>
        <v>26725874.3448056</v>
      </c>
      <c r="H94" s="8" t="n">
        <f aca="false">F94-J94</f>
        <v>24470117.5840019</v>
      </c>
      <c r="I94" s="8" t="n">
        <f aca="false">G94-K94</f>
        <v>23384230.692441</v>
      </c>
      <c r="J94" s="164" t="n">
        <f aca="false">central_v2_m!J82</f>
        <v>3444993.45604601</v>
      </c>
      <c r="K94" s="164" t="n">
        <f aca="false">central_v2_m!K82</f>
        <v>3341643.65236463</v>
      </c>
      <c r="L94" s="8" t="n">
        <f aca="false">H94-I94</f>
        <v>1085886.89156095</v>
      </c>
      <c r="M94" s="8" t="n">
        <f aca="false">J94-K94</f>
        <v>103349.803681381</v>
      </c>
      <c r="N94" s="164" t="n">
        <f aca="false">SUM(central_v5_m!C82:J82)</f>
        <v>3232433.52345456</v>
      </c>
      <c r="O94" s="5"/>
      <c r="P94" s="5"/>
      <c r="Q94" s="8" t="n">
        <f aca="false">I94*5.5017049523</f>
        <v>128653137.806328</v>
      </c>
      <c r="R94" s="8"/>
      <c r="S94" s="8"/>
      <c r="T94" s="5"/>
      <c r="U94" s="5"/>
      <c r="V94" s="8" t="n">
        <f aca="false">K94*5.5017049523</f>
        <v>18384737.4310364</v>
      </c>
      <c r="W94" s="8" t="n">
        <f aca="false">M94*5.5017049523</f>
        <v>568600.126733084</v>
      </c>
      <c r="X94" s="8" t="n">
        <f aca="false">N94*5.1890047538+L94*5.5017049523</f>
        <v>22747342.2084867</v>
      </c>
      <c r="Y94" s="8" t="n">
        <f aca="false">N94*5.1890047538</f>
        <v>16773112.9195482</v>
      </c>
      <c r="Z94" s="8" t="n">
        <f aca="false">L94*5.5017049523</f>
        <v>5974229.28893851</v>
      </c>
      <c r="AA94" s="8"/>
      <c r="AB94" s="8"/>
      <c r="AC94" s="8"/>
      <c r="AD94" s="8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</row>
    <row r="95" customFormat="false" ht="12.75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6" t="n">
        <f aca="false">central_v2_m!D83+temporary_pension_bonus_central!B83</f>
        <v>28025296.1616358</v>
      </c>
      <c r="G95" s="166" t="n">
        <f aca="false">central_v2_m!E83+temporary_pension_bonus_central!B83</f>
        <v>26831259.8823105</v>
      </c>
      <c r="H95" s="67" t="n">
        <f aca="false">F95-J95</f>
        <v>24503745.4349859</v>
      </c>
      <c r="I95" s="67" t="n">
        <f aca="false">G95-K95</f>
        <v>23415355.6774601</v>
      </c>
      <c r="J95" s="166" t="n">
        <f aca="false">central_v2_m!J83</f>
        <v>3521550.7266499</v>
      </c>
      <c r="K95" s="166" t="n">
        <f aca="false">central_v2_m!K83</f>
        <v>3415904.20485041</v>
      </c>
      <c r="L95" s="67" t="n">
        <f aca="false">H95-I95</f>
        <v>1088389.75752573</v>
      </c>
      <c r="M95" s="67" t="n">
        <f aca="false">J95-K95</f>
        <v>105646.521799496</v>
      </c>
      <c r="N95" s="166" t="n">
        <f aca="false">SUM(central_v5_m!C83:J83)</f>
        <v>2713535.56721212</v>
      </c>
      <c r="O95" s="7"/>
      <c r="P95" s="7"/>
      <c r="Q95" s="67" t="n">
        <f aca="false">I95*5.5017049523</f>
        <v>128824378.290548</v>
      </c>
      <c r="R95" s="67"/>
      <c r="S95" s="67"/>
      <c r="T95" s="7"/>
      <c r="U95" s="7"/>
      <c r="V95" s="67" t="n">
        <f aca="false">K95*5.5017049523</f>
        <v>18793297.0804079</v>
      </c>
      <c r="W95" s="67" t="n">
        <f aca="false">M95*5.5017049523</f>
        <v>581235.992177557</v>
      </c>
      <c r="X95" s="67" t="n">
        <f aca="false">N95*5.1890047538+L95*5.5017049523</f>
        <v>20068548.276881</v>
      </c>
      <c r="Y95" s="67" t="n">
        <f aca="false">N95*5.1890047538</f>
        <v>14080548.9578691</v>
      </c>
      <c r="Z95" s="67" t="n">
        <f aca="false">L95*5.5017049523</f>
        <v>5987999.31901191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6" t="n">
        <f aca="false">central_v2_m!D84+temporary_pension_bonus_central!B84</f>
        <v>28087762.513064</v>
      </c>
      <c r="G96" s="166" t="n">
        <f aca="false">central_v2_m!E84+temporary_pension_bonus_central!B84</f>
        <v>26890473.7719762</v>
      </c>
      <c r="H96" s="67" t="n">
        <f aca="false">F96-J96</f>
        <v>24534027.0939073</v>
      </c>
      <c r="I96" s="67" t="n">
        <f aca="false">G96-K96</f>
        <v>23443350.4153942</v>
      </c>
      <c r="J96" s="166" t="n">
        <f aca="false">central_v2_m!J84</f>
        <v>3553735.41915675</v>
      </c>
      <c r="K96" s="166" t="n">
        <f aca="false">central_v2_m!K84</f>
        <v>3447123.35658205</v>
      </c>
      <c r="L96" s="67" t="n">
        <f aca="false">H96-I96</f>
        <v>1090676.67851308</v>
      </c>
      <c r="M96" s="67" t="n">
        <f aca="false">J96-K96</f>
        <v>106612.062574703</v>
      </c>
      <c r="N96" s="166" t="n">
        <f aca="false">SUM(central_v5_m!C84:J84)</f>
        <v>2613400.21777403</v>
      </c>
      <c r="O96" s="7"/>
      <c r="P96" s="7"/>
      <c r="Q96" s="67" t="n">
        <f aca="false">I96*5.5017049523</f>
        <v>128978397.078878</v>
      </c>
      <c r="R96" s="67"/>
      <c r="S96" s="67"/>
      <c r="T96" s="7"/>
      <c r="U96" s="7"/>
      <c r="V96" s="67" t="n">
        <f aca="false">K96*5.5017049523</f>
        <v>18965055.6420965</v>
      </c>
      <c r="W96" s="67" t="n">
        <f aca="false">M96*5.5017049523</f>
        <v>586548.11264216</v>
      </c>
      <c r="X96" s="67" t="n">
        <f aca="false">N96*5.1890047538+L96*5.5017049523</f>
        <v>19561527.4371449</v>
      </c>
      <c r="Y96" s="67" t="n">
        <f aca="false">N96*5.1890047538</f>
        <v>13560946.1536114</v>
      </c>
      <c r="Z96" s="67" t="n">
        <f aca="false">L96*5.5017049523</f>
        <v>6000581.28353355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6" t="n">
        <f aca="false">central_v2_m!D85+temporary_pension_bonus_central!B85</f>
        <v>28097997.0652193</v>
      </c>
      <c r="G97" s="166" t="n">
        <f aca="false">central_v2_m!E85+temporary_pension_bonus_central!B85</f>
        <v>26901139.329932</v>
      </c>
      <c r="H97" s="67" t="n">
        <f aca="false">F97-J97</f>
        <v>24473577.1861197</v>
      </c>
      <c r="I97" s="67" t="n">
        <f aca="false">G97-K97</f>
        <v>23385452.0472054</v>
      </c>
      <c r="J97" s="166" t="n">
        <f aca="false">central_v2_m!J85</f>
        <v>3624419.8790996</v>
      </c>
      <c r="K97" s="166" t="n">
        <f aca="false">central_v2_m!K85</f>
        <v>3515687.28272661</v>
      </c>
      <c r="L97" s="67" t="n">
        <f aca="false">H97-I97</f>
        <v>1088125.13891422</v>
      </c>
      <c r="M97" s="67" t="n">
        <f aca="false">J97-K97</f>
        <v>108732.596372988</v>
      </c>
      <c r="N97" s="166" t="n">
        <f aca="false">SUM(central_v5_m!C85:J85)</f>
        <v>2658361.60540081</v>
      </c>
      <c r="O97" s="7"/>
      <c r="P97" s="7"/>
      <c r="Q97" s="67" t="n">
        <f aca="false">I97*5.5017049523</f>
        <v>128659857.339884</v>
      </c>
      <c r="R97" s="67"/>
      <c r="S97" s="67"/>
      <c r="T97" s="7"/>
      <c r="U97" s="7"/>
      <c r="V97" s="67" t="n">
        <f aca="false">K97*5.5017049523</f>
        <v>19342274.1341151</v>
      </c>
      <c r="W97" s="67" t="n">
        <f aca="false">M97*5.5017049523</f>
        <v>598214.663941705</v>
      </c>
      <c r="X97" s="67" t="n">
        <f aca="false">N97*5.1890047538+L97*5.5017049523</f>
        <v>19780794.4732307</v>
      </c>
      <c r="Y97" s="67" t="n">
        <f aca="false">N97*5.1890047538</f>
        <v>13794251.0077442</v>
      </c>
      <c r="Z97" s="67" t="n">
        <f aca="false">L97*5.5017049523</f>
        <v>5986543.46548649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75" hidden="false" customHeight="false" outlineLevel="0" collapsed="false">
      <c r="A98" s="65"/>
      <c r="B98" s="5"/>
      <c r="C98" s="65" t="n">
        <f aca="false">C94+1</f>
        <v>2036</v>
      </c>
      <c r="D98" s="65" t="n">
        <f aca="false">D94</f>
        <v>1</v>
      </c>
      <c r="E98" s="65" t="n">
        <v>245</v>
      </c>
      <c r="F98" s="164" t="n">
        <f aca="false">central_v2_m!D86+temporary_pension_bonus_central!B86</f>
        <v>28202203.179212</v>
      </c>
      <c r="G98" s="164" t="n">
        <f aca="false">central_v2_m!E86+temporary_pension_bonus_central!B86</f>
        <v>27001779.2102581</v>
      </c>
      <c r="H98" s="8" t="n">
        <f aca="false">F98-J98</f>
        <v>24505586.2758011</v>
      </c>
      <c r="I98" s="8" t="n">
        <f aca="false">G98-K98</f>
        <v>23416060.8139495</v>
      </c>
      <c r="J98" s="164" t="n">
        <f aca="false">central_v2_m!J86</f>
        <v>3696616.90341091</v>
      </c>
      <c r="K98" s="164" t="n">
        <f aca="false">central_v2_m!K86</f>
        <v>3585718.39630858</v>
      </c>
      <c r="L98" s="8" t="n">
        <f aca="false">H98-I98</f>
        <v>1089525.46185159</v>
      </c>
      <c r="M98" s="8" t="n">
        <f aca="false">J98-K98</f>
        <v>110898.507102327</v>
      </c>
      <c r="N98" s="164" t="n">
        <f aca="false">SUM(central_v5_m!C86:J86)</f>
        <v>3255993.73370784</v>
      </c>
      <c r="O98" s="5"/>
      <c r="P98" s="5"/>
      <c r="Q98" s="8" t="n">
        <f aca="false">I98*5.5017049523</f>
        <v>128828257.743464</v>
      </c>
      <c r="R98" s="8"/>
      <c r="S98" s="8"/>
      <c r="T98" s="5"/>
      <c r="U98" s="5"/>
      <c r="V98" s="8" t="n">
        <f aca="false">K98*5.5017049523</f>
        <v>19727564.6585242</v>
      </c>
      <c r="W98" s="8" t="n">
        <f aca="false">M98*5.5017049523</f>
        <v>610130.865727552</v>
      </c>
      <c r="X98" s="8" t="n">
        <f aca="false">N98*5.1890047538+L98*5.5017049523</f>
        <v>22889614.5916788</v>
      </c>
      <c r="Y98" s="8" t="n">
        <f aca="false">N98*5.1890047538</f>
        <v>16895366.962553</v>
      </c>
      <c r="Z98" s="8" t="n">
        <f aca="false">L98*5.5017049523</f>
        <v>5994247.62912583</v>
      </c>
      <c r="AA98" s="8"/>
      <c r="AB98" s="8"/>
      <c r="AC98" s="8"/>
      <c r="AD98" s="8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</row>
    <row r="99" customFormat="false" ht="12.75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6" t="n">
        <f aca="false">central_v2_m!D87+temporary_pension_bonus_central!B87</f>
        <v>28325152.887736</v>
      </c>
      <c r="G99" s="166" t="n">
        <f aca="false">central_v2_m!E87+temporary_pension_bonus_central!B87</f>
        <v>27120577.7734141</v>
      </c>
      <c r="H99" s="67" t="n">
        <f aca="false">F99-J99</f>
        <v>24568923.911076</v>
      </c>
      <c r="I99" s="67" t="n">
        <f aca="false">G99-K99</f>
        <v>23477035.6660539</v>
      </c>
      <c r="J99" s="166" t="n">
        <f aca="false">central_v2_m!J87</f>
        <v>3756228.97666</v>
      </c>
      <c r="K99" s="166" t="n">
        <f aca="false">central_v2_m!K87</f>
        <v>3643542.1073602</v>
      </c>
      <c r="L99" s="67" t="n">
        <f aca="false">H99-I99</f>
        <v>1091888.24502214</v>
      </c>
      <c r="M99" s="67" t="n">
        <f aca="false">J99-K99</f>
        <v>112686.8692998</v>
      </c>
      <c r="N99" s="166" t="n">
        <f aca="false">SUM(central_v5_m!C87:J87)</f>
        <v>2667372.22724385</v>
      </c>
      <c r="O99" s="7"/>
      <c r="P99" s="7"/>
      <c r="Q99" s="67" t="n">
        <f aca="false">I99*5.5017049523</f>
        <v>129163723.389252</v>
      </c>
      <c r="R99" s="67"/>
      <c r="S99" s="67"/>
      <c r="T99" s="7"/>
      <c r="U99" s="7"/>
      <c r="V99" s="67" t="n">
        <f aca="false">K99*5.5017049523</f>
        <v>20045693.6559772</v>
      </c>
      <c r="W99" s="67" t="n">
        <f aca="false">M99*5.5017049523</f>
        <v>619969.906885891</v>
      </c>
      <c r="X99" s="67" t="n">
        <f aca="false">N99*5.1890047538+L99*5.5017049523</f>
        <v>19848254.1323189</v>
      </c>
      <c r="Y99" s="67" t="n">
        <f aca="false">N99*5.1890047538</f>
        <v>13841007.1673224</v>
      </c>
      <c r="Z99" s="67" t="n">
        <f aca="false">L99*5.5017049523</f>
        <v>6007246.96499649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6" t="n">
        <f aca="false">central_v2_m!D88+temporary_pension_bonus_central!B88</f>
        <v>28382418.9619999</v>
      </c>
      <c r="G100" s="166" t="n">
        <f aca="false">central_v2_m!E88+temporary_pension_bonus_central!B88</f>
        <v>27175248.61601</v>
      </c>
      <c r="H100" s="67" t="n">
        <f aca="false">F100-J100</f>
        <v>24566913.3020169</v>
      </c>
      <c r="I100" s="67" t="n">
        <f aca="false">G100-K100</f>
        <v>23474208.1258265</v>
      </c>
      <c r="J100" s="166" t="n">
        <f aca="false">central_v2_m!J88</f>
        <v>3815505.65998305</v>
      </c>
      <c r="K100" s="166" t="n">
        <f aca="false">central_v2_m!K88</f>
        <v>3701040.49018356</v>
      </c>
      <c r="L100" s="67" t="n">
        <f aca="false">H100-I100</f>
        <v>1092705.1761904</v>
      </c>
      <c r="M100" s="67" t="n">
        <f aca="false">J100-K100</f>
        <v>114465.169799492</v>
      </c>
      <c r="N100" s="166" t="n">
        <f aca="false">SUM(central_v5_m!C88:J88)</f>
        <v>2585493.30872202</v>
      </c>
      <c r="O100" s="7"/>
      <c r="P100" s="7"/>
      <c r="Q100" s="67" t="n">
        <f aca="false">I100*5.5017049523</f>
        <v>129148167.09718</v>
      </c>
      <c r="R100" s="67"/>
      <c r="S100" s="67"/>
      <c r="T100" s="7"/>
      <c r="U100" s="7"/>
      <c r="V100" s="67" t="n">
        <f aca="false">K100*5.5017049523</f>
        <v>20362032.7935057</v>
      </c>
      <c r="W100" s="67" t="n">
        <f aca="false">M100*5.5017049523</f>
        <v>629753.591551727</v>
      </c>
      <c r="X100" s="67" t="n">
        <f aca="false">N100*5.1890047538+L100*5.5017049523</f>
        <v>19427878.5491272</v>
      </c>
      <c r="Y100" s="67" t="n">
        <f aca="false">N100*5.1890047538</f>
        <v>13416137.0698766</v>
      </c>
      <c r="Z100" s="67" t="n">
        <f aca="false">L100*5.5017049523</f>
        <v>6011741.47925056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6" t="n">
        <f aca="false">central_v2_m!D89+temporary_pension_bonus_central!B89</f>
        <v>28505452.578557</v>
      </c>
      <c r="G101" s="166" t="n">
        <f aca="false">central_v2_m!E89+temporary_pension_bonus_central!B89</f>
        <v>27293193.7495518</v>
      </c>
      <c r="H101" s="67" t="n">
        <f aca="false">F101-J101</f>
        <v>24599641.6128994</v>
      </c>
      <c r="I101" s="67" t="n">
        <f aca="false">G101-K101</f>
        <v>23504557.1128639</v>
      </c>
      <c r="J101" s="166" t="n">
        <f aca="false">central_v2_m!J89</f>
        <v>3905810.9656576</v>
      </c>
      <c r="K101" s="166" t="n">
        <f aca="false">central_v2_m!K89</f>
        <v>3788636.63668787</v>
      </c>
      <c r="L101" s="67" t="n">
        <f aca="false">H101-I101</f>
        <v>1095084.50003551</v>
      </c>
      <c r="M101" s="67" t="n">
        <f aca="false">J101-K101</f>
        <v>117174.328969728</v>
      </c>
      <c r="N101" s="166" t="n">
        <f aca="false">SUM(central_v5_m!C89:J89)</f>
        <v>2658523.81476925</v>
      </c>
      <c r="O101" s="7"/>
      <c r="P101" s="7"/>
      <c r="Q101" s="67" t="n">
        <f aca="false">I101*5.5017049523</f>
        <v>129315138.269461</v>
      </c>
      <c r="R101" s="67"/>
      <c r="S101" s="67"/>
      <c r="T101" s="7"/>
      <c r="U101" s="7"/>
      <c r="V101" s="67" t="n">
        <f aca="false">K101*5.5017049523</f>
        <v>20843960.9465309</v>
      </c>
      <c r="W101" s="67" t="n">
        <f aca="false">M101*5.5017049523</f>
        <v>644658.585975183</v>
      </c>
      <c r="X101" s="67" t="n">
        <f aca="false">N101*5.1890047538+L101*5.5017049523</f>
        <v>19819924.5299605</v>
      </c>
      <c r="Y101" s="67" t="n">
        <f aca="false">N101*5.1890047538</f>
        <v>13795092.7129281</v>
      </c>
      <c r="Z101" s="67" t="n">
        <f aca="false">L101*5.5017049523</f>
        <v>6024831.81703235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75" hidden="false" customHeight="false" outlineLevel="0" collapsed="false">
      <c r="A102" s="65"/>
      <c r="B102" s="5"/>
      <c r="C102" s="65" t="n">
        <f aca="false">C98+1</f>
        <v>2037</v>
      </c>
      <c r="D102" s="65" t="n">
        <f aca="false">D98</f>
        <v>1</v>
      </c>
      <c r="E102" s="65" t="n">
        <v>249</v>
      </c>
      <c r="F102" s="164" t="n">
        <f aca="false">central_v2_m!D90+temporary_pension_bonus_central!B90</f>
        <v>28592647.9053447</v>
      </c>
      <c r="G102" s="164" t="n">
        <f aca="false">central_v2_m!E90+temporary_pension_bonus_central!B90</f>
        <v>27377113.8203936</v>
      </c>
      <c r="H102" s="8" t="n">
        <f aca="false">F102-J102</f>
        <v>24639410.7169692</v>
      </c>
      <c r="I102" s="8" t="n">
        <f aca="false">G102-K102</f>
        <v>23542473.7476693</v>
      </c>
      <c r="J102" s="164" t="n">
        <f aca="false">central_v2_m!J90</f>
        <v>3953237.18837552</v>
      </c>
      <c r="K102" s="164" t="n">
        <f aca="false">central_v2_m!K90</f>
        <v>3834640.07272425</v>
      </c>
      <c r="L102" s="8" t="n">
        <f aca="false">H102-I102</f>
        <v>1096936.96929982</v>
      </c>
      <c r="M102" s="8" t="n">
        <f aca="false">J102-K102</f>
        <v>118597.115651265</v>
      </c>
      <c r="N102" s="164" t="n">
        <f aca="false">SUM(central_v5_m!C90:J90)</f>
        <v>3230004.5966756</v>
      </c>
      <c r="O102" s="5"/>
      <c r="P102" s="5"/>
      <c r="Q102" s="8" t="n">
        <f aca="false">I102*5.5017049523</f>
        <v>129523744.406945</v>
      </c>
      <c r="R102" s="8"/>
      <c r="S102" s="8"/>
      <c r="T102" s="5"/>
      <c r="U102" s="5"/>
      <c r="V102" s="8" t="n">
        <f aca="false">K102*5.5017049523</f>
        <v>21097058.2783951</v>
      </c>
      <c r="W102" s="8" t="n">
        <f aca="false">M102*5.5017049523</f>
        <v>652486.338507059</v>
      </c>
      <c r="X102" s="8" t="n">
        <f aca="false">N102*5.1890047538+L102*5.5017049523</f>
        <v>22795532.7633033</v>
      </c>
      <c r="Y102" s="8" t="n">
        <f aca="false">N102*5.1890047538</f>
        <v>16760509.2069455</v>
      </c>
      <c r="Z102" s="8" t="n">
        <f aca="false">L102*5.5017049523</f>
        <v>6035023.55635775</v>
      </c>
      <c r="AA102" s="8"/>
      <c r="AB102" s="8"/>
      <c r="AC102" s="8"/>
      <c r="AD102" s="8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</row>
    <row r="103" customFormat="false" ht="12.75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6" t="n">
        <f aca="false">central_v2_m!D91+temporary_pension_bonus_central!B91</f>
        <v>28765041.9026715</v>
      </c>
      <c r="G103" s="166" t="n">
        <f aca="false">central_v2_m!E91+temporary_pension_bonus_central!B91</f>
        <v>27542304.6803145</v>
      </c>
      <c r="H103" s="67" t="n">
        <f aca="false">F103-J103</f>
        <v>24707408.552474</v>
      </c>
      <c r="I103" s="67" t="n">
        <f aca="false">G103-K103</f>
        <v>23606400.330623</v>
      </c>
      <c r="J103" s="166" t="n">
        <f aca="false">central_v2_m!J91</f>
        <v>4057633.3501975</v>
      </c>
      <c r="K103" s="166" t="n">
        <f aca="false">central_v2_m!K91</f>
        <v>3935904.34969157</v>
      </c>
      <c r="L103" s="67" t="n">
        <f aca="false">H103-I103</f>
        <v>1101008.221851</v>
      </c>
      <c r="M103" s="67" t="n">
        <f aca="false">J103-K103</f>
        <v>121729.000505925</v>
      </c>
      <c r="N103" s="166" t="n">
        <f aca="false">SUM(central_v5_m!C91:J91)</f>
        <v>2693274.60380693</v>
      </c>
      <c r="O103" s="7"/>
      <c r="P103" s="7"/>
      <c r="Q103" s="67" t="n">
        <f aca="false">I103*5.5017049523</f>
        <v>129875449.604965</v>
      </c>
      <c r="R103" s="67"/>
      <c r="S103" s="67"/>
      <c r="T103" s="7"/>
      <c r="U103" s="7"/>
      <c r="V103" s="67" t="n">
        <f aca="false">K103*5.5017049523</f>
        <v>21654184.4524772</v>
      </c>
      <c r="W103" s="67" t="n">
        <f aca="false">M103*5.5017049523</f>
        <v>669717.044921975</v>
      </c>
      <c r="X103" s="67" t="n">
        <f aca="false">N103*5.1890047538+L103*5.5017049523</f>
        <v>20032837.1091236</v>
      </c>
      <c r="Y103" s="67" t="n">
        <f aca="false">N103*5.1890047538</f>
        <v>13975414.722443</v>
      </c>
      <c r="Z103" s="67" t="n">
        <f aca="false">L103*5.5017049523</f>
        <v>6057422.38668064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6" t="n">
        <f aca="false">central_v2_m!D92+temporary_pension_bonus_central!B92</f>
        <v>28878782.725796</v>
      </c>
      <c r="G104" s="166" t="n">
        <f aca="false">central_v2_m!E92+temporary_pension_bonus_central!B92</f>
        <v>27652279.4519901</v>
      </c>
      <c r="H104" s="67" t="n">
        <f aca="false">F104-J104</f>
        <v>24705028.0548397</v>
      </c>
      <c r="I104" s="67" t="n">
        <f aca="false">G104-K104</f>
        <v>23603737.4211625</v>
      </c>
      <c r="J104" s="166" t="n">
        <f aca="false">central_v2_m!J92</f>
        <v>4173754.67095633</v>
      </c>
      <c r="K104" s="166" t="n">
        <f aca="false">central_v2_m!K92</f>
        <v>4048542.03082764</v>
      </c>
      <c r="L104" s="67" t="n">
        <f aca="false">H104-I104</f>
        <v>1101290.63367718</v>
      </c>
      <c r="M104" s="67" t="n">
        <f aca="false">J104-K104</f>
        <v>125212.64012869</v>
      </c>
      <c r="N104" s="166" t="n">
        <f aca="false">SUM(central_v5_m!C92:J92)</f>
        <v>2625784.41156595</v>
      </c>
      <c r="O104" s="7"/>
      <c r="P104" s="7"/>
      <c r="Q104" s="67" t="n">
        <f aca="false">I104*5.5017049523</f>
        <v>129860799.062798</v>
      </c>
      <c r="R104" s="67"/>
      <c r="S104" s="67"/>
      <c r="T104" s="7"/>
      <c r="U104" s="7"/>
      <c r="V104" s="67" t="n">
        <f aca="false">K104*5.5017049523</f>
        <v>22273883.7405991</v>
      </c>
      <c r="W104" s="67" t="n">
        <f aca="false">M104*5.5017049523</f>
        <v>688883.002286571</v>
      </c>
      <c r="X104" s="67" t="n">
        <f aca="false">N104*5.1890047538+L104*5.5017049523</f>
        <v>19684183.927293</v>
      </c>
      <c r="Y104" s="67" t="n">
        <f aca="false">N104*5.1890047538</f>
        <v>13625207.7940697</v>
      </c>
      <c r="Z104" s="67" t="n">
        <f aca="false">L104*5.5017049523</f>
        <v>6058976.13322333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6" t="n">
        <f aca="false">central_v2_m!D93+temporary_pension_bonus_central!B93</f>
        <v>29147021.6435681</v>
      </c>
      <c r="G105" s="166" t="n">
        <f aca="false">central_v2_m!E93+temporary_pension_bonus_central!B93</f>
        <v>27908207.906358</v>
      </c>
      <c r="H105" s="67" t="n">
        <f aca="false">F105-J105</f>
        <v>24873737.1206205</v>
      </c>
      <c r="I105" s="67" t="n">
        <f aca="false">G105-K105</f>
        <v>23763121.9190987</v>
      </c>
      <c r="J105" s="166" t="n">
        <f aca="false">central_v2_m!J93</f>
        <v>4273284.52294768</v>
      </c>
      <c r="K105" s="166" t="n">
        <f aca="false">central_v2_m!K93</f>
        <v>4145085.98725925</v>
      </c>
      <c r="L105" s="67" t="n">
        <f aca="false">H105-I105</f>
        <v>1110615.20152175</v>
      </c>
      <c r="M105" s="67" t="n">
        <f aca="false">J105-K105</f>
        <v>128198.535688431</v>
      </c>
      <c r="N105" s="166" t="n">
        <f aca="false">SUM(central_v5_m!C93:J93)</f>
        <v>2693334.64906177</v>
      </c>
      <c r="O105" s="7"/>
      <c r="P105" s="7"/>
      <c r="Q105" s="67" t="n">
        <f aca="false">I105*5.5017049523</f>
        <v>130737685.544414</v>
      </c>
      <c r="R105" s="67"/>
      <c r="S105" s="67"/>
      <c r="T105" s="7"/>
      <c r="U105" s="7"/>
      <c r="V105" s="67" t="n">
        <f aca="false">K105*5.5017049523</f>
        <v>22805040.1038136</v>
      </c>
      <c r="W105" s="67" t="n">
        <f aca="false">M105*5.5017049523</f>
        <v>705310.518674647</v>
      </c>
      <c r="X105" s="67" t="n">
        <f aca="false">N105*5.1890047538+L105*5.5017049523</f>
        <v>20086003.4518677</v>
      </c>
      <c r="Y105" s="67" t="n">
        <f aca="false">N105*5.1890047538</f>
        <v>13975726.2975558</v>
      </c>
      <c r="Z105" s="67" t="n">
        <f aca="false">L105*5.5017049523</f>
        <v>6110277.15431186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75" hidden="false" customHeight="false" outlineLevel="0" collapsed="false">
      <c r="A106" s="65"/>
      <c r="B106" s="5"/>
      <c r="C106" s="65" t="n">
        <f aca="false">C102+1</f>
        <v>2038</v>
      </c>
      <c r="D106" s="65" t="n">
        <f aca="false">D102</f>
        <v>1</v>
      </c>
      <c r="E106" s="65" t="n">
        <v>253</v>
      </c>
      <c r="F106" s="164" t="n">
        <f aca="false">central_v2_m!D94+temporary_pension_bonus_central!B94</f>
        <v>29233789.1389085</v>
      </c>
      <c r="G106" s="164" t="n">
        <f aca="false">central_v2_m!E94+temporary_pension_bonus_central!B94</f>
        <v>27991655.6039546</v>
      </c>
      <c r="H106" s="8" t="n">
        <f aca="false">F106-J106</f>
        <v>24894204.805454</v>
      </c>
      <c r="I106" s="8" t="n">
        <f aca="false">G106-K106</f>
        <v>23782258.8005037</v>
      </c>
      <c r="J106" s="164" t="n">
        <f aca="false">central_v2_m!J94</f>
        <v>4339584.3334545</v>
      </c>
      <c r="K106" s="164" t="n">
        <f aca="false">central_v2_m!K94</f>
        <v>4209396.80345086</v>
      </c>
      <c r="L106" s="8" t="n">
        <f aca="false">H106-I106</f>
        <v>1111946.00495027</v>
      </c>
      <c r="M106" s="8" t="n">
        <f aca="false">J106-K106</f>
        <v>130187.530003636</v>
      </c>
      <c r="N106" s="164" t="n">
        <f aca="false">SUM(central_v5_m!C94:J94)</f>
        <v>3298769.17781376</v>
      </c>
      <c r="O106" s="5"/>
      <c r="P106" s="5"/>
      <c r="Q106" s="8" t="n">
        <f aca="false">I106*5.5017049523</f>
        <v>130842971.019612</v>
      </c>
      <c r="R106" s="8"/>
      <c r="S106" s="8"/>
      <c r="T106" s="5"/>
      <c r="U106" s="5"/>
      <c r="V106" s="8" t="n">
        <f aca="false">K106*5.5017049523</f>
        <v>23158859.2397414</v>
      </c>
      <c r="W106" s="8" t="n">
        <f aca="false">M106*5.5017049523</f>
        <v>716253.37854871</v>
      </c>
      <c r="X106" s="8" t="n">
        <f aca="false">N106*5.1890047538+L106*5.5017049523</f>
        <v>23234927.7874896</v>
      </c>
      <c r="Y106" s="8" t="n">
        <f aca="false">N106*5.1890047538</f>
        <v>17117328.9453645</v>
      </c>
      <c r="Z106" s="8" t="n">
        <f aca="false">L106*5.5017049523</f>
        <v>6117598.8421251</v>
      </c>
      <c r="AA106" s="8"/>
      <c r="AB106" s="8"/>
      <c r="AC106" s="8"/>
      <c r="AD106" s="8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</row>
    <row r="107" customFormat="false" ht="12.75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6" t="n">
        <f aca="false">central_v2_m!D95+temporary_pension_bonus_central!B95</f>
        <v>29302684.9795471</v>
      </c>
      <c r="G107" s="166" t="n">
        <f aca="false">central_v2_m!E95+temporary_pension_bonus_central!B95</f>
        <v>28058428.4219759</v>
      </c>
      <c r="H107" s="67" t="n">
        <f aca="false">F107-J107</f>
        <v>24897357.7822145</v>
      </c>
      <c r="I107" s="67" t="n">
        <f aca="false">G107-K107</f>
        <v>23785261.0405633</v>
      </c>
      <c r="J107" s="166" t="n">
        <f aca="false">central_v2_m!J95</f>
        <v>4405327.19733261</v>
      </c>
      <c r="K107" s="166" t="n">
        <f aca="false">central_v2_m!K95</f>
        <v>4273167.38141263</v>
      </c>
      <c r="L107" s="67" t="n">
        <f aca="false">H107-I107</f>
        <v>1112096.74165116</v>
      </c>
      <c r="M107" s="67" t="n">
        <f aca="false">J107-K107</f>
        <v>132159.815919979</v>
      </c>
      <c r="N107" s="166" t="n">
        <f aca="false">SUM(central_v5_m!C95:J95)</f>
        <v>2637836.24615858</v>
      </c>
      <c r="O107" s="7"/>
      <c r="P107" s="7"/>
      <c r="Q107" s="67" t="n">
        <f aca="false">I107*5.5017049523</f>
        <v>130859488.458615</v>
      </c>
      <c r="R107" s="67"/>
      <c r="S107" s="67"/>
      <c r="T107" s="7"/>
      <c r="U107" s="7"/>
      <c r="V107" s="67" t="n">
        <f aca="false">K107*5.5017049523</f>
        <v>23509706.1443247</v>
      </c>
      <c r="W107" s="67" t="n">
        <f aca="false">M107*5.5017049523</f>
        <v>727104.313742008</v>
      </c>
      <c r="X107" s="67" t="n">
        <f aca="false">N107*5.1890047538+L107*5.5017049523</f>
        <v>19806172.9720417</v>
      </c>
      <c r="Y107" s="67" t="n">
        <f aca="false">N107*5.1890047538</f>
        <v>13687744.8210628</v>
      </c>
      <c r="Z107" s="67" t="n">
        <f aca="false">L107*5.5017049523</f>
        <v>6118428.15097889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6" t="n">
        <f aca="false">central_v2_m!D96+temporary_pension_bonus_central!B96</f>
        <v>29408633.8032716</v>
      </c>
      <c r="G108" s="166" t="n">
        <f aca="false">central_v2_m!E96+temporary_pension_bonus_central!B96</f>
        <v>28160506.5856828</v>
      </c>
      <c r="H108" s="67" t="n">
        <f aca="false">F108-J108</f>
        <v>24951321.2542372</v>
      </c>
      <c r="I108" s="67" t="n">
        <f aca="false">G108-K108</f>
        <v>23836913.4131194</v>
      </c>
      <c r="J108" s="166" t="n">
        <f aca="false">central_v2_m!J96</f>
        <v>4457312.54903446</v>
      </c>
      <c r="K108" s="166" t="n">
        <f aca="false">central_v2_m!K96</f>
        <v>4323593.17256342</v>
      </c>
      <c r="L108" s="67" t="n">
        <f aca="false">H108-I108</f>
        <v>1114407.84111777</v>
      </c>
      <c r="M108" s="67" t="n">
        <f aca="false">J108-K108</f>
        <v>133719.376471034</v>
      </c>
      <c r="N108" s="166" t="n">
        <f aca="false">SUM(central_v5_m!C96:J96)</f>
        <v>2607156.19369872</v>
      </c>
      <c r="O108" s="7"/>
      <c r="P108" s="7"/>
      <c r="Q108" s="67" t="n">
        <f aca="false">I108*5.5017049523</f>
        <v>131143664.572505</v>
      </c>
      <c r="R108" s="67"/>
      <c r="S108" s="67"/>
      <c r="T108" s="7"/>
      <c r="U108" s="7"/>
      <c r="V108" s="67" t="n">
        <f aca="false">K108*5.5017049523</f>
        <v>23787133.9692227</v>
      </c>
      <c r="W108" s="67" t="n">
        <f aca="false">M108*5.5017049523</f>
        <v>735684.555749157</v>
      </c>
      <c r="X108" s="67" t="n">
        <f aca="false">N108*5.1890047538+L108*5.5017049523</f>
        <v>19659689.0213614</v>
      </c>
      <c r="Y108" s="67" t="n">
        <f aca="false">N108*5.1890047538</f>
        <v>13528545.8830018</v>
      </c>
      <c r="Z108" s="67" t="n">
        <f aca="false">L108*5.5017049523</f>
        <v>6131143.13835958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6" t="n">
        <f aca="false">central_v2_m!D97+temporary_pension_bonus_central!B97</f>
        <v>29543151.1253234</v>
      </c>
      <c r="G109" s="166" t="n">
        <f aca="false">central_v2_m!E97+temporary_pension_bonus_central!B97</f>
        <v>28289176.1945744</v>
      </c>
      <c r="H109" s="67" t="n">
        <f aca="false">F109-J109</f>
        <v>25067947.1030941</v>
      </c>
      <c r="I109" s="67" t="n">
        <f aca="false">G109-K109</f>
        <v>23948228.293012</v>
      </c>
      <c r="J109" s="166" t="n">
        <f aca="false">central_v2_m!J97</f>
        <v>4475204.02222935</v>
      </c>
      <c r="K109" s="166" t="n">
        <f aca="false">central_v2_m!K97</f>
        <v>4340947.90156247</v>
      </c>
      <c r="L109" s="67" t="n">
        <f aca="false">H109-I109</f>
        <v>1119718.81008212</v>
      </c>
      <c r="M109" s="67" t="n">
        <f aca="false">J109-K109</f>
        <v>134256.120666881</v>
      </c>
      <c r="N109" s="166" t="n">
        <f aca="false">SUM(central_v5_m!C97:J97)</f>
        <v>2564789.27936693</v>
      </c>
      <c r="O109" s="7"/>
      <c r="P109" s="7"/>
      <c r="Q109" s="67" t="n">
        <f aca="false">I109*5.5017049523</f>
        <v>131756086.198475</v>
      </c>
      <c r="R109" s="67"/>
      <c r="S109" s="67"/>
      <c r="T109" s="7"/>
      <c r="U109" s="7"/>
      <c r="V109" s="67" t="n">
        <f aca="false">K109*5.5017049523</f>
        <v>23882614.5677025</v>
      </c>
      <c r="W109" s="67" t="n">
        <f aca="false">M109*5.5017049523</f>
        <v>738637.563949566</v>
      </c>
      <c r="X109" s="67" t="n">
        <f aca="false">N109*5.1890047538+L109*5.5017049523</f>
        <v>19469066.2857425</v>
      </c>
      <c r="Y109" s="67" t="n">
        <f aca="false">N109*5.1890047538</f>
        <v>13308703.7631303</v>
      </c>
      <c r="Z109" s="67" t="n">
        <f aca="false">L109*5.5017049523</f>
        <v>6160362.52261228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75" hidden="false" customHeight="false" outlineLevel="0" collapsed="false">
      <c r="A110" s="65"/>
      <c r="B110" s="5"/>
      <c r="C110" s="65" t="n">
        <f aca="false">C106+1</f>
        <v>2039</v>
      </c>
      <c r="D110" s="65" t="n">
        <f aca="false">D106</f>
        <v>1</v>
      </c>
      <c r="E110" s="65" t="n">
        <v>257</v>
      </c>
      <c r="F110" s="164" t="n">
        <f aca="false">central_v2_m!D98+temporary_pension_bonus_central!B98</f>
        <v>29813998.9451167</v>
      </c>
      <c r="G110" s="164" t="n">
        <f aca="false">central_v2_m!E98+temporary_pension_bonus_central!B98</f>
        <v>28548738.769536</v>
      </c>
      <c r="H110" s="8" t="n">
        <f aca="false">F110-J110</f>
        <v>25225616.3492038</v>
      </c>
      <c r="I110" s="8" t="n">
        <f aca="false">G110-K110</f>
        <v>24098007.6515005</v>
      </c>
      <c r="J110" s="164" t="n">
        <f aca="false">central_v2_m!J98</f>
        <v>4588382.59591286</v>
      </c>
      <c r="K110" s="164" t="n">
        <f aca="false">central_v2_m!K98</f>
        <v>4450731.11803548</v>
      </c>
      <c r="L110" s="8" t="n">
        <f aca="false">H110-I110</f>
        <v>1127608.69770331</v>
      </c>
      <c r="M110" s="8" t="n">
        <f aca="false">J110-K110</f>
        <v>137651.477877385</v>
      </c>
      <c r="N110" s="164" t="n">
        <f aca="false">SUM(central_v5_m!C98:J98)</f>
        <v>3185599.68313797</v>
      </c>
      <c r="O110" s="5"/>
      <c r="P110" s="5"/>
      <c r="Q110" s="8" t="n">
        <f aca="false">I110*5.5017049523</f>
        <v>132580128.036824</v>
      </c>
      <c r="R110" s="8"/>
      <c r="S110" s="8"/>
      <c r="T110" s="5"/>
      <c r="U110" s="5"/>
      <c r="V110" s="8" t="n">
        <f aca="false">K110*5.5017049523</f>
        <v>24486609.4334515</v>
      </c>
      <c r="W110" s="8" t="n">
        <f aca="false">M110*5.5017049523</f>
        <v>757317.817529423</v>
      </c>
      <c r="X110" s="8" t="n">
        <f aca="false">N110*5.1890047538+L110*5.5017049523</f>
        <v>22733862.2559175</v>
      </c>
      <c r="Y110" s="8" t="n">
        <f aca="false">N110*5.1890047538</f>
        <v>16530091.8995067</v>
      </c>
      <c r="Z110" s="8" t="n">
        <f aca="false">L110*5.5017049523</f>
        <v>6203770.35641083</v>
      </c>
      <c r="AA110" s="8"/>
      <c r="AB110" s="8"/>
      <c r="AC110" s="8"/>
      <c r="AD110" s="8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</row>
    <row r="111" customFormat="false" ht="12.75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6" t="n">
        <f aca="false">central_v2_m!D99+temporary_pension_bonus_central!B99</f>
        <v>29938265.9937029</v>
      </c>
      <c r="G111" s="166" t="n">
        <f aca="false">central_v2_m!E99+temporary_pension_bonus_central!B99</f>
        <v>28668873.2651578</v>
      </c>
      <c r="H111" s="67" t="n">
        <f aca="false">F111-J111</f>
        <v>25249429.4081935</v>
      </c>
      <c r="I111" s="67" t="n">
        <f aca="false">G111-K111</f>
        <v>24120701.7772137</v>
      </c>
      <c r="J111" s="166" t="n">
        <f aca="false">central_v2_m!J99</f>
        <v>4688836.58550937</v>
      </c>
      <c r="K111" s="166" t="n">
        <f aca="false">central_v2_m!K99</f>
        <v>4548171.48794408</v>
      </c>
      <c r="L111" s="67" t="n">
        <f aca="false">H111-I111</f>
        <v>1128727.63097987</v>
      </c>
      <c r="M111" s="67" t="n">
        <f aca="false">J111-K111</f>
        <v>140665.097565281</v>
      </c>
      <c r="N111" s="166" t="n">
        <f aca="false">SUM(central_v5_m!C99:J99)</f>
        <v>2612708.65390002</v>
      </c>
      <c r="O111" s="7"/>
      <c r="P111" s="7"/>
      <c r="Q111" s="67" t="n">
        <f aca="false">I111*5.5017049523</f>
        <v>132704984.420648</v>
      </c>
      <c r="R111" s="67"/>
      <c r="S111" s="67"/>
      <c r="T111" s="7"/>
      <c r="U111" s="7"/>
      <c r="V111" s="67" t="n">
        <f aca="false">K111*5.5017049523</f>
        <v>25022697.5991316</v>
      </c>
      <c r="W111" s="67" t="n">
        <f aca="false">M111*5.5017049523</f>
        <v>773897.86389067</v>
      </c>
      <c r="X111" s="67" t="n">
        <f aca="false">N111*5.1890047538+L111*5.5017049523</f>
        <v>19767284.0225414</v>
      </c>
      <c r="Y111" s="67" t="n">
        <f aca="false">N111*5.1890047538</f>
        <v>13557357.6253816</v>
      </c>
      <c r="Z111" s="67" t="n">
        <f aca="false">L111*5.5017049523</f>
        <v>6209926.3971598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6" t="n">
        <f aca="false">central_v2_m!D100+temporary_pension_bonus_central!B100</f>
        <v>30047217.6944541</v>
      </c>
      <c r="G112" s="166" t="n">
        <f aca="false">central_v2_m!E100+temporary_pension_bonus_central!B100</f>
        <v>28773408.8948754</v>
      </c>
      <c r="H112" s="67" t="n">
        <f aca="false">F112-J112</f>
        <v>25272451.8201512</v>
      </c>
      <c r="I112" s="67" t="n">
        <f aca="false">G112-K112</f>
        <v>24141885.9968015</v>
      </c>
      <c r="J112" s="166" t="n">
        <f aca="false">central_v2_m!J100</f>
        <v>4774765.87430293</v>
      </c>
      <c r="K112" s="166" t="n">
        <f aca="false">central_v2_m!K100</f>
        <v>4631522.89807384</v>
      </c>
      <c r="L112" s="67" t="n">
        <f aca="false">H112-I112</f>
        <v>1130565.82334967</v>
      </c>
      <c r="M112" s="67" t="n">
        <f aca="false">J112-K112</f>
        <v>143242.976229088</v>
      </c>
      <c r="N112" s="166" t="n">
        <f aca="false">SUM(central_v5_m!C100:J100)</f>
        <v>2573241.03177938</v>
      </c>
      <c r="Q112" s="67" t="n">
        <f aca="false">I112*5.5017049523</f>
        <v>132821533.746465</v>
      </c>
      <c r="R112" s="67"/>
      <c r="S112" s="67"/>
      <c r="V112" s="67" t="n">
        <f aca="false">K112*5.5017049523</f>
        <v>25481272.4650237</v>
      </c>
      <c r="W112" s="67" t="n">
        <f aca="false">M112*5.5017049523</f>
        <v>788080.591701767</v>
      </c>
      <c r="X112" s="67" t="n">
        <f aca="false">N112*5.1890047538+L112*5.5017049523</f>
        <v>19572599.5358004</v>
      </c>
      <c r="Y112" s="67" t="n">
        <f aca="false">N112*5.1890047538</f>
        <v>13352559.9465764</v>
      </c>
      <c r="Z112" s="67" t="n">
        <f aca="false">L112*5.5017049523</f>
        <v>6220039.589224</v>
      </c>
      <c r="AA112" s="67"/>
      <c r="AB112" s="67"/>
      <c r="AC112" s="67"/>
      <c r="AD112" s="67"/>
    </row>
    <row r="113" customFormat="false" ht="12.75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6" t="n">
        <f aca="false">central_v2_m!D101+temporary_pension_bonus_central!B101</f>
        <v>30231991.5504212</v>
      </c>
      <c r="G113" s="166" t="n">
        <f aca="false">central_v2_m!E101+temporary_pension_bonus_central!B101</f>
        <v>28950477.144262</v>
      </c>
      <c r="H113" s="67" t="n">
        <f aca="false">F113-J113</f>
        <v>25352048.0598672</v>
      </c>
      <c r="I113" s="67" t="n">
        <f aca="false">G113-K113</f>
        <v>24216931.9584247</v>
      </c>
      <c r="J113" s="166" t="n">
        <f aca="false">central_v2_m!J101</f>
        <v>4879943.49055397</v>
      </c>
      <c r="K113" s="166" t="n">
        <f aca="false">central_v2_m!K101</f>
        <v>4733545.18583735</v>
      </c>
      <c r="L113" s="67" t="n">
        <f aca="false">H113-I113</f>
        <v>1135116.10144253</v>
      </c>
      <c r="M113" s="67" t="n">
        <f aca="false">J113-K113</f>
        <v>146398.30471662</v>
      </c>
      <c r="N113" s="166" t="n">
        <f aca="false">SUM(central_v5_m!C101:J101)</f>
        <v>2551111.42973352</v>
      </c>
      <c r="Q113" s="67" t="n">
        <f aca="false">I113*5.5017049523</f>
        <v>133234414.485177</v>
      </c>
      <c r="R113" s="67"/>
      <c r="S113" s="67"/>
      <c r="V113" s="67" t="n">
        <f aca="false">K113*5.5017049523</f>
        <v>26042568.9908572</v>
      </c>
      <c r="W113" s="67" t="n">
        <f aca="false">M113*5.5017049523</f>
        <v>805440.278067751</v>
      </c>
      <c r="X113" s="67" t="n">
        <f aca="false">N113*5.1890047538+L113*5.5017049523</f>
        <v>19482803.2131026</v>
      </c>
      <c r="Y113" s="67" t="n">
        <f aca="false">N113*5.1890047538</f>
        <v>13237729.3363608</v>
      </c>
      <c r="Z113" s="67" t="n">
        <f aca="false">L113*5.5017049523</f>
        <v>6245073.87674182</v>
      </c>
      <c r="AA113" s="67"/>
      <c r="AB113" s="67"/>
      <c r="AC113" s="67"/>
      <c r="AD113" s="67"/>
    </row>
    <row r="114" customFormat="false" ht="12.75" hidden="false" customHeight="false" outlineLevel="0" collapsed="false">
      <c r="A114" s="65"/>
      <c r="B114" s="5"/>
      <c r="C114" s="65" t="n">
        <f aca="false">C110+1</f>
        <v>2040</v>
      </c>
      <c r="D114" s="65" t="n">
        <f aca="false">D110</f>
        <v>1</v>
      </c>
      <c r="E114" s="65" t="n">
        <v>261</v>
      </c>
      <c r="F114" s="164" t="n">
        <f aca="false">central_v2_m!D102+temporary_pension_bonus_central!B102</f>
        <v>30348371.6367079</v>
      </c>
      <c r="G114" s="164" t="n">
        <f aca="false">central_v2_m!E102+temporary_pension_bonus_central!B102</f>
        <v>29060642.7767756</v>
      </c>
      <c r="H114" s="8" t="n">
        <f aca="false">F114-J114</f>
        <v>25416807.0486695</v>
      </c>
      <c r="I114" s="8" t="n">
        <f aca="false">G114-K114</f>
        <v>24277025.1263784</v>
      </c>
      <c r="J114" s="164" t="n">
        <f aca="false">central_v2_m!J102</f>
        <v>4931564.58803836</v>
      </c>
      <c r="K114" s="164" t="n">
        <f aca="false">central_v2_m!K102</f>
        <v>4783617.65039721</v>
      </c>
      <c r="L114" s="8" t="n">
        <f aca="false">H114-I114</f>
        <v>1139781.92229109</v>
      </c>
      <c r="M114" s="8" t="n">
        <f aca="false">J114-K114</f>
        <v>147946.937641151</v>
      </c>
      <c r="N114" s="164" t="n">
        <f aca="false">SUM(central_v5_m!C102:J102)</f>
        <v>3100181.59847921</v>
      </c>
      <c r="O114" s="5"/>
      <c r="P114" s="5"/>
      <c r="Q114" s="8" t="n">
        <f aca="false">I114*5.5017049523</f>
        <v>133565029.364908</v>
      </c>
      <c r="R114" s="8"/>
      <c r="S114" s="8"/>
      <c r="T114" s="5"/>
      <c r="U114" s="5"/>
      <c r="V114" s="8" t="n">
        <f aca="false">K114*5.5017049523</f>
        <v>26318052.9171</v>
      </c>
      <c r="W114" s="8" t="n">
        <f aca="false">M114*5.5017049523</f>
        <v>813960.399497941</v>
      </c>
      <c r="X114" s="8" t="n">
        <f aca="false">N114*5.1890047538+L114*5.5017049523</f>
        <v>22357600.8985628</v>
      </c>
      <c r="Y114" s="8" t="n">
        <f aca="false">N114*5.1890047538</f>
        <v>16086857.0521519</v>
      </c>
      <c r="Z114" s="8" t="n">
        <f aca="false">L114*5.5017049523</f>
        <v>6270743.84641088</v>
      </c>
      <c r="AA114" s="8"/>
      <c r="AB114" s="8"/>
      <c r="AC114" s="8"/>
      <c r="AD114" s="8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</row>
    <row r="115" customFormat="false" ht="12.75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6" t="n">
        <f aca="false">central_v2_m!D103+temporary_pension_bonus_central!B103</f>
        <v>30400350.240666</v>
      </c>
      <c r="G115" s="166" t="n">
        <f aca="false">central_v2_m!E103+temporary_pension_bonus_central!B103</f>
        <v>29110196.7727321</v>
      </c>
      <c r="H115" s="67" t="n">
        <f aca="false">F115-J115</f>
        <v>25418880.6757986</v>
      </c>
      <c r="I115" s="67" t="n">
        <f aca="false">G115-K115</f>
        <v>24278171.2948107</v>
      </c>
      <c r="J115" s="166" t="n">
        <f aca="false">central_v2_m!J103</f>
        <v>4981469.56486745</v>
      </c>
      <c r="K115" s="166" t="n">
        <f aca="false">central_v2_m!K103</f>
        <v>4832025.47792142</v>
      </c>
      <c r="L115" s="67" t="n">
        <f aca="false">H115-I115</f>
        <v>1140709.38098789</v>
      </c>
      <c r="M115" s="67" t="n">
        <f aca="false">J115-K115</f>
        <v>149444.086946025</v>
      </c>
      <c r="N115" s="166" t="n">
        <f aca="false">SUM(central_v5_m!C103:J103)</f>
        <v>2563284.90339498</v>
      </c>
      <c r="O115" s="7"/>
      <c r="P115" s="7"/>
      <c r="Q115" s="67" t="n">
        <f aca="false">I115*5.5017049523</f>
        <v>133571335.245448</v>
      </c>
      <c r="R115" s="67"/>
      <c r="S115" s="67"/>
      <c r="T115" s="7"/>
      <c r="U115" s="7"/>
      <c r="V115" s="67" t="n">
        <f aca="false">K115*5.5017049523</f>
        <v>26584378.5015201</v>
      </c>
      <c r="W115" s="67" t="n">
        <f aca="false">M115*5.5017049523</f>
        <v>822197.273242895</v>
      </c>
      <c r="X115" s="67" t="n">
        <f aca="false">N115*5.1890047538+L115*5.5017049523</f>
        <v>19576743.9995765</v>
      </c>
      <c r="Y115" s="67" t="n">
        <f aca="false">N115*5.1890047538</f>
        <v>13300897.5490603</v>
      </c>
      <c r="Z115" s="67" t="n">
        <f aca="false">L115*5.5017049523</f>
        <v>6275846.45051614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6" t="n">
        <f aca="false">central_v2_m!D104+temporary_pension_bonus_central!B104</f>
        <v>30485363.6971389</v>
      </c>
      <c r="G116" s="166" t="n">
        <f aca="false">central_v2_m!E104+temporary_pension_bonus_central!B104</f>
        <v>29191303.8185803</v>
      </c>
      <c r="H116" s="67" t="n">
        <f aca="false">F116-J116</f>
        <v>25454019.850601</v>
      </c>
      <c r="I116" s="67" t="n">
        <f aca="false">G116-K116</f>
        <v>24310900.2874385</v>
      </c>
      <c r="J116" s="166" t="n">
        <f aca="false">central_v2_m!J104</f>
        <v>5031343.84653794</v>
      </c>
      <c r="K116" s="166" t="n">
        <f aca="false">central_v2_m!K104</f>
        <v>4880403.5311418</v>
      </c>
      <c r="L116" s="67" t="n">
        <f aca="false">H116-I116</f>
        <v>1143119.56316249</v>
      </c>
      <c r="M116" s="67" t="n">
        <f aca="false">J116-K116</f>
        <v>150940.315396138</v>
      </c>
      <c r="N116" s="166" t="n">
        <f aca="false">SUM(central_v5_m!C104:J104)</f>
        <v>2531224.33329237</v>
      </c>
      <c r="O116" s="7"/>
      <c r="P116" s="7"/>
      <c r="Q116" s="67" t="n">
        <f aca="false">I116*5.5017049523</f>
        <v>133751400.506272</v>
      </c>
      <c r="R116" s="67"/>
      <c r="S116" s="67"/>
      <c r="T116" s="7"/>
      <c r="U116" s="7"/>
      <c r="V116" s="67" t="n">
        <f aca="false">K116*5.5017049523</f>
        <v>26850540.2765052</v>
      </c>
      <c r="W116" s="67" t="n">
        <f aca="false">M116*5.5017049523</f>
        <v>830429.080716659</v>
      </c>
      <c r="X116" s="67" t="n">
        <f aca="false">N116*5.1890047538+L116*5.5017049523</f>
        <v>19423641.6601104</v>
      </c>
      <c r="Y116" s="67" t="n">
        <f aca="false">N116*5.1890047538</f>
        <v>13134535.0983883</v>
      </c>
      <c r="Z116" s="67" t="n">
        <f aca="false">L116*5.5017049523</f>
        <v>6289106.56172211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75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6" t="n">
        <f aca="false">central_v2_m!D105+temporary_pension_bonus_central!B105</f>
        <v>30852864.0145815</v>
      </c>
      <c r="G117" s="166" t="n">
        <f aca="false">central_v2_m!E105+temporary_pension_bonus_central!B105</f>
        <v>29541446.5378054</v>
      </c>
      <c r="H117" s="67" t="n">
        <f aca="false">F117-J117</f>
        <v>25712428.5601901</v>
      </c>
      <c r="I117" s="67" t="n">
        <f aca="false">G117-K117</f>
        <v>24555224.1470458</v>
      </c>
      <c r="J117" s="166" t="n">
        <f aca="false">central_v2_m!J105</f>
        <v>5140435.45439134</v>
      </c>
      <c r="K117" s="166" t="n">
        <f aca="false">central_v2_m!K105</f>
        <v>4986222.3907596</v>
      </c>
      <c r="L117" s="67" t="n">
        <f aca="false">H117-I117</f>
        <v>1157204.41314428</v>
      </c>
      <c r="M117" s="67" t="n">
        <f aca="false">J117-K117</f>
        <v>154213.063631739</v>
      </c>
      <c r="N117" s="166" t="n">
        <f aca="false">SUM(central_v5_m!C105:J105)</f>
        <v>2525118.65423292</v>
      </c>
      <c r="O117" s="7"/>
      <c r="P117" s="7"/>
      <c r="Q117" s="67" t="n">
        <f aca="false">I117*5.5017049523</f>
        <v>135095598.294639</v>
      </c>
      <c r="R117" s="67"/>
      <c r="S117" s="67"/>
      <c r="T117" s="7"/>
      <c r="U117" s="7"/>
      <c r="V117" s="67" t="n">
        <f aca="false">K117*5.5017049523</f>
        <v>27432724.4205112</v>
      </c>
      <c r="W117" s="67" t="n">
        <f aca="false">M117*5.5017049523</f>
        <v>848434.775892096</v>
      </c>
      <c r="X117" s="67" t="n">
        <f aca="false">N117*5.1890047538+L117*5.5017049523</f>
        <v>19469449.951343</v>
      </c>
      <c r="Y117" s="67" t="n">
        <f aca="false">N117*5.1890047538</f>
        <v>13102852.7007237</v>
      </c>
      <c r="Z117" s="67" t="n">
        <f aca="false">L117*5.5017049523</f>
        <v>6366597.25061932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75" hidden="false" customHeight="false" outlineLevel="0" collapsed="false">
      <c r="F120" s="58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75" zeroHeight="false" outlineLevelRow="0" outlineLevelCol="0"/>
  <cols>
    <col collapsed="false" customWidth="true" hidden="false" outlineLevel="0" max="6" min="5" style="58" width="16.41"/>
    <col collapsed="false" customWidth="true" hidden="false" outlineLevel="0" max="10" min="7" style="0" width="16.41"/>
  </cols>
  <sheetData>
    <row r="1" customFormat="false" ht="12.75" hidden="false" customHeight="true" outlineLevel="0" collapsed="false">
      <c r="A1" s="170"/>
      <c r="B1" s="170"/>
      <c r="C1" s="170"/>
      <c r="D1" s="170"/>
      <c r="E1" s="171" t="s">
        <v>205</v>
      </c>
      <c r="F1" s="171" t="s">
        <v>206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52" t="s">
        <v>207</v>
      </c>
      <c r="B2" s="152" t="s">
        <v>177</v>
      </c>
      <c r="C2" s="152" t="s">
        <v>178</v>
      </c>
      <c r="D2" s="152" t="s">
        <v>208</v>
      </c>
      <c r="E2" s="154" t="s">
        <v>209</v>
      </c>
      <c r="F2" s="154" t="s">
        <v>210</v>
      </c>
      <c r="G2" s="152" t="s">
        <v>211</v>
      </c>
      <c r="H2" s="152" t="s">
        <v>212</v>
      </c>
      <c r="I2" s="152" t="s">
        <v>213</v>
      </c>
      <c r="J2" s="152" t="s">
        <v>214</v>
      </c>
      <c r="K2" s="152" t="s">
        <v>215</v>
      </c>
      <c r="L2" s="152" t="s">
        <v>216</v>
      </c>
      <c r="M2" s="155" t="s">
        <v>217</v>
      </c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</row>
    <row r="3" customFormat="false" ht="12.75" hidden="false" customHeight="false" outlineLevel="0" collapsed="false">
      <c r="A3" s="157" t="s">
        <v>218</v>
      </c>
      <c r="B3" s="157" t="n">
        <v>2014</v>
      </c>
      <c r="C3" s="158" t="n">
        <v>1</v>
      </c>
      <c r="D3" s="157" t="n">
        <v>45</v>
      </c>
      <c r="E3" s="159" t="n">
        <v>16336703</v>
      </c>
      <c r="F3" s="159" t="n">
        <v>147746</v>
      </c>
      <c r="G3" s="160" t="n">
        <v>16188957</v>
      </c>
      <c r="H3" s="174" t="n">
        <v>59323985</v>
      </c>
      <c r="I3" s="175" t="n">
        <f aca="false">H3/G3</f>
        <v>3.66447233135526</v>
      </c>
      <c r="J3" s="160" t="n">
        <f aca="false">G3*I10</f>
        <v>61899880.2143381</v>
      </c>
      <c r="K3" s="174" t="n">
        <v>354218</v>
      </c>
      <c r="L3" s="175" t="n">
        <f aca="false">K3/F3</f>
        <v>2.39747945798871</v>
      </c>
      <c r="M3" s="160" t="n">
        <f aca="false">F3*2.511711692</f>
        <v>371095.355646232</v>
      </c>
      <c r="N3" s="174"/>
      <c r="O3" s="157"/>
      <c r="P3" s="157"/>
      <c r="Q3" s="160"/>
      <c r="R3" s="160"/>
      <c r="S3" s="160"/>
      <c r="T3" s="157"/>
      <c r="U3" s="157"/>
      <c r="V3" s="158"/>
      <c r="W3" s="158"/>
      <c r="X3" s="160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</row>
    <row r="4" customFormat="false" ht="12.75" hidden="false" customHeight="false" outlineLevel="0" collapsed="false">
      <c r="B4" s="157" t="n">
        <v>2014</v>
      </c>
      <c r="C4" s="158" t="n">
        <v>2</v>
      </c>
      <c r="D4" s="157" t="n">
        <v>46</v>
      </c>
      <c r="E4" s="159" t="n">
        <v>19039169</v>
      </c>
      <c r="F4" s="159" t="n">
        <v>150094</v>
      </c>
      <c r="G4" s="160" t="n">
        <v>18889075</v>
      </c>
      <c r="H4" s="174" t="n">
        <v>70642775</v>
      </c>
      <c r="I4" s="175" t="n">
        <f aca="false">H4/G4</f>
        <v>3.73987476888095</v>
      </c>
      <c r="J4" s="160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60" t="n">
        <f aca="false">F4*2.511711692</f>
        <v>376992.854699048</v>
      </c>
      <c r="N4" s="174"/>
      <c r="Q4" s="160"/>
      <c r="R4" s="160"/>
      <c r="S4" s="160"/>
      <c r="V4" s="158"/>
      <c r="W4" s="158"/>
      <c r="X4" s="160"/>
    </row>
    <row r="5" customFormat="false" ht="12.75" hidden="false" customHeight="false" outlineLevel="0" collapsed="false">
      <c r="B5" s="157" t="n">
        <v>2014</v>
      </c>
      <c r="C5" s="158" t="n">
        <v>3</v>
      </c>
      <c r="D5" s="157" t="n">
        <v>47</v>
      </c>
      <c r="E5" s="159" t="n">
        <v>16811748</v>
      </c>
      <c r="F5" s="159" t="n">
        <v>145661</v>
      </c>
      <c r="G5" s="160" t="n">
        <v>16666087</v>
      </c>
      <c r="H5" s="174" t="n">
        <v>66453030</v>
      </c>
      <c r="I5" s="175" t="n">
        <f aca="false">H5/G5</f>
        <v>3.98732047900626</v>
      </c>
      <c r="J5" s="160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60" t="n">
        <f aca="false">F5*2.511711692</f>
        <v>365858.436768412</v>
      </c>
      <c r="N5" s="174"/>
      <c r="Q5" s="160"/>
      <c r="R5" s="160"/>
      <c r="S5" s="160"/>
      <c r="V5" s="158"/>
      <c r="W5" s="158"/>
      <c r="X5" s="160"/>
    </row>
    <row r="6" customFormat="false" ht="12.75" hidden="false" customHeight="false" outlineLevel="0" collapsed="false">
      <c r="B6" s="157" t="n">
        <v>2014</v>
      </c>
      <c r="C6" s="158" t="n">
        <v>4</v>
      </c>
      <c r="D6" s="157" t="n">
        <v>48</v>
      </c>
      <c r="E6" s="159" t="n">
        <v>20743937</v>
      </c>
      <c r="F6" s="159" t="n">
        <v>143630</v>
      </c>
      <c r="G6" s="160" t="n">
        <v>20600306</v>
      </c>
      <c r="H6" s="174" t="n">
        <v>75212989</v>
      </c>
      <c r="I6" s="175" t="n">
        <f aca="false">H6/G6</f>
        <v>3.65106173665576</v>
      </c>
      <c r="J6" s="160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60" t="n">
        <f aca="false">F6*2.511711692</f>
        <v>360757.15032196</v>
      </c>
      <c r="N6" s="174"/>
      <c r="Q6" s="160"/>
      <c r="R6" s="160"/>
      <c r="S6" s="160"/>
      <c r="V6" s="158"/>
      <c r="W6" s="158"/>
      <c r="X6" s="160"/>
    </row>
    <row r="7" customFormat="false" ht="12.75" hidden="false" customHeight="false" outlineLevel="0" collapsed="false">
      <c r="B7" s="157" t="n">
        <v>2015</v>
      </c>
      <c r="C7" s="158" t="n">
        <v>1</v>
      </c>
      <c r="D7" s="157" t="n">
        <v>49</v>
      </c>
      <c r="E7" s="159" t="n">
        <v>18307160</v>
      </c>
      <c r="F7" s="159" t="n">
        <v>167252</v>
      </c>
      <c r="G7" s="160" t="n">
        <v>18139908</v>
      </c>
      <c r="H7" s="174" t="n">
        <v>71061517</v>
      </c>
      <c r="I7" s="175" t="n">
        <f aca="false">H7/G7</f>
        <v>3.91741330771909</v>
      </c>
      <c r="J7" s="160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60" t="n">
        <f aca="false">F7*2.511711692</f>
        <v>420088.803910384</v>
      </c>
      <c r="N7" s="174"/>
      <c r="Q7" s="160"/>
      <c r="R7" s="160"/>
      <c r="S7" s="160"/>
      <c r="V7" s="158"/>
      <c r="W7" s="158"/>
      <c r="X7" s="160"/>
    </row>
    <row r="8" customFormat="false" ht="12.75" hidden="false" customHeight="false" outlineLevel="0" collapsed="false">
      <c r="B8" s="157" t="n">
        <v>2015</v>
      </c>
      <c r="C8" s="158" t="n">
        <v>2</v>
      </c>
      <c r="D8" s="157" t="n">
        <v>50</v>
      </c>
      <c r="E8" s="159" t="n">
        <v>21740969</v>
      </c>
      <c r="F8" s="159" t="n">
        <v>188439</v>
      </c>
      <c r="G8" s="160" t="n">
        <v>21552530</v>
      </c>
      <c r="H8" s="174" t="n">
        <v>85808756</v>
      </c>
      <c r="I8" s="175" t="n">
        <f aca="false">H8/G8</f>
        <v>3.98137740673601</v>
      </c>
      <c r="J8" s="160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60" t="n">
        <f aca="false">F8*2.511711692</f>
        <v>473304.439528788</v>
      </c>
      <c r="N8" s="174"/>
      <c r="Q8" s="160"/>
      <c r="R8" s="160"/>
      <c r="S8" s="160"/>
      <c r="V8" s="158"/>
      <c r="W8" s="158"/>
      <c r="X8" s="160"/>
    </row>
    <row r="9" customFormat="false" ht="12.75" hidden="false" customHeight="false" outlineLevel="0" collapsed="false">
      <c r="A9" s="7"/>
      <c r="B9" s="71" t="n">
        <v>2015</v>
      </c>
      <c r="C9" s="7" t="n">
        <v>1</v>
      </c>
      <c r="D9" s="71" t="n">
        <v>161</v>
      </c>
      <c r="E9" s="166" t="n">
        <f aca="false">central_SIPA_income!B2</f>
        <v>18000510.6188669</v>
      </c>
      <c r="F9" s="166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68463981.2184369</v>
      </c>
      <c r="K9" s="9"/>
      <c r="L9" s="176"/>
      <c r="M9" s="67" t="n">
        <f aca="false">F9*2.511711692</f>
        <v>340209.375524275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75" hidden="false" customHeight="false" outlineLevel="0" collapsed="false">
      <c r="A10" s="7"/>
      <c r="B10" s="71" t="n">
        <v>2015</v>
      </c>
      <c r="C10" s="7" t="n">
        <v>2</v>
      </c>
      <c r="D10" s="71" t="n">
        <v>162</v>
      </c>
      <c r="E10" s="166" t="n">
        <f aca="false">central_SIPA_income!B3</f>
        <v>22157499.2341788</v>
      </c>
      <c r="F10" s="166" t="n">
        <f aca="false">central_SIPA_income!I3</f>
        <v>151084.142402353</v>
      </c>
      <c r="G10" s="67" t="n">
        <f aca="false">E10-F10*0.7</f>
        <v>22051740.3344972</v>
      </c>
      <c r="H10" s="9" t="s">
        <v>219</v>
      </c>
      <c r="I10" s="176" t="n">
        <f aca="false">AVERAGE(I3:I8)</f>
        <v>3.82358667172555</v>
      </c>
      <c r="J10" s="67" t="n">
        <f aca="false">G10*3.8235866717</f>
        <v>84316740.4307726</v>
      </c>
      <c r="K10" s="9" t="s">
        <v>219</v>
      </c>
      <c r="L10" s="176" t="n">
        <f aca="false">AVERAGE(L3:L8)</f>
        <v>2.51171169199128</v>
      </c>
      <c r="M10" s="67" t="n">
        <f aca="false">F10*2.511711692</f>
        <v>379479.806947783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71" t="n">
        <v>2015</v>
      </c>
      <c r="C11" s="7" t="n">
        <v>3</v>
      </c>
      <c r="D11" s="71" t="n">
        <v>163</v>
      </c>
      <c r="E11" s="166" t="n">
        <f aca="false">central_SIPA_income!B4</f>
        <v>20233959.3615849</v>
      </c>
      <c r="F11" s="166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375106.62908497</v>
      </c>
      <c r="Q11" s="67"/>
      <c r="R11" s="67"/>
      <c r="S11" s="67"/>
      <c r="X11" s="67"/>
    </row>
    <row r="12" customFormat="false" ht="12.75" hidden="false" customHeight="false" outlineLevel="0" collapsed="false">
      <c r="A12" s="7"/>
      <c r="B12" s="71" t="n">
        <v>2015</v>
      </c>
      <c r="C12" s="7" t="n">
        <v>4</v>
      </c>
      <c r="D12" s="71" t="n">
        <v>164</v>
      </c>
      <c r="E12" s="166" t="n">
        <f aca="false">central_SIPA_income!B5</f>
        <v>23711099.340712</v>
      </c>
      <c r="F12" s="166" t="n">
        <f aca="false">central_SIPA_income!I5</f>
        <v>146563.952510206</v>
      </c>
      <c r="G12" s="67" t="n">
        <f aca="false">E12-F12*0.7</f>
        <v>23608504.5739549</v>
      </c>
      <c r="H12" s="9" t="n">
        <v>81658874</v>
      </c>
      <c r="I12" s="67"/>
      <c r="J12" s="67" t="n">
        <f aca="false">G12*3.8235866717</f>
        <v>90269163.4277423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75" hidden="false" customHeight="false" outlineLevel="0" collapsed="false">
      <c r="A13" s="65" t="s">
        <v>220</v>
      </c>
      <c r="B13" s="65" t="n">
        <v>2016</v>
      </c>
      <c r="C13" s="5" t="n">
        <v>1</v>
      </c>
      <c r="D13" s="65" t="n">
        <v>165</v>
      </c>
      <c r="E13" s="164" t="n">
        <f aca="false">central_SIPA_income!B6</f>
        <v>19318558.8094962</v>
      </c>
      <c r="F13" s="164" t="n">
        <f aca="false">central_SIPA_income!I6</f>
        <v>140377.525227439</v>
      </c>
      <c r="G13" s="8" t="n">
        <f aca="false">E13-F13*0.7</f>
        <v>19220294.541837</v>
      </c>
      <c r="H13" s="8" t="n">
        <v>71384639</v>
      </c>
      <c r="I13" s="8"/>
      <c r="J13" s="8" t="n">
        <f aca="false">G13*3.8235866717</f>
        <v>73490462.0363162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6" t="n">
        <f aca="false">central_SIPA_income!B7</f>
        <v>22035975.6793422</v>
      </c>
      <c r="F14" s="166" t="n">
        <f aca="false">central_SIPA_income!I7</f>
        <v>141764.810127232</v>
      </c>
      <c r="G14" s="67" t="n">
        <f aca="false">E14-F14*0.7</f>
        <v>21936740.3122531</v>
      </c>
      <c r="H14" s="67" t="n">
        <v>78650764</v>
      </c>
      <c r="I14" s="67"/>
      <c r="J14" s="67" t="n">
        <f aca="false">G14*3.8235866717</f>
        <v>83877027.8784752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6" t="n">
        <f aca="false">central_SIPA_income!B8</f>
        <v>19225382.5714869</v>
      </c>
      <c r="F15" s="166" t="n">
        <f aca="false">central_SIPA_income!I8</f>
        <v>144189.0349691</v>
      </c>
      <c r="G15" s="67" t="n">
        <f aca="false">E15-F15*0.7</f>
        <v>19124450.2470085</v>
      </c>
      <c r="H15" s="67" t="n">
        <v>72210474</v>
      </c>
      <c r="I15" s="67"/>
      <c r="J15" s="67" t="n">
        <f aca="false">G15*3.8235866717</f>
        <v>73123993.0680516</v>
      </c>
      <c r="K15" s="9" t="n">
        <v>375488</v>
      </c>
      <c r="L15" s="67"/>
      <c r="M15" s="67" t="n">
        <f aca="false">F15*2.511711692</f>
        <v>362161.284990085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6" t="n">
        <f aca="false">central_SIPA_income!B9</f>
        <v>22564836.9054479</v>
      </c>
      <c r="F16" s="166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64" t="n">
        <f aca="false">central_SIPA_income!B10</f>
        <v>19510720.9348717</v>
      </c>
      <c r="F17" s="164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6" t="n">
        <f aca="false">central_SIPA_income!B11</f>
        <v>23339052.656364</v>
      </c>
      <c r="F18" s="166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</v>
      </c>
      <c r="K18" s="9" t="n">
        <v>458270</v>
      </c>
      <c r="L18" s="67"/>
      <c r="M18" s="67" t="n">
        <f aca="false">F18*2.511711692</f>
        <v>329040.945688189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6" t="n">
        <f aca="false">central_SIPA_income!B12</f>
        <v>20676340.3358436</v>
      </c>
      <c r="F19" s="166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78689868.7761086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6" t="n">
        <f aca="false">central_SIPA_income!B13</f>
        <v>24442783.390504</v>
      </c>
      <c r="F20" s="166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64" t="n">
        <f aca="false">central_SIPA_income!B14</f>
        <v>19573117.3944048</v>
      </c>
      <c r="F21" s="164" t="n">
        <f aca="false">central_SIPA_income!I14</f>
        <v>129450.461885458</v>
      </c>
      <c r="G21" s="8" t="n">
        <f aca="false">E21-F21*0.7</f>
        <v>19482502.071085</v>
      </c>
      <c r="H21" s="8"/>
      <c r="I21" s="8"/>
      <c r="J21" s="8" t="n">
        <f aca="false">G21*3.8235866717</f>
        <v>74493035.2503682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6" t="n">
        <f aca="false">central_SIPA_income!B15</f>
        <v>22216148.1449952</v>
      </c>
      <c r="F22" s="166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6" t="n">
        <f aca="false">central_SIPA_income!B16</f>
        <v>18296958.6464321</v>
      </c>
      <c r="F23" s="166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</v>
      </c>
      <c r="K23" s="9"/>
      <c r="L23" s="67"/>
      <c r="M23" s="67" t="n">
        <f aca="false">F23*2.511711692</f>
        <v>282532.201591161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6" t="n">
        <f aca="false">central_SIPA_income!B17</f>
        <v>19939496.2171495</v>
      </c>
      <c r="F24" s="166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75940347.5649554</v>
      </c>
      <c r="K24" s="9"/>
      <c r="L24" s="67"/>
      <c r="M24" s="67" t="n">
        <f aca="false">F24*2.511711692</f>
        <v>281569.980086591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64" t="n">
        <f aca="false">central_SIPA_income!B18</f>
        <v>15751634.2879248</v>
      </c>
      <c r="F25" s="164" t="n">
        <f aca="false">central_SIPA_income!I18</f>
        <v>111853.909494415</v>
      </c>
      <c r="G25" s="8" t="n">
        <f aca="false">E25-F25*0.7</f>
        <v>15673336.5512787</v>
      </c>
      <c r="H25" s="8"/>
      <c r="I25" s="8"/>
      <c r="J25" s="8" t="n">
        <f aca="false">G25*3.8235866717</f>
        <v>59928360.7385377</v>
      </c>
      <c r="K25" s="6"/>
      <c r="L25" s="8"/>
      <c r="M25" s="8" t="n">
        <f aca="false">F25*2.511711692</f>
        <v>280944.772273032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6" t="n">
        <f aca="false">central_SIPA_income!B19</f>
        <v>18664312.7956435</v>
      </c>
      <c r="F26" s="166" t="n">
        <f aca="false">central_SIPA_income!I19</f>
        <v>108326.14105339</v>
      </c>
      <c r="G26" s="67" t="n">
        <f aca="false">E26-F26*0.7</f>
        <v>18588484.4969061</v>
      </c>
      <c r="H26" s="67" t="n">
        <v>1000</v>
      </c>
      <c r="I26" s="67"/>
      <c r="J26" s="67" t="n">
        <f aca="false">G26*3.8235866717</f>
        <v>71074681.5694724</v>
      </c>
      <c r="K26" s="9"/>
      <c r="L26" s="67"/>
      <c r="M26" s="67" t="n">
        <f aca="false">F26*2.511711692</f>
        <v>272084.035033041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6" t="n">
        <f aca="false">central_SIPA_income!B20</f>
        <v>15839304.0794264</v>
      </c>
      <c r="F27" s="166" t="n">
        <f aca="false">central_SIPA_income!I20</f>
        <v>110723.70151913</v>
      </c>
      <c r="G27" s="67" t="n">
        <f aca="false">E27-F27*0.7</f>
        <v>15761797.488363</v>
      </c>
      <c r="H27" s="67"/>
      <c r="I27" s="67"/>
      <c r="J27" s="67" t="n">
        <f aca="false">G27*3.8235866717</f>
        <v>60266598.7985393</v>
      </c>
      <c r="K27" s="9"/>
      <c r="L27" s="67"/>
      <c r="M27" s="67" t="n">
        <f aca="false">F27*2.511711692</f>
        <v>278106.015687117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6" t="n">
        <f aca="false">central_SIPA_income!B21</f>
        <v>17982992.8213644</v>
      </c>
      <c r="F28" s="166" t="n">
        <f aca="false">central_SIPA_income!I21</f>
        <v>110890.979695729</v>
      </c>
      <c r="G28" s="67" t="n">
        <f aca="false">E28-F28*0.7</f>
        <v>17905369.1355774</v>
      </c>
      <c r="H28" s="67"/>
      <c r="I28" s="67"/>
      <c r="J28" s="67" t="n">
        <f aca="false">G28*3.8235866717</f>
        <v>68462730.7786622</v>
      </c>
      <c r="K28" s="9"/>
      <c r="L28" s="67"/>
      <c r="M28" s="67" t="n">
        <f aca="false">F28*2.511711692</f>
        <v>278526.170239097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64" t="n">
        <f aca="false">central_SIPA_income!B22</f>
        <v>16352466.9030213</v>
      </c>
      <c r="F29" s="164" t="n">
        <f aca="false">central_SIPA_income!I22</f>
        <v>113847.344897803</v>
      </c>
      <c r="G29" s="8" t="n">
        <f aca="false">E29-F29*0.7</f>
        <v>16272773.7615928</v>
      </c>
      <c r="H29" s="8"/>
      <c r="I29" s="8"/>
      <c r="J29" s="8" t="n">
        <f aca="false">G29*3.8235866717</f>
        <v>62220360.8664159</v>
      </c>
      <c r="K29" s="6"/>
      <c r="L29" s="8"/>
      <c r="M29" s="8" t="n">
        <f aca="false">F29*2.511711692</f>
        <v>285951.707282968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6" t="n">
        <f aca="false">central_SIPA_income!B23</f>
        <v>18125098.6439595</v>
      </c>
      <c r="F30" s="166" t="n">
        <f aca="false">central_SIPA_income!I23</f>
        <v>104439.111269874</v>
      </c>
      <c r="G30" s="67" t="n">
        <f aca="false">E30-F30*0.7</f>
        <v>18051991.2660706</v>
      </c>
      <c r="H30" s="67"/>
      <c r="I30" s="67"/>
      <c r="J30" s="67" t="n">
        <f aca="false">G30*3.8235866717</f>
        <v>69023353.2025923</v>
      </c>
      <c r="K30" s="9"/>
      <c r="L30" s="67"/>
      <c r="M30" s="67" t="n">
        <f aca="false">F30*2.511711692</f>
        <v>262320.936878631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6" t="n">
        <f aca="false">central_SIPA_income!B24</f>
        <v>15347921.9524492</v>
      </c>
      <c r="F31" s="166" t="n">
        <f aca="false">central_SIPA_income!I24</f>
        <v>93598.1316051829</v>
      </c>
      <c r="G31" s="67" t="n">
        <f aca="false">E31-F31*0.7</f>
        <v>15282403.2603256</v>
      </c>
      <c r="H31" s="67"/>
      <c r="I31" s="67"/>
      <c r="J31" s="67" t="n">
        <f aca="false">G31*3.8235866717</f>
        <v>58433593.4177255</v>
      </c>
      <c r="K31" s="9"/>
      <c r="L31" s="67"/>
      <c r="M31" s="67" t="n">
        <f aca="false">F31*2.511711692</f>
        <v>235091.521502093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6" t="n">
        <f aca="false">central_SIPA_income!B25</f>
        <v>17779176.6973822</v>
      </c>
      <c r="F32" s="166" t="n">
        <f aca="false">central_SIPA_income!I25</f>
        <v>96280.0747874066</v>
      </c>
      <c r="G32" s="67" t="n">
        <f aca="false">E32-F32*0.7</f>
        <v>17711780.645031</v>
      </c>
      <c r="H32" s="67"/>
      <c r="I32" s="67"/>
      <c r="J32" s="67" t="n">
        <f aca="false">G32*3.8235866717</f>
        <v>67722528.4064146</v>
      </c>
      <c r="K32" s="9"/>
      <c r="L32" s="67"/>
      <c r="M32" s="67" t="n">
        <f aca="false">F32*2.511711692</f>
        <v>241827.789550164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64" t="n">
        <f aca="false">central_SIPA_income!B26</f>
        <v>16093136.0044618</v>
      </c>
      <c r="F33" s="164" t="n">
        <f aca="false">central_SIPA_income!I26</f>
        <v>101356.789079614</v>
      </c>
      <c r="G33" s="8" t="n">
        <f aca="false">E33-F33*0.7</f>
        <v>16022186.2521061</v>
      </c>
      <c r="H33" s="8"/>
      <c r="I33" s="8"/>
      <c r="J33" s="8" t="n">
        <f aca="false">G33*3.8235866717</f>
        <v>61262217.8050478</v>
      </c>
      <c r="K33" s="6"/>
      <c r="L33" s="8"/>
      <c r="M33" s="8" t="n">
        <f aca="false">F33*2.511711692</f>
        <v>254579.032194844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6" t="n">
        <f aca="false">central_SIPA_income!B27</f>
        <v>19426917.7151467</v>
      </c>
      <c r="F34" s="166" t="n">
        <f aca="false">central_SIPA_income!I27</f>
        <v>104159.79791227</v>
      </c>
      <c r="G34" s="67" t="n">
        <f aca="false">E34-F34*0.7</f>
        <v>19354005.8566081</v>
      </c>
      <c r="H34" s="67"/>
      <c r="I34" s="67"/>
      <c r="J34" s="67" t="n">
        <f aca="false">G34*3.8235866717</f>
        <v>74001718.8373305</v>
      </c>
      <c r="K34" s="9"/>
      <c r="L34" s="67"/>
      <c r="M34" s="67" t="n">
        <f aca="false">F34*2.511711692</f>
        <v>261619.382252606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6" t="n">
        <f aca="false">central_SIPA_income!B28</f>
        <v>17265424.9365694</v>
      </c>
      <c r="F35" s="166" t="n">
        <f aca="false">central_SIPA_income!I28</f>
        <v>107613.151286786</v>
      </c>
      <c r="G35" s="67" t="n">
        <f aca="false">E35-F35*0.7</f>
        <v>17190095.7306687</v>
      </c>
      <c r="H35" s="67"/>
      <c r="I35" s="67"/>
      <c r="J35" s="67" t="n">
        <f aca="false">G35*3.8235866717</f>
        <v>65727820.9210317</v>
      </c>
      <c r="K35" s="9"/>
      <c r="L35" s="67"/>
      <c r="M35" s="67" t="n">
        <f aca="false">F35*2.511711692</f>
        <v>270293.210299985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6" t="n">
        <f aca="false">central_SIPA_income!B29</f>
        <v>20313233.6079274</v>
      </c>
      <c r="F36" s="166" t="n">
        <f aca="false">central_SIPA_income!I29</f>
        <v>109368.889689922</v>
      </c>
      <c r="G36" s="67" t="n">
        <f aca="false">E36-F36*0.7</f>
        <v>20236675.3851445</v>
      </c>
      <c r="H36" s="67"/>
      <c r="I36" s="67"/>
      <c r="J36" s="67" t="n">
        <f aca="false">G36*3.8235866717</f>
        <v>77376682.2821578</v>
      </c>
      <c r="K36" s="9"/>
      <c r="L36" s="67"/>
      <c r="M36" s="67" t="n">
        <f aca="false">F36*2.511711692</f>
        <v>274703.118975235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64" t="n">
        <f aca="false">central_SIPA_income!B30</f>
        <v>18064253.0447345</v>
      </c>
      <c r="F37" s="164" t="n">
        <f aca="false">central_SIPA_income!I30</f>
        <v>112067.010716313</v>
      </c>
      <c r="G37" s="8" t="n">
        <f aca="false">E37-F37*0.7</f>
        <v>17985806.1372331</v>
      </c>
      <c r="H37" s="8"/>
      <c r="I37" s="8"/>
      <c r="J37" s="8" t="n">
        <f aca="false">G37*3.8235866717</f>
        <v>68770288.6261045</v>
      </c>
      <c r="K37" s="6"/>
      <c r="L37" s="8"/>
      <c r="M37" s="8" t="n">
        <f aca="false">F37*2.511711692</f>
        <v>281480.021103653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6" t="n">
        <f aca="false">central_SIPA_income!B31</f>
        <v>21064852.241954</v>
      </c>
      <c r="F38" s="166" t="n">
        <f aca="false">central_SIPA_income!I31</f>
        <v>114853.199299825</v>
      </c>
      <c r="G38" s="67" t="n">
        <f aca="false">E38-F38*0.7</f>
        <v>20984455.0024441</v>
      </c>
      <c r="H38" s="67"/>
      <c r="I38" s="67"/>
      <c r="J38" s="67" t="n">
        <f aca="false">G38*3.8235866717</f>
        <v>80235882.4602337</v>
      </c>
      <c r="K38" s="9"/>
      <c r="L38" s="67"/>
      <c r="M38" s="67" t="n">
        <f aca="false">F38*2.511711692</f>
        <v>288478.123544977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6" t="n">
        <f aca="false">central_SIPA_income!B32</f>
        <v>18426300.9470743</v>
      </c>
      <c r="F39" s="166" t="n">
        <f aca="false">central_SIPA_income!I32</f>
        <v>117601.498613923</v>
      </c>
      <c r="G39" s="67" t="n">
        <f aca="false">E39-F39*0.7</f>
        <v>18343979.8980446</v>
      </c>
      <c r="H39" s="67"/>
      <c r="I39" s="67"/>
      <c r="J39" s="67" t="n">
        <f aca="false">G39*3.8235866717</f>
        <v>70139797.0440959</v>
      </c>
      <c r="K39" s="9"/>
      <c r="L39" s="67"/>
      <c r="M39" s="67" t="n">
        <f aca="false">F39*2.511711692</f>
        <v>295381.059065312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6" t="n">
        <f aca="false">central_SIPA_income!B33</f>
        <v>21344774.2806169</v>
      </c>
      <c r="F40" s="166" t="n">
        <f aca="false">central_SIPA_income!I33</f>
        <v>119580.682643842</v>
      </c>
      <c r="G40" s="67" t="n">
        <f aca="false">E40-F40*0.7</f>
        <v>21261067.8027662</v>
      </c>
      <c r="H40" s="67"/>
      <c r="I40" s="67"/>
      <c r="J40" s="67" t="n">
        <f aca="false">G40*3.8235866717</f>
        <v>81293535.4767669</v>
      </c>
      <c r="K40" s="9"/>
      <c r="L40" s="67"/>
      <c r="M40" s="67" t="n">
        <f aca="false">F40*2.511711692</f>
        <v>300352.198733879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64" t="n">
        <f aca="false">central_SIPA_income!B34</f>
        <v>18807799.1992311</v>
      </c>
      <c r="F41" s="164" t="n">
        <f aca="false">central_SIPA_income!I34</f>
        <v>118400.498216892</v>
      </c>
      <c r="G41" s="8" t="n">
        <f aca="false">E41-F41*0.7</f>
        <v>18724918.8504793</v>
      </c>
      <c r="H41" s="8"/>
      <c r="I41" s="8"/>
      <c r="J41" s="8" t="n">
        <f aca="false">G41*3.8235866717</f>
        <v>71596350.1453566</v>
      </c>
      <c r="K41" s="6"/>
      <c r="L41" s="8"/>
      <c r="M41" s="8" t="n">
        <f aca="false">F41*2.511711692</f>
        <v>297387.915709993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6" t="n">
        <f aca="false">central_SIPA_income!B35</f>
        <v>21984361.2022083</v>
      </c>
      <c r="F42" s="166" t="n">
        <f aca="false">central_SIPA_income!I35</f>
        <v>119344.380036278</v>
      </c>
      <c r="G42" s="67" t="n">
        <f aca="false">E42-F42*0.7</f>
        <v>21900820.1361829</v>
      </c>
      <c r="H42" s="67"/>
      <c r="I42" s="67"/>
      <c r="J42" s="67" t="n">
        <f aca="false">G42*3.8235866717</f>
        <v>83739683.9720079</v>
      </c>
      <c r="K42" s="9"/>
      <c r="L42" s="67"/>
      <c r="M42" s="67" t="n">
        <f aca="false">F42*2.511711692</f>
        <v>299758.674711611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6" t="n">
        <f aca="false">central_SIPA_income!B36</f>
        <v>19350130.0150149</v>
      </c>
      <c r="F43" s="166" t="n">
        <f aca="false">central_SIPA_income!I36</f>
        <v>121638.434710114</v>
      </c>
      <c r="G43" s="67" t="n">
        <f aca="false">E43-F43*0.7</f>
        <v>19264983.1107178</v>
      </c>
      <c r="H43" s="67"/>
      <c r="I43" s="67"/>
      <c r="J43" s="67" t="n">
        <f aca="false">G43*3.8235866717</f>
        <v>73661332.6526663</v>
      </c>
      <c r="K43" s="9"/>
      <c r="L43" s="67"/>
      <c r="M43" s="67" t="n">
        <f aca="false">F43*2.511711692</f>
        <v>305520.678657972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6" t="n">
        <f aca="false">central_SIPA_income!B37</f>
        <v>22578928.4401964</v>
      </c>
      <c r="F44" s="166" t="n">
        <f aca="false">central_SIPA_income!I37</f>
        <v>119421.886124838</v>
      </c>
      <c r="G44" s="67" t="n">
        <f aca="false">E44-F44*0.7</f>
        <v>22495333.119909</v>
      </c>
      <c r="H44" s="67"/>
      <c r="I44" s="67"/>
      <c r="J44" s="67" t="n">
        <f aca="false">G44*3.8235866717</f>
        <v>86012855.8927357</v>
      </c>
      <c r="K44" s="9"/>
      <c r="L44" s="67"/>
      <c r="M44" s="67" t="n">
        <f aca="false">F44*2.511711692</f>
        <v>299953.347660448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64" t="n">
        <f aca="false">central_SIPA_income!B38</f>
        <v>19875124.2915431</v>
      </c>
      <c r="F45" s="164" t="n">
        <f aca="false">central_SIPA_income!I38</f>
        <v>123702.469322644</v>
      </c>
      <c r="G45" s="8" t="n">
        <f aca="false">E45-F45*0.7</f>
        <v>19788532.5630173</v>
      </c>
      <c r="H45" s="8"/>
      <c r="I45" s="8"/>
      <c r="J45" s="8" t="n">
        <f aca="false">G45*3.8235866717</f>
        <v>75663169.3604542</v>
      </c>
      <c r="K45" s="6"/>
      <c r="L45" s="8"/>
      <c r="M45" s="8" t="n">
        <f aca="false">F45*2.511711692</f>
        <v>310704.938526956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6" t="n">
        <f aca="false">central_SIPA_income!B39</f>
        <v>23254767.1002585</v>
      </c>
      <c r="F46" s="166" t="n">
        <f aca="false">central_SIPA_income!I39</f>
        <v>127224.524818829</v>
      </c>
      <c r="G46" s="67" t="n">
        <f aca="false">E46-F46*0.7</f>
        <v>23165709.9328853</v>
      </c>
      <c r="H46" s="67"/>
      <c r="I46" s="67"/>
      <c r="J46" s="67" t="n">
        <f aca="false">G46*3.8235866717</f>
        <v>88576099.7398486</v>
      </c>
      <c r="K46" s="9"/>
      <c r="L46" s="67"/>
      <c r="M46" s="67" t="n">
        <f aca="false">F46*2.511711692</f>
        <v>319551.326496597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6" t="n">
        <f aca="false">central_SIPA_income!B40</f>
        <v>20468446.9841465</v>
      </c>
      <c r="F47" s="166" t="n">
        <f aca="false">central_SIPA_income!I40</f>
        <v>123525.754008477</v>
      </c>
      <c r="G47" s="67" t="n">
        <f aca="false">E47-F47*0.7</f>
        <v>20381978.9563406</v>
      </c>
      <c r="H47" s="67"/>
      <c r="I47" s="67"/>
      <c r="J47" s="67" t="n">
        <f aca="false">G47*3.8235866717</f>
        <v>77932263.0803337</v>
      </c>
      <c r="K47" s="9"/>
      <c r="L47" s="67"/>
      <c r="M47" s="67" t="n">
        <f aca="false">F47*2.511711692</f>
        <v>310261.080606208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6" t="n">
        <f aca="false">central_SIPA_income!B41</f>
        <v>23769834.0344423</v>
      </c>
      <c r="F48" s="166" t="n">
        <f aca="false">central_SIPA_income!I41</f>
        <v>126006.285938395</v>
      </c>
      <c r="G48" s="67" t="n">
        <f aca="false">E48-F48*0.7</f>
        <v>23681629.6342854</v>
      </c>
      <c r="H48" s="67"/>
      <c r="I48" s="67"/>
      <c r="J48" s="67" t="n">
        <f aca="false">G48*3.8235866717</f>
        <v>90548763.4337895</v>
      </c>
      <c r="K48" s="9"/>
      <c r="L48" s="67"/>
      <c r="M48" s="67" t="n">
        <f aca="false">F48*2.511711692</f>
        <v>316491.461656962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64" t="n">
        <f aca="false">central_SIPA_income!B42</f>
        <v>21066970.5189699</v>
      </c>
      <c r="F49" s="164" t="n">
        <f aca="false">central_SIPA_income!I42</f>
        <v>124512.745056561</v>
      </c>
      <c r="G49" s="8" t="n">
        <f aca="false">E49-F49*0.7</f>
        <v>20979811.5974303</v>
      </c>
      <c r="H49" s="8"/>
      <c r="I49" s="8"/>
      <c r="J49" s="8" t="n">
        <f aca="false">G49*3.8235866717</f>
        <v>80218127.9987116</v>
      </c>
      <c r="K49" s="6"/>
      <c r="L49" s="8"/>
      <c r="M49" s="8" t="n">
        <f aca="false">F49*2.511711692</f>
        <v>312740.117561579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6" t="n">
        <f aca="false">central_SIPA_income!B43</f>
        <v>24519171.2238395</v>
      </c>
      <c r="F50" s="166" t="n">
        <f aca="false">central_SIPA_income!I43</f>
        <v>125767.768174657</v>
      </c>
      <c r="G50" s="67" t="n">
        <f aca="false">E50-F50*0.7</f>
        <v>24431133.7861172</v>
      </c>
      <c r="H50" s="67"/>
      <c r="I50" s="67"/>
      <c r="J50" s="67" t="n">
        <f aca="false">G50*3.8235866717</f>
        <v>93414557.5191175</v>
      </c>
      <c r="K50" s="9"/>
      <c r="L50" s="67"/>
      <c r="M50" s="67" t="n">
        <f aca="false">F50*2.511711692</f>
        <v>315892.373801031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6" t="n">
        <f aca="false">central_SIPA_income!B44</f>
        <v>21535665.8034631</v>
      </c>
      <c r="F51" s="166" t="n">
        <f aca="false">central_SIPA_income!I44</f>
        <v>129022.549925035</v>
      </c>
      <c r="G51" s="67" t="n">
        <f aca="false">E51-F51*0.7</f>
        <v>21445350.0185156</v>
      </c>
      <c r="H51" s="67"/>
      <c r="I51" s="67"/>
      <c r="J51" s="67" t="n">
        <f aca="false">G51*3.8235866717</f>
        <v>81998154.5007375</v>
      </c>
      <c r="K51" s="9"/>
      <c r="L51" s="67"/>
      <c r="M51" s="67" t="n">
        <f aca="false">F51*2.511711692</f>
        <v>324067.447178364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6" t="n">
        <f aca="false">central_SIPA_income!B45</f>
        <v>25034789.2464832</v>
      </c>
      <c r="F52" s="166" t="n">
        <f aca="false">central_SIPA_income!I45</f>
        <v>135416.429163925</v>
      </c>
      <c r="G52" s="67" t="n">
        <f aca="false">E52-F52*0.7</f>
        <v>24939997.7460684</v>
      </c>
      <c r="H52" s="67"/>
      <c r="I52" s="67"/>
      <c r="J52" s="67" t="n">
        <f aca="false">G52*3.8235866717</f>
        <v>95360242.9740954</v>
      </c>
      <c r="K52" s="9"/>
      <c r="L52" s="67"/>
      <c r="M52" s="67" t="n">
        <f aca="false">F52*2.511711692</f>
        <v>340127.02841992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64" t="n">
        <f aca="false">central_SIPA_income!B46</f>
        <v>22057447.4660882</v>
      </c>
      <c r="F53" s="164" t="n">
        <f aca="false">central_SIPA_income!I46</f>
        <v>131726.370368961</v>
      </c>
      <c r="G53" s="8" t="n">
        <f aca="false">E53-F53*0.7</f>
        <v>21965239.0068299</v>
      </c>
      <c r="H53" s="8"/>
      <c r="I53" s="8"/>
      <c r="J53" s="8" t="n">
        <f aca="false">G53*3.8235866717</f>
        <v>83985995.1072199</v>
      </c>
      <c r="K53" s="6"/>
      <c r="L53" s="8"/>
      <c r="M53" s="8" t="n">
        <f aca="false">F53*2.511711692</f>
        <v>330858.664600442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6" t="n">
        <f aca="false">central_SIPA_income!B47</f>
        <v>25496862.6965555</v>
      </c>
      <c r="F54" s="166" t="n">
        <f aca="false">central_SIPA_income!I47</f>
        <v>132482.222395096</v>
      </c>
      <c r="G54" s="67" t="n">
        <f aca="false">E54-F54*0.7</f>
        <v>25404125.1408789</v>
      </c>
      <c r="H54" s="67"/>
      <c r="I54" s="67"/>
      <c r="J54" s="67" t="n">
        <f aca="false">G54*3.8235866717</f>
        <v>97134874.2948636</v>
      </c>
      <c r="K54" s="9"/>
      <c r="L54" s="67"/>
      <c r="M54" s="67" t="n">
        <f aca="false">F54*2.511711692</f>
        <v>332757.146971907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6" t="n">
        <f aca="false">central_SIPA_income!B48</f>
        <v>22843941.2566278</v>
      </c>
      <c r="F55" s="166" t="n">
        <f aca="false">central_SIPA_income!I48</f>
        <v>133411.9638175</v>
      </c>
      <c r="G55" s="67" t="n">
        <f aca="false">E55-F55*0.7</f>
        <v>22750552.8819556</v>
      </c>
      <c r="H55" s="67"/>
      <c r="I55" s="67"/>
      <c r="J55" s="67" t="n">
        <f aca="false">G55*3.8235866717</f>
        <v>86988710.7732513</v>
      </c>
      <c r="K55" s="9"/>
      <c r="L55" s="67"/>
      <c r="M55" s="67" t="n">
        <f aca="false">F55*2.511711692</f>
        <v>335092.389373096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6" t="n">
        <f aca="false">central_SIPA_income!B49</f>
        <v>25730738.6969044</v>
      </c>
      <c r="F56" s="166" t="n">
        <f aca="false">central_SIPA_income!I49</f>
        <v>131963.852342254</v>
      </c>
      <c r="G56" s="67" t="n">
        <f aca="false">E56-F56*0.7</f>
        <v>25638364.0002648</v>
      </c>
      <c r="H56" s="67"/>
      <c r="I56" s="67"/>
      <c r="J56" s="67" t="n">
        <f aca="false">G56*3.8235866717</f>
        <v>98030506.8756057</v>
      </c>
      <c r="K56" s="9"/>
      <c r="L56" s="67"/>
      <c r="M56" s="67" t="n">
        <f aca="false">F56*2.511711692</f>
        <v>331455.150849401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64" t="n">
        <f aca="false">central_SIPA_income!B50</f>
        <v>22411447.8353212</v>
      </c>
      <c r="F57" s="164" t="n">
        <f aca="false">central_SIPA_income!I50</f>
        <v>138545.309404898</v>
      </c>
      <c r="G57" s="8" t="n">
        <f aca="false">E57-F57*0.7</f>
        <v>22314466.1187378</v>
      </c>
      <c r="H57" s="8"/>
      <c r="I57" s="8"/>
      <c r="J57" s="8" t="n">
        <f aca="false">G57*3.8235866717</f>
        <v>85321295.237707</v>
      </c>
      <c r="K57" s="6"/>
      <c r="L57" s="8"/>
      <c r="M57" s="8" t="n">
        <f aca="false">F57*2.511711692</f>
        <v>347985.87350404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6" t="n">
        <f aca="false">central_SIPA_income!B51</f>
        <v>25850651.0209977</v>
      </c>
      <c r="F58" s="166" t="n">
        <f aca="false">central_SIPA_income!I51</f>
        <v>136931.358148506</v>
      </c>
      <c r="G58" s="67" t="n">
        <f aca="false">E58-F58*0.7</f>
        <v>25754799.0702937</v>
      </c>
      <c r="H58" s="67"/>
      <c r="I58" s="67"/>
      <c r="J58" s="67" t="n">
        <f aca="false">G58*3.8235866717</f>
        <v>98475706.4574867</v>
      </c>
      <c r="K58" s="9"/>
      <c r="L58" s="67"/>
      <c r="M58" s="67" t="n">
        <f aca="false">F58*2.511711692</f>
        <v>343932.093263042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6" t="n">
        <f aca="false">central_SIPA_income!B52</f>
        <v>22962432.7053803</v>
      </c>
      <c r="F59" s="166" t="n">
        <f aca="false">central_SIPA_income!I52</f>
        <v>133926.360620601</v>
      </c>
      <c r="G59" s="67" t="n">
        <f aca="false">E59-F59*0.7</f>
        <v>22868684.2529459</v>
      </c>
      <c r="H59" s="67"/>
      <c r="I59" s="67"/>
      <c r="J59" s="67" t="n">
        <f aca="false">G59*3.8235866717</f>
        <v>87440396.3088795</v>
      </c>
      <c r="K59" s="9"/>
      <c r="L59" s="67"/>
      <c r="M59" s="67" t="n">
        <f aca="false">F59*2.511711692</f>
        <v>336384.405837772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6" t="n">
        <f aca="false">central_SIPA_income!B53</f>
        <v>26499015.6637005</v>
      </c>
      <c r="F60" s="166" t="n">
        <f aca="false">central_SIPA_income!I53</f>
        <v>135189.07562339</v>
      </c>
      <c r="G60" s="67" t="n">
        <f aca="false">E60-F60*0.7</f>
        <v>26404383.3107641</v>
      </c>
      <c r="H60" s="67"/>
      <c r="I60" s="67"/>
      <c r="J60" s="67" t="n">
        <f aca="false">G60*3.8235866717</f>
        <v>100959448.101496</v>
      </c>
      <c r="K60" s="9"/>
      <c r="L60" s="67"/>
      <c r="M60" s="67" t="n">
        <f aca="false">F60*2.511711692</f>
        <v>339555.981873941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64" t="n">
        <f aca="false">central_SIPA_income!B54</f>
        <v>23386950.1590088</v>
      </c>
      <c r="F61" s="164" t="n">
        <f aca="false">central_SIPA_income!I54</f>
        <v>137345.233017143</v>
      </c>
      <c r="G61" s="8" t="n">
        <f aca="false">E61-F61*0.7</f>
        <v>23290808.4958968</v>
      </c>
      <c r="H61" s="8"/>
      <c r="I61" s="8"/>
      <c r="J61" s="8" t="n">
        <f aca="false">G61*3.8235866717</f>
        <v>89054424.9380281</v>
      </c>
      <c r="K61" s="6"/>
      <c r="L61" s="8"/>
      <c r="M61" s="8" t="n">
        <f aca="false">F61*2.511711692</f>
        <v>344971.627609623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6" t="n">
        <f aca="false">central_SIPA_income!B55</f>
        <v>26759563.2361516</v>
      </c>
      <c r="F62" s="166" t="n">
        <f aca="false">central_SIPA_income!I55</f>
        <v>138177.790849824</v>
      </c>
      <c r="G62" s="67" t="n">
        <f aca="false">E62-F62*0.7</f>
        <v>26662838.7825567</v>
      </c>
      <c r="H62" s="67"/>
      <c r="I62" s="67"/>
      <c r="J62" s="67" t="n">
        <f aca="false">G62*3.8235866717</f>
        <v>101947674.99867</v>
      </c>
      <c r="K62" s="9"/>
      <c r="L62" s="67"/>
      <c r="M62" s="67" t="n">
        <f aca="false">F62*2.511711692</f>
        <v>347062.772852234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6" t="n">
        <f aca="false">central_SIPA_income!B56</f>
        <v>23716264.2205188</v>
      </c>
      <c r="F63" s="166" t="n">
        <f aca="false">central_SIPA_income!I56</f>
        <v>137238.619239947</v>
      </c>
      <c r="G63" s="67" t="n">
        <f aca="false">E63-F63*0.7</f>
        <v>23620197.1870508</v>
      </c>
      <c r="H63" s="67"/>
      <c r="I63" s="67"/>
      <c r="J63" s="67" t="n">
        <f aca="false">G63*3.8235866717</f>
        <v>90313871.1473334</v>
      </c>
      <c r="K63" s="9"/>
      <c r="L63" s="67"/>
      <c r="M63" s="67" t="n">
        <f aca="false">F63*2.511711692</f>
        <v>344703.844538911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6" t="n">
        <f aca="false">central_SIPA_income!B57</f>
        <v>27424273.2525864</v>
      </c>
      <c r="F64" s="166" t="n">
        <f aca="false">central_SIPA_income!I57</f>
        <v>136836.598405931</v>
      </c>
      <c r="G64" s="67" t="n">
        <f aca="false">E64-F64*0.7</f>
        <v>27328487.6337022</v>
      </c>
      <c r="H64" s="67"/>
      <c r="I64" s="67"/>
      <c r="J64" s="67" t="n">
        <f aca="false">G64*3.8235866717</f>
        <v>104492841.073942</v>
      </c>
      <c r="K64" s="9"/>
      <c r="L64" s="67"/>
      <c r="M64" s="67" t="n">
        <f aca="false">F64*2.511711692</f>
        <v>343694.084109685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64" t="n">
        <f aca="false">central_SIPA_income!B58</f>
        <v>24060730.6603023</v>
      </c>
      <c r="F65" s="164" t="n">
        <f aca="false">central_SIPA_income!I58</f>
        <v>137713.548712797</v>
      </c>
      <c r="G65" s="8" t="n">
        <f aca="false">E65-F65*0.7</f>
        <v>23964331.1762033</v>
      </c>
      <c r="H65" s="8"/>
      <c r="I65" s="8"/>
      <c r="J65" s="8" t="n">
        <f aca="false">G65*3.8235866717</f>
        <v>91629697.2815359</v>
      </c>
      <c r="K65" s="6"/>
      <c r="L65" s="8"/>
      <c r="M65" s="8" t="n">
        <f aca="false">F65*2.511711692</f>
        <v>345896.730448744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6" t="n">
        <f aca="false">central_SIPA_income!B59</f>
        <v>27995504.6723918</v>
      </c>
      <c r="F66" s="166" t="n">
        <f aca="false">central_SIPA_income!I59</f>
        <v>135165.236194003</v>
      </c>
      <c r="G66" s="67" t="n">
        <f aca="false">E66-F66*0.7</f>
        <v>27900889.007056</v>
      </c>
      <c r="H66" s="67"/>
      <c r="I66" s="67"/>
      <c r="J66" s="67" t="n">
        <f aca="false">G66*3.8235866717</f>
        <v>106681467.33596</v>
      </c>
      <c r="K66" s="9"/>
      <c r="L66" s="67"/>
      <c r="M66" s="67" t="n">
        <f aca="false">F66*2.511711692</f>
        <v>339496.104100419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6" t="n">
        <f aca="false">central_SIPA_income!B60</f>
        <v>24509531.976698</v>
      </c>
      <c r="F67" s="166" t="n">
        <f aca="false">central_SIPA_income!I60</f>
        <v>137492.754846285</v>
      </c>
      <c r="G67" s="67" t="n">
        <f aca="false">E67-F67*0.7</f>
        <v>24413287.0483056</v>
      </c>
      <c r="H67" s="67"/>
      <c r="I67" s="67"/>
      <c r="J67" s="67" t="n">
        <f aca="false">G67*3.8235866717</f>
        <v>93346318.9702875</v>
      </c>
      <c r="K67" s="9"/>
      <c r="L67" s="67"/>
      <c r="M67" s="67" t="n">
        <f aca="false">F67*2.511711692</f>
        <v>345342.159912704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6" t="n">
        <f aca="false">central_SIPA_income!B61</f>
        <v>28251313.8361635</v>
      </c>
      <c r="F68" s="166" t="n">
        <f aca="false">central_SIPA_income!I61</f>
        <v>139700.758090237</v>
      </c>
      <c r="G68" s="67" t="n">
        <f aca="false">E68-F68*0.7</f>
        <v>28153523.3055003</v>
      </c>
      <c r="H68" s="67"/>
      <c r="I68" s="67"/>
      <c r="J68" s="67" t="n">
        <f aca="false">G68*3.8235866717</f>
        <v>107647436.472306</v>
      </c>
      <c r="K68" s="9"/>
      <c r="L68" s="67"/>
      <c r="M68" s="67" t="n">
        <f aca="false">F68*2.511711692</f>
        <v>350888.027476512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64" t="n">
        <f aca="false">central_SIPA_income!B62</f>
        <v>25045594.3274358</v>
      </c>
      <c r="F69" s="164" t="n">
        <f aca="false">central_SIPA_income!I62</f>
        <v>137398.117533562</v>
      </c>
      <c r="G69" s="8" t="n">
        <f aca="false">E69-F69*0.7</f>
        <v>24949415.6451623</v>
      </c>
      <c r="H69" s="8"/>
      <c r="I69" s="8"/>
      <c r="J69" s="8" t="n">
        <f aca="false">G69*3.8235866717</f>
        <v>95396253.1275461</v>
      </c>
      <c r="K69" s="6"/>
      <c r="L69" s="8"/>
      <c r="M69" s="8" t="n">
        <f aca="false">F69*2.511711692</f>
        <v>345104.458267838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6" t="n">
        <f aca="false">central_SIPA_income!B63</f>
        <v>28830991.2183669</v>
      </c>
      <c r="F70" s="166" t="n">
        <f aca="false">central_SIPA_income!I63</f>
        <v>135314.218529615</v>
      </c>
      <c r="G70" s="67" t="n">
        <f aca="false">E70-F70*0.7</f>
        <v>28736271.2653962</v>
      </c>
      <c r="H70" s="67"/>
      <c r="I70" s="67"/>
      <c r="J70" s="67" t="n">
        <f aca="false">G70*3.8235866717</f>
        <v>109875623.804724</v>
      </c>
      <c r="K70" s="9"/>
      <c r="L70" s="67"/>
      <c r="M70" s="67" t="n">
        <f aca="false">F70*2.511711692</f>
        <v>339870.304774677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6" t="n">
        <f aca="false">central_SIPA_income!B64</f>
        <v>25412685.1252546</v>
      </c>
      <c r="F71" s="166" t="n">
        <f aca="false">central_SIPA_income!I64</f>
        <v>136554.844347323</v>
      </c>
      <c r="G71" s="67" t="n">
        <f aca="false">E71-F71*0.7</f>
        <v>25317096.7342115</v>
      </c>
      <c r="H71" s="67"/>
      <c r="I71" s="67"/>
      <c r="J71" s="67" t="n">
        <f aca="false">G71*3.8235866717</f>
        <v>96802113.6390706</v>
      </c>
      <c r="K71" s="9"/>
      <c r="L71" s="67"/>
      <c r="M71" s="67" t="n">
        <f aca="false">F71*2.511711692</f>
        <v>342986.399146411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6" t="n">
        <f aca="false">central_SIPA_income!B65</f>
        <v>29211300.7208049</v>
      </c>
      <c r="F72" s="166" t="n">
        <f aca="false">central_SIPA_income!I65</f>
        <v>137821.982764727</v>
      </c>
      <c r="G72" s="67" t="n">
        <f aca="false">E72-F72*0.7</f>
        <v>29114825.3328696</v>
      </c>
      <c r="H72" s="67"/>
      <c r="I72" s="67"/>
      <c r="J72" s="67" t="n">
        <f aca="false">G72*3.8235866717</f>
        <v>111323058.091634</v>
      </c>
      <c r="K72" s="9"/>
      <c r="L72" s="67"/>
      <c r="M72" s="67" t="n">
        <f aca="false">F72*2.511711692</f>
        <v>346169.085524787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64" t="n">
        <f aca="false">central_SIPA_income!B66</f>
        <v>25626490.8533815</v>
      </c>
      <c r="F73" s="164" t="n">
        <f aca="false">central_SIPA_income!I66</f>
        <v>134149.225289503</v>
      </c>
      <c r="G73" s="8" t="n">
        <f aca="false">E73-F73*0.7</f>
        <v>25532586.3956788</v>
      </c>
      <c r="H73" s="8"/>
      <c r="I73" s="8"/>
      <c r="J73" s="8" t="n">
        <f aca="false">G73*3.8235866717</f>
        <v>97626057.0365464</v>
      </c>
      <c r="K73" s="6"/>
      <c r="L73" s="8"/>
      <c r="M73" s="8" t="n">
        <f aca="false">F73*2.511711692</f>
        <v>336944.177632387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6" t="n">
        <f aca="false">central_SIPA_income!B67</f>
        <v>29670046.8017535</v>
      </c>
      <c r="F74" s="166" t="n">
        <f aca="false">central_SIPA_income!I67</f>
        <v>143386.590988815</v>
      </c>
      <c r="G74" s="67" t="n">
        <f aca="false">E74-F74*0.7</f>
        <v>29569676.1880613</v>
      </c>
      <c r="H74" s="67"/>
      <c r="I74" s="67"/>
      <c r="J74" s="67" t="n">
        <f aca="false">G74*3.8235866717</f>
        <v>113062219.759156</v>
      </c>
      <c r="K74" s="9"/>
      <c r="L74" s="67"/>
      <c r="M74" s="67" t="n">
        <f aca="false">F74*2.511711692</f>
        <v>360145.777062628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6" t="n">
        <f aca="false">central_SIPA_income!B68</f>
        <v>25931590.1392743</v>
      </c>
      <c r="F75" s="166" t="n">
        <f aca="false">central_SIPA_income!I68</f>
        <v>145841.40527813</v>
      </c>
      <c r="G75" s="67" t="n">
        <f aca="false">E75-F75*0.7</f>
        <v>25829501.1555796</v>
      </c>
      <c r="H75" s="67"/>
      <c r="I75" s="67"/>
      <c r="J75" s="67" t="n">
        <f aca="false">G75*3.8235866717</f>
        <v>98761336.3551339</v>
      </c>
      <c r="K75" s="9"/>
      <c r="L75" s="67"/>
      <c r="M75" s="67" t="n">
        <f aca="false">F75*2.511711692</f>
        <v>366311.56281479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6" t="n">
        <f aca="false">central_SIPA_income!B69</f>
        <v>29787262.869857</v>
      </c>
      <c r="F76" s="166" t="n">
        <f aca="false">central_SIPA_income!I69</f>
        <v>144806.268575925</v>
      </c>
      <c r="G76" s="67" t="n">
        <f aca="false">E76-F76*0.7</f>
        <v>29685898.4818539</v>
      </c>
      <c r="H76" s="67"/>
      <c r="I76" s="67"/>
      <c r="J76" s="67" t="n">
        <f aca="false">G76*3.8235866717</f>
        <v>113506605.772656</v>
      </c>
      <c r="K76" s="9"/>
      <c r="L76" s="67"/>
      <c r="M76" s="67" t="n">
        <f aca="false">F76*2.511711692</f>
        <v>363711.597857043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64" t="n">
        <f aca="false">central_SIPA_income!B70</f>
        <v>26075738.6593296</v>
      </c>
      <c r="F77" s="164" t="n">
        <f aca="false">central_SIPA_income!I70</f>
        <v>146997.587434683</v>
      </c>
      <c r="G77" s="8" t="n">
        <f aca="false">E77-F77*0.7</f>
        <v>25972840.3481253</v>
      </c>
      <c r="H77" s="8"/>
      <c r="I77" s="8"/>
      <c r="J77" s="8" t="n">
        <f aca="false">G77*3.8235866717</f>
        <v>99309406.181284</v>
      </c>
      <c r="K77" s="6"/>
      <c r="L77" s="8"/>
      <c r="M77" s="8" t="n">
        <f aca="false">F77*2.511711692</f>
        <v>369215.559055486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6" t="n">
        <f aca="false">central_SIPA_income!B71</f>
        <v>30288511.3824822</v>
      </c>
      <c r="F78" s="166" t="n">
        <f aca="false">central_SIPA_income!I71</f>
        <v>144633.176580342</v>
      </c>
      <c r="G78" s="67" t="n">
        <f aca="false">E78-F78*0.7</f>
        <v>30187268.158876</v>
      </c>
      <c r="H78" s="67"/>
      <c r="I78" s="67"/>
      <c r="J78" s="67" t="n">
        <f aca="false">G78*3.8235866717</f>
        <v>115423636.187312</v>
      </c>
      <c r="K78" s="9"/>
      <c r="L78" s="67"/>
      <c r="M78" s="67" t="n">
        <f aca="false">F78*2.511711692</f>
        <v>363276.840667946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6" t="n">
        <f aca="false">central_SIPA_income!B72</f>
        <v>26379626.2342932</v>
      </c>
      <c r="F79" s="166" t="n">
        <f aca="false">central_SIPA_income!I72</f>
        <v>150121.580965791</v>
      </c>
      <c r="G79" s="67" t="n">
        <f aca="false">E79-F79*0.7</f>
        <v>26274541.1276171</v>
      </c>
      <c r="H79" s="67"/>
      <c r="I79" s="67"/>
      <c r="J79" s="67" t="n">
        <f aca="false">G79*3.8235866717</f>
        <v>100462985.26059</v>
      </c>
      <c r="K79" s="9"/>
      <c r="L79" s="67"/>
      <c r="M79" s="67" t="n">
        <f aca="false">F79*2.511711692</f>
        <v>377062.130133302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6" t="n">
        <f aca="false">central_SIPA_income!B73</f>
        <v>30483059.5683698</v>
      </c>
      <c r="F80" s="166" t="n">
        <f aca="false">central_SIPA_income!I73</f>
        <v>146314.48788047</v>
      </c>
      <c r="G80" s="67" t="n">
        <f aca="false">E80-F80*0.7</f>
        <v>30380639.4268535</v>
      </c>
      <c r="H80" s="67"/>
      <c r="I80" s="67"/>
      <c r="J80" s="67" t="n">
        <f aca="false">G80*3.8235866717</f>
        <v>116163007.99024</v>
      </c>
      <c r="K80" s="9"/>
      <c r="L80" s="67"/>
      <c r="M80" s="67" t="n">
        <f aca="false">F80*2.511711692</f>
        <v>367499.809918369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64" t="n">
        <f aca="false">central_SIPA_income!B74</f>
        <v>26859610.7065245</v>
      </c>
      <c r="F81" s="164" t="n">
        <f aca="false">central_SIPA_income!I74</f>
        <v>148384.725310134</v>
      </c>
      <c r="G81" s="8" t="n">
        <f aca="false">E81-F81*0.7</f>
        <v>26755741.3988074</v>
      </c>
      <c r="H81" s="8"/>
      <c r="I81" s="8"/>
      <c r="J81" s="8" t="n">
        <f aca="false">G81*3.8235866717</f>
        <v>102302896.203932</v>
      </c>
      <c r="K81" s="6"/>
      <c r="L81" s="8"/>
      <c r="M81" s="8" t="n">
        <f aca="false">F81*2.511711692</f>
        <v>372699.649475672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6" t="n">
        <f aca="false">central_SIPA_income!B75</f>
        <v>30954480.0652963</v>
      </c>
      <c r="F82" s="166" t="n">
        <f aca="false">central_SIPA_income!I75</f>
        <v>151512.792549919</v>
      </c>
      <c r="G82" s="67" t="n">
        <f aca="false">E82-F82*0.7</f>
        <v>30848421.1105114</v>
      </c>
      <c r="H82" s="67"/>
      <c r="I82" s="67"/>
      <c r="J82" s="67" t="n">
        <f aca="false">G82*3.8235866717</f>
        <v>117951611.80114</v>
      </c>
      <c r="K82" s="9"/>
      <c r="L82" s="67"/>
      <c r="M82" s="67" t="n">
        <f aca="false">F82*2.511711692</f>
        <v>380556.452535202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6" t="n">
        <f aca="false">central_SIPA_income!B76</f>
        <v>27302293.2567788</v>
      </c>
      <c r="F83" s="166" t="n">
        <f aca="false">central_SIPA_income!I76</f>
        <v>148879.72186417</v>
      </c>
      <c r="G83" s="67" t="n">
        <f aca="false">E83-F83*0.7</f>
        <v>27198077.4514739</v>
      </c>
      <c r="H83" s="67"/>
      <c r="I83" s="67"/>
      <c r="J83" s="67" t="n">
        <f aca="false">G83*3.8235866717</f>
        <v>103994206.43932</v>
      </c>
      <c r="K83" s="9"/>
      <c r="L83" s="67"/>
      <c r="M83" s="67" t="n">
        <f aca="false">F83*2.511711692</f>
        <v>373942.938107944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6" t="n">
        <f aca="false">central_SIPA_income!B77</f>
        <v>31583217.1562146</v>
      </c>
      <c r="F84" s="166" t="n">
        <f aca="false">central_SIPA_income!I77</f>
        <v>149871.434535353</v>
      </c>
      <c r="G84" s="67" t="n">
        <f aca="false">E84-F84*0.7</f>
        <v>31478307.1520399</v>
      </c>
      <c r="H84" s="67"/>
      <c r="I84" s="67"/>
      <c r="J84" s="67" t="n">
        <f aca="false">G84*3.8235866717</f>
        <v>120360035.674218</v>
      </c>
      <c r="K84" s="9"/>
      <c r="L84" s="67"/>
      <c r="M84" s="67" t="n">
        <f aca="false">F84*2.511711692</f>
        <v>376433.834419259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64" t="n">
        <f aca="false">central_SIPA_income!B78</f>
        <v>27620828.8800282</v>
      </c>
      <c r="F85" s="164" t="n">
        <f aca="false">central_SIPA_income!I78</f>
        <v>148472.321839942</v>
      </c>
      <c r="G85" s="8" t="n">
        <f aca="false">E85-F85*0.7</f>
        <v>27516898.2547402</v>
      </c>
      <c r="H85" s="8"/>
      <c r="I85" s="8"/>
      <c r="J85" s="8" t="n">
        <f aca="false">G85*3.8235866717</f>
        <v>105213245.41335</v>
      </c>
      <c r="K85" s="6"/>
      <c r="L85" s="8"/>
      <c r="M85" s="8" t="n">
        <f aca="false">F85*2.511711692</f>
        <v>372919.666703769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6" t="n">
        <f aca="false">central_SIPA_income!B79</f>
        <v>32142537.5223561</v>
      </c>
      <c r="F86" s="166" t="n">
        <f aca="false">central_SIPA_income!I79</f>
        <v>150462.527730164</v>
      </c>
      <c r="G86" s="67" t="n">
        <f aca="false">E86-F86*0.7</f>
        <v>32037213.752945</v>
      </c>
      <c r="H86" s="67"/>
      <c r="I86" s="67"/>
      <c r="J86" s="67" t="n">
        <f aca="false">G86*3.8235866717</f>
        <v>122497063.504164</v>
      </c>
      <c r="K86" s="9"/>
      <c r="L86" s="67"/>
      <c r="M86" s="67" t="n">
        <f aca="false">F86*2.511711692</f>
        <v>377918.490107727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6" t="n">
        <f aca="false">central_SIPA_income!B80</f>
        <v>27944626.8554095</v>
      </c>
      <c r="F87" s="166" t="n">
        <f aca="false">central_SIPA_income!I80</f>
        <v>150885.571097412</v>
      </c>
      <c r="G87" s="67" t="n">
        <f aca="false">E87-F87*0.7</f>
        <v>27839006.9556413</v>
      </c>
      <c r="H87" s="67"/>
      <c r="I87" s="67"/>
      <c r="J87" s="67" t="n">
        <f aca="false">G87*3.8235866717</f>
        <v>106444855.948954</v>
      </c>
      <c r="K87" s="9"/>
      <c r="L87" s="67"/>
      <c r="M87" s="67" t="n">
        <f aca="false">F87*2.511711692</f>
        <v>378981.053079467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6" t="n">
        <f aca="false">central_SIPA_income!B81</f>
        <v>32222258.6175337</v>
      </c>
      <c r="F88" s="166" t="n">
        <f aca="false">central_SIPA_income!I81</f>
        <v>153109.798598046</v>
      </c>
      <c r="G88" s="67" t="n">
        <f aca="false">E88-F88*0.7</f>
        <v>32115081.7585151</v>
      </c>
      <c r="H88" s="67"/>
      <c r="I88" s="67"/>
      <c r="J88" s="67" t="n">
        <f aca="false">G88*3.8235866717</f>
        <v>122794798.572414</v>
      </c>
      <c r="K88" s="9"/>
      <c r="L88" s="67"/>
      <c r="M88" s="67" t="n">
        <f aca="false">F88*2.511711692</f>
        <v>384567.671298477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64" t="n">
        <f aca="false">central_SIPA_income!B82</f>
        <v>28307309.4464938</v>
      </c>
      <c r="F89" s="164" t="n">
        <f aca="false">central_SIPA_income!I82</f>
        <v>149154.808313949</v>
      </c>
      <c r="G89" s="8" t="n">
        <f aca="false">E89-F89*0.7</f>
        <v>28202901.080674</v>
      </c>
      <c r="H89" s="8"/>
      <c r="I89" s="8"/>
      <c r="J89" s="8" t="n">
        <f aca="false">G89*3.8235866717</f>
        <v>107836236.675339</v>
      </c>
      <c r="K89" s="6"/>
      <c r="L89" s="8"/>
      <c r="M89" s="8" t="n">
        <f aca="false">F89*2.511711692</f>
        <v>374633.875960165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6" t="n">
        <f aca="false">central_SIPA_income!B83</f>
        <v>32494007.8714215</v>
      </c>
      <c r="F90" s="166" t="n">
        <f aca="false">central_SIPA_income!I83</f>
        <v>156479.857345559</v>
      </c>
      <c r="G90" s="67" t="n">
        <f aca="false">E90-F90*0.7</f>
        <v>32384471.9712796</v>
      </c>
      <c r="H90" s="67"/>
      <c r="I90" s="67"/>
      <c r="J90" s="67" t="n">
        <f aca="false">G90*3.8235866717</f>
        <v>123824835.399427</v>
      </c>
      <c r="K90" s="9"/>
      <c r="L90" s="67"/>
      <c r="M90" s="67" t="n">
        <f aca="false">F90*2.511711692</f>
        <v>393032.287257333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6" t="n">
        <f aca="false">central_SIPA_income!B84</f>
        <v>28482175.9712113</v>
      </c>
      <c r="F91" s="166" t="n">
        <f aca="false">central_SIPA_income!I84</f>
        <v>156174.485642274</v>
      </c>
      <c r="G91" s="67" t="n">
        <f aca="false">E91-F91*0.7</f>
        <v>28372853.8312617</v>
      </c>
      <c r="H91" s="67"/>
      <c r="I91" s="67"/>
      <c r="J91" s="67" t="n">
        <f aca="false">G91*3.8235866717</f>
        <v>108486065.747305</v>
      </c>
      <c r="K91" s="9"/>
      <c r="L91" s="67"/>
      <c r="M91" s="67" t="n">
        <f aca="false">F91*2.511711692</f>
        <v>392265.281579786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6" t="n">
        <f aca="false">central_SIPA_income!B85</f>
        <v>32946977.2409442</v>
      </c>
      <c r="F92" s="166" t="n">
        <f aca="false">central_SIPA_income!I85</f>
        <v>157052.033987431</v>
      </c>
      <c r="G92" s="67" t="n">
        <f aca="false">E92-F92*0.7</f>
        <v>32837040.817153</v>
      </c>
      <c r="H92" s="67"/>
      <c r="I92" s="67"/>
      <c r="J92" s="67" t="n">
        <f aca="false">G92*3.8235866717</f>
        <v>125555271.606535</v>
      </c>
      <c r="K92" s="9"/>
      <c r="L92" s="67"/>
      <c r="M92" s="67" t="n">
        <f aca="false">F92*2.511711692</f>
        <v>394469.430018612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64" t="n">
        <f aca="false">central_SIPA_income!B86</f>
        <v>28732635.7717025</v>
      </c>
      <c r="F93" s="164" t="n">
        <f aca="false">central_SIPA_income!I86</f>
        <v>159274.616191241</v>
      </c>
      <c r="G93" s="8" t="n">
        <f aca="false">E93-F93*0.7</f>
        <v>28621143.5403686</v>
      </c>
      <c r="H93" s="8"/>
      <c r="I93" s="8"/>
      <c r="J93" s="8" t="n">
        <f aca="false">G93*3.8235866717</f>
        <v>109435422.969766</v>
      </c>
      <c r="K93" s="6"/>
      <c r="L93" s="8"/>
      <c r="M93" s="8" t="n">
        <f aca="false">F93*2.511711692</f>
        <v>400051.915726352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6" t="n">
        <f aca="false">central_SIPA_income!B87</f>
        <v>33130166.9753054</v>
      </c>
      <c r="F94" s="166" t="n">
        <f aca="false">central_SIPA_income!I87</f>
        <v>159976.28631709</v>
      </c>
      <c r="G94" s="67" t="n">
        <f aca="false">E94-F94*0.7</f>
        <v>33018183.5748834</v>
      </c>
      <c r="H94" s="67"/>
      <c r="I94" s="67"/>
      <c r="J94" s="67" t="n">
        <f aca="false">G94*3.8235866717</f>
        <v>126247886.640668</v>
      </c>
      <c r="K94" s="9"/>
      <c r="L94" s="67"/>
      <c r="M94" s="67" t="n">
        <f aca="false">F94*2.511711692</f>
        <v>401814.308785375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6" t="n">
        <f aca="false">central_SIPA_income!B88</f>
        <v>28942098.8222176</v>
      </c>
      <c r="F95" s="166" t="n">
        <f aca="false">central_SIPA_income!I88</f>
        <v>161828.610373146</v>
      </c>
      <c r="G95" s="67" t="n">
        <f aca="false">E95-F95*0.7</f>
        <v>28828818.7949564</v>
      </c>
      <c r="H95" s="67"/>
      <c r="I95" s="67"/>
      <c r="J95" s="67" t="n">
        <f aca="false">G95*3.8235866717</f>
        <v>110229487.30525</v>
      </c>
      <c r="K95" s="9"/>
      <c r="L95" s="67"/>
      <c r="M95" s="67" t="n">
        <f aca="false">F95*2.511711692</f>
        <v>406466.812774343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6" t="n">
        <f aca="false">central_SIPA_income!B89</f>
        <v>33481702.3617906</v>
      </c>
      <c r="F96" s="166" t="n">
        <f aca="false">central_SIPA_income!I89</f>
        <v>158020.584255859</v>
      </c>
      <c r="G96" s="67" t="n">
        <f aca="false">E96-F96*0.7</f>
        <v>33371087.9528115</v>
      </c>
      <c r="H96" s="67"/>
      <c r="I96" s="67"/>
      <c r="J96" s="67" t="n">
        <f aca="false">G96*3.8235866717</f>
        <v>127597247.116499</v>
      </c>
      <c r="K96" s="9"/>
      <c r="L96" s="67"/>
      <c r="M96" s="67" t="n">
        <f aca="false">F96*2.511711692</f>
        <v>396902.149052112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64" t="n">
        <f aca="false">central_SIPA_income!B90</f>
        <v>29281910.9773347</v>
      </c>
      <c r="F97" s="164" t="n">
        <f aca="false">central_SIPA_income!I90</f>
        <v>165309.870592003</v>
      </c>
      <c r="G97" s="8" t="n">
        <f aca="false">E97-F97*0.7</f>
        <v>29166194.0679203</v>
      </c>
      <c r="H97" s="8"/>
      <c r="I97" s="8"/>
      <c r="J97" s="8" t="n">
        <f aca="false">G97*3.8235866717</f>
        <v>111519470.902316</v>
      </c>
      <c r="K97" s="6"/>
      <c r="L97" s="8"/>
      <c r="M97" s="8" t="n">
        <f aca="false">F97*2.511711692</f>
        <v>415210.734768941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6" t="n">
        <f aca="false">central_SIPA_income!B91</f>
        <v>33979052.1197999</v>
      </c>
      <c r="F98" s="166" t="n">
        <f aca="false">central_SIPA_income!I91</f>
        <v>161056.30042814</v>
      </c>
      <c r="G98" s="67" t="n">
        <f aca="false">E98-F98*0.7</f>
        <v>33866312.7095002</v>
      </c>
      <c r="H98" s="67"/>
      <c r="I98" s="67"/>
      <c r="J98" s="67" t="n">
        <f aca="false">G98*3.8235866717</f>
        <v>129490781.895669</v>
      </c>
      <c r="K98" s="9"/>
      <c r="L98" s="67"/>
      <c r="M98" s="67" t="n">
        <f aca="false">F98*2.511711692</f>
        <v>404526.992855624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6" t="n">
        <f aca="false">central_SIPA_income!B92</f>
        <v>29690801.5796259</v>
      </c>
      <c r="F99" s="166" t="n">
        <f aca="false">central_SIPA_income!I92</f>
        <v>159721.011228413</v>
      </c>
      <c r="G99" s="67" t="n">
        <f aca="false">E99-F99*0.7</f>
        <v>29578996.871766</v>
      </c>
      <c r="H99" s="67"/>
      <c r="I99" s="67"/>
      <c r="J99" s="67" t="n">
        <f aca="false">G99*3.8235866717</f>
        <v>113097858.201141</v>
      </c>
      <c r="K99" s="9"/>
      <c r="L99" s="67"/>
      <c r="M99" s="67" t="n">
        <f aca="false">F99*2.511711692</f>
        <v>401173.131360468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6" t="n">
        <f aca="false">central_SIPA_income!B93</f>
        <v>34119980.9492166</v>
      </c>
      <c r="F100" s="166" t="n">
        <f aca="false">central_SIPA_income!I93</f>
        <v>161425.010760538</v>
      </c>
      <c r="G100" s="67" t="n">
        <f aca="false">E100-F100*0.7</f>
        <v>34006983.4416842</v>
      </c>
      <c r="H100" s="67"/>
      <c r="I100" s="67"/>
      <c r="J100" s="67" t="n">
        <f aca="false">G100*3.8235866717</f>
        <v>130028648.632346</v>
      </c>
      <c r="K100" s="9"/>
      <c r="L100" s="67"/>
      <c r="M100" s="67" t="n">
        <f aca="false">F100*2.511711692</f>
        <v>405453.086908469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64" t="n">
        <f aca="false">central_SIPA_income!B94</f>
        <v>29689356.7765149</v>
      </c>
      <c r="F101" s="164" t="n">
        <f aca="false">central_SIPA_income!I94</f>
        <v>162051.203342976</v>
      </c>
      <c r="G101" s="8" t="n">
        <f aca="false">E101-F101*0.7</f>
        <v>29575920.9341748</v>
      </c>
      <c r="H101" s="8"/>
      <c r="I101" s="8"/>
      <c r="J101" s="8" t="n">
        <f aca="false">G101*3.8235866717</f>
        <v>113086097.087164</v>
      </c>
      <c r="K101" s="6"/>
      <c r="L101" s="8"/>
      <c r="M101" s="8" t="n">
        <f aca="false">F101*2.511711692</f>
        <v>407025.902139222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6" t="n">
        <f aca="false">central_SIPA_income!B95</f>
        <v>34197552.4793187</v>
      </c>
      <c r="F102" s="166" t="n">
        <f aca="false">central_SIPA_income!I95</f>
        <v>168861.533110038</v>
      </c>
      <c r="G102" s="67" t="n">
        <f aca="false">E102-F102*0.7</f>
        <v>34079349.4061417</v>
      </c>
      <c r="H102" s="67"/>
      <c r="I102" s="67"/>
      <c r="J102" s="67" t="n">
        <f aca="false">G102*3.8235866717</f>
        <v>130305346.169531</v>
      </c>
      <c r="K102" s="9"/>
      <c r="L102" s="67"/>
      <c r="M102" s="67" t="n">
        <f aca="false">F102*2.511711692</f>
        <v>424131.487041528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6" t="n">
        <f aca="false">central_SIPA_income!B96</f>
        <v>30040726.3900979</v>
      </c>
      <c r="F103" s="166" t="n">
        <f aca="false">central_SIPA_income!I96</f>
        <v>170597.35123392</v>
      </c>
      <c r="G103" s="67" t="n">
        <f aca="false">E103-F103*0.7</f>
        <v>29921308.2442342</v>
      </c>
      <c r="H103" s="67"/>
      <c r="I103" s="67"/>
      <c r="J103" s="67" t="n">
        <f aca="false">G103*3.8235866717</f>
        <v>114406715.402481</v>
      </c>
      <c r="K103" s="9"/>
      <c r="L103" s="67"/>
      <c r="M103" s="67" t="n">
        <f aca="false">F103*2.511711692</f>
        <v>428491.361718468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6" t="n">
        <f aca="false">central_SIPA_income!B97</f>
        <v>34778855.2756281</v>
      </c>
      <c r="F104" s="166" t="n">
        <f aca="false">central_SIPA_income!I97</f>
        <v>169313.830029645</v>
      </c>
      <c r="G104" s="67" t="n">
        <f aca="false">E104-F104*0.7</f>
        <v>34660335.5946073</v>
      </c>
      <c r="H104" s="67"/>
      <c r="I104" s="67"/>
      <c r="J104" s="67" t="n">
        <f aca="false">G104*3.8235866717</f>
        <v>132526797.21619</v>
      </c>
      <c r="K104" s="9"/>
      <c r="L104" s="67"/>
      <c r="M104" s="67" t="n">
        <f aca="false">F104*2.511711692</f>
        <v>425267.52650276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64" t="n">
        <f aca="false">central_SIPA_income!B98</f>
        <v>30576726.7244292</v>
      </c>
      <c r="F105" s="164" t="n">
        <f aca="false">central_SIPA_income!I98</f>
        <v>164382.966507565</v>
      </c>
      <c r="G105" s="8" t="n">
        <f aca="false">E105-F105*0.7</f>
        <v>30461658.6478739</v>
      </c>
      <c r="H105" s="8"/>
      <c r="I105" s="8"/>
      <c r="J105" s="8" t="n">
        <f aca="false">G105*3.8235866717</f>
        <v>116472792.003886</v>
      </c>
      <c r="K105" s="6"/>
      <c r="L105" s="8"/>
      <c r="M105" s="8" t="n">
        <f aca="false">F105*2.511711692</f>
        <v>412882.618942695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6" t="n">
        <f aca="false">central_SIPA_income!B99</f>
        <v>35353981.7752258</v>
      </c>
      <c r="F106" s="166" t="n">
        <f aca="false">central_SIPA_income!I99</f>
        <v>165928.773296175</v>
      </c>
      <c r="G106" s="67" t="n">
        <f aca="false">E106-F106*0.7</f>
        <v>35237831.6339185</v>
      </c>
      <c r="H106" s="67"/>
      <c r="I106" s="67"/>
      <c r="J106" s="67" t="n">
        <f aca="false">G106*3.8235866717</f>
        <v>134734903.375059</v>
      </c>
      <c r="K106" s="9"/>
      <c r="L106" s="67"/>
      <c r="M106" s="67" t="n">
        <f aca="false">F106*2.511711692</f>
        <v>416765.23992722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6" t="n">
        <f aca="false">central_SIPA_income!B100</f>
        <v>31092105.3586334</v>
      </c>
      <c r="F107" s="166" t="n">
        <f aca="false">central_SIPA_income!I100</f>
        <v>163633.725753589</v>
      </c>
      <c r="G107" s="67" t="n">
        <f aca="false">E107-F107*0.7</f>
        <v>30977561.7506059</v>
      </c>
      <c r="H107" s="67"/>
      <c r="I107" s="67"/>
      <c r="J107" s="67" t="n">
        <f aca="false">G107*3.8235866717</f>
        <v>118445392.23138</v>
      </c>
      <c r="K107" s="9"/>
      <c r="L107" s="67"/>
      <c r="M107" s="67" t="n">
        <f aca="false">F107*2.511711692</f>
        <v>411000.742180811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6" t="n">
        <f aca="false">central_SIPA_income!B101</f>
        <v>35593879.1013751</v>
      </c>
      <c r="F108" s="166" t="n">
        <f aca="false">central_SIPA_income!I101</f>
        <v>164261.653213476</v>
      </c>
      <c r="G108" s="67" t="n">
        <f aca="false">E108-F108*0.7</f>
        <v>35478895.9441257</v>
      </c>
      <c r="H108" s="67"/>
      <c r="I108" s="67"/>
      <c r="J108" s="67" t="n">
        <f aca="false">G108*3.8235866717</f>
        <v>135656633.65859</v>
      </c>
      <c r="K108" s="9"/>
      <c r="L108" s="67"/>
      <c r="M108" s="67" t="n">
        <f aca="false">F108*2.511711692</f>
        <v>412577.914923537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64" t="n">
        <f aca="false">central_SIPA_income!B102</f>
        <v>31355559.7017658</v>
      </c>
      <c r="F109" s="164" t="n">
        <f aca="false">central_SIPA_income!I102</f>
        <v>161671.182099717</v>
      </c>
      <c r="G109" s="8" t="n">
        <f aca="false">E109-F109*0.7</f>
        <v>31242389.874296</v>
      </c>
      <c r="H109" s="8"/>
      <c r="I109" s="8"/>
      <c r="J109" s="8" t="n">
        <f aca="false">G109*3.8235866717</f>
        <v>119457985.515413</v>
      </c>
      <c r="K109" s="6"/>
      <c r="L109" s="8"/>
      <c r="M109" s="8" t="n">
        <f aca="false">F109*2.511711692</f>
        <v>406071.39833932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6" t="n">
        <f aca="false">central_SIPA_income!B103</f>
        <v>36212739.6905315</v>
      </c>
      <c r="F110" s="166" t="n">
        <f aca="false">central_SIPA_income!I103</f>
        <v>156361.017320055</v>
      </c>
      <c r="G110" s="67" t="n">
        <f aca="false">E110-F110*0.7</f>
        <v>36103286.9784075</v>
      </c>
      <c r="H110" s="67"/>
      <c r="I110" s="67"/>
      <c r="J110" s="67" t="n">
        <f aca="false">G110*3.8235866717</f>
        <v>138044046.895199</v>
      </c>
      <c r="K110" s="9"/>
      <c r="L110" s="67"/>
      <c r="M110" s="67" t="n">
        <f aca="false">F110*2.511711692</f>
        <v>392733.795375797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6" t="n">
        <f aca="false">central_SIPA_income!B104</f>
        <v>31528194.7516303</v>
      </c>
      <c r="F111" s="166" t="n">
        <f aca="false">central_SIPA_income!I104</f>
        <v>164356.897962069</v>
      </c>
      <c r="G111" s="67" t="n">
        <f aca="false">E111-F111*0.7</f>
        <v>31413144.9230568</v>
      </c>
      <c r="H111" s="67"/>
      <c r="I111" s="67"/>
      <c r="J111" s="67" t="n">
        <f aca="false">G111*3.8235866717</f>
        <v>120110882.243981</v>
      </c>
      <c r="K111" s="9"/>
      <c r="L111" s="67"/>
      <c r="M111" s="67" t="n">
        <f aca="false">F111*2.511711692</f>
        <v>412817.14227218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6" t="n">
        <f aca="false">central_SIPA_income!B105</f>
        <v>36081849.2395457</v>
      </c>
      <c r="F112" s="166" t="n">
        <f aca="false">central_SIPA_income!I105</f>
        <v>166567.126012326</v>
      </c>
      <c r="G112" s="67" t="n">
        <f aca="false">E112-F112*0.7</f>
        <v>35965252.2513371</v>
      </c>
      <c r="H112" s="67"/>
      <c r="I112" s="67"/>
      <c r="J112" s="67" t="n">
        <f aca="false">G112*3.8235866717</f>
        <v>137516259.152541</v>
      </c>
      <c r="K112" s="9"/>
      <c r="L112" s="67"/>
      <c r="M112" s="67" t="n">
        <f aca="false">F112*2.511711692</f>
        <v>418368.597907997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75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75" zeroHeight="false" outlineLevelRow="0" outlineLevelCol="0"/>
  <cols>
    <col collapsed="false" customWidth="true" hidden="false" outlineLevel="0" max="5" min="5" style="58" width="20.42"/>
    <col collapsed="false" customWidth="true" hidden="false" outlineLevel="0" max="6" min="6" style="58" width="11.42"/>
    <col collapsed="false" customWidth="true" hidden="false" outlineLevel="0" max="8" min="7" style="0" width="11.42"/>
    <col collapsed="false" customWidth="true" hidden="false" outlineLevel="0" max="10" min="10" style="0" width="12.29"/>
  </cols>
  <sheetData>
    <row r="1" customFormat="false" ht="12.75" hidden="false" customHeight="true" outlineLevel="0" collapsed="false">
      <c r="A1" s="170"/>
      <c r="B1" s="170"/>
      <c r="C1" s="170"/>
      <c r="D1" s="170"/>
      <c r="E1" s="171" t="s">
        <v>205</v>
      </c>
      <c r="F1" s="171" t="s">
        <v>206</v>
      </c>
      <c r="G1" s="170"/>
      <c r="H1" s="170"/>
      <c r="I1" s="170"/>
      <c r="J1" s="170"/>
      <c r="K1" s="170"/>
      <c r="L1" s="170"/>
      <c r="M1" s="172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</row>
    <row r="2" customFormat="false" ht="50.25" hidden="false" customHeight="true" outlineLevel="0" collapsed="false">
      <c r="A2" s="152" t="s">
        <v>207</v>
      </c>
      <c r="B2" s="152" t="s">
        <v>177</v>
      </c>
      <c r="C2" s="152" t="s">
        <v>178</v>
      </c>
      <c r="D2" s="152" t="s">
        <v>208</v>
      </c>
      <c r="E2" s="154" t="s">
        <v>209</v>
      </c>
      <c r="F2" s="154" t="s">
        <v>210</v>
      </c>
      <c r="G2" s="152" t="s">
        <v>211</v>
      </c>
      <c r="H2" s="152" t="s">
        <v>212</v>
      </c>
      <c r="I2" s="152" t="s">
        <v>213</v>
      </c>
      <c r="J2" s="152" t="s">
        <v>214</v>
      </c>
      <c r="K2" s="152" t="s">
        <v>215</v>
      </c>
      <c r="L2" s="152" t="s">
        <v>216</v>
      </c>
      <c r="M2" s="155" t="s">
        <v>217</v>
      </c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</row>
    <row r="3" customFormat="false" ht="12.75" hidden="false" customHeight="false" outlineLevel="0" collapsed="false">
      <c r="A3" s="157" t="s">
        <v>218</v>
      </c>
      <c r="B3" s="157" t="n">
        <v>2014</v>
      </c>
      <c r="C3" s="158" t="n">
        <v>1</v>
      </c>
      <c r="D3" s="157" t="n">
        <v>45</v>
      </c>
      <c r="E3" s="159" t="n">
        <v>16336703</v>
      </c>
      <c r="F3" s="159" t="n">
        <v>147746</v>
      </c>
      <c r="G3" s="160" t="n">
        <v>16188957</v>
      </c>
      <c r="H3" s="174" t="n">
        <v>59323985</v>
      </c>
      <c r="I3" s="175" t="n">
        <f aca="false">H3/G3</f>
        <v>3.66447233135526</v>
      </c>
      <c r="J3" s="160" t="n">
        <f aca="false">G3*I10</f>
        <v>61899880.2143381</v>
      </c>
      <c r="K3" s="174" t="n">
        <v>354218</v>
      </c>
      <c r="L3" s="175" t="n">
        <f aca="false">K3/F3</f>
        <v>2.39747945798871</v>
      </c>
      <c r="M3" s="160" t="n">
        <f aca="false">F3*2.511711692</f>
        <v>371095.355646232</v>
      </c>
      <c r="N3" s="174"/>
      <c r="O3" s="157"/>
      <c r="P3" s="157"/>
      <c r="Q3" s="160"/>
      <c r="R3" s="160"/>
      <c r="S3" s="160"/>
      <c r="T3" s="157"/>
      <c r="U3" s="157"/>
      <c r="V3" s="158"/>
      <c r="W3" s="158"/>
      <c r="X3" s="160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</row>
    <row r="4" customFormat="false" ht="12.75" hidden="false" customHeight="false" outlineLevel="0" collapsed="false">
      <c r="B4" s="157" t="n">
        <v>2014</v>
      </c>
      <c r="C4" s="158" t="n">
        <v>2</v>
      </c>
      <c r="D4" s="157" t="n">
        <v>46</v>
      </c>
      <c r="E4" s="159" t="n">
        <v>19039169</v>
      </c>
      <c r="F4" s="159" t="n">
        <v>150094</v>
      </c>
      <c r="G4" s="160" t="n">
        <v>18889075</v>
      </c>
      <c r="H4" s="174" t="n">
        <v>70642775</v>
      </c>
      <c r="I4" s="175" t="n">
        <f aca="false">H4/G4</f>
        <v>3.73987476888095</v>
      </c>
      <c r="J4" s="160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60" t="n">
        <f aca="false">F4*2.511711692</f>
        <v>376992.854699048</v>
      </c>
      <c r="N4" s="174"/>
      <c r="Q4" s="160"/>
      <c r="R4" s="160"/>
      <c r="S4" s="160"/>
      <c r="V4" s="158"/>
      <c r="W4" s="158"/>
      <c r="X4" s="160"/>
    </row>
    <row r="5" customFormat="false" ht="12.75" hidden="false" customHeight="false" outlineLevel="0" collapsed="false">
      <c r="B5" s="157" t="n">
        <v>2014</v>
      </c>
      <c r="C5" s="158" t="n">
        <v>3</v>
      </c>
      <c r="D5" s="157" t="n">
        <v>47</v>
      </c>
      <c r="E5" s="159" t="n">
        <v>16811748</v>
      </c>
      <c r="F5" s="159" t="n">
        <v>145661</v>
      </c>
      <c r="G5" s="160" t="n">
        <v>16666087</v>
      </c>
      <c r="H5" s="174" t="n">
        <v>66453030</v>
      </c>
      <c r="I5" s="175" t="n">
        <f aca="false">H5/G5</f>
        <v>3.98732047900626</v>
      </c>
      <c r="J5" s="160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60" t="n">
        <f aca="false">F5*2.511711692</f>
        <v>365858.436768412</v>
      </c>
      <c r="N5" s="174"/>
      <c r="Q5" s="160"/>
      <c r="R5" s="160"/>
      <c r="S5" s="160"/>
      <c r="V5" s="158"/>
      <c r="W5" s="158"/>
      <c r="X5" s="160"/>
    </row>
    <row r="6" customFormat="false" ht="12.75" hidden="false" customHeight="false" outlineLevel="0" collapsed="false">
      <c r="B6" s="157" t="n">
        <v>2014</v>
      </c>
      <c r="C6" s="158" t="n">
        <v>4</v>
      </c>
      <c r="D6" s="157" t="n">
        <v>48</v>
      </c>
      <c r="E6" s="159" t="n">
        <v>20743937</v>
      </c>
      <c r="F6" s="159" t="n">
        <v>143630</v>
      </c>
      <c r="G6" s="160" t="n">
        <v>20600306</v>
      </c>
      <c r="H6" s="174" t="n">
        <v>75212989</v>
      </c>
      <c r="I6" s="175" t="n">
        <f aca="false">H6/G6</f>
        <v>3.65106173665576</v>
      </c>
      <c r="J6" s="160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60" t="n">
        <f aca="false">F6*2.511711692</f>
        <v>360757.15032196</v>
      </c>
      <c r="N6" s="174"/>
      <c r="Q6" s="160"/>
      <c r="R6" s="160"/>
      <c r="S6" s="160"/>
      <c r="V6" s="158"/>
      <c r="W6" s="158"/>
      <c r="X6" s="160"/>
    </row>
    <row r="7" customFormat="false" ht="12.75" hidden="false" customHeight="false" outlineLevel="0" collapsed="false">
      <c r="B7" s="157" t="n">
        <v>2015</v>
      </c>
      <c r="C7" s="158" t="n">
        <v>1</v>
      </c>
      <c r="D7" s="157" t="n">
        <v>49</v>
      </c>
      <c r="E7" s="159" t="n">
        <v>18307160</v>
      </c>
      <c r="F7" s="159" t="n">
        <v>167252</v>
      </c>
      <c r="G7" s="160" t="n">
        <v>18139908</v>
      </c>
      <c r="H7" s="174" t="n">
        <v>71061517</v>
      </c>
      <c r="I7" s="175" t="n">
        <f aca="false">H7/G7</f>
        <v>3.91741330771909</v>
      </c>
      <c r="J7" s="160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60" t="n">
        <f aca="false">F7*2.511711692</f>
        <v>420088.803910384</v>
      </c>
      <c r="N7" s="174"/>
      <c r="Q7" s="160"/>
      <c r="R7" s="160"/>
      <c r="S7" s="160"/>
      <c r="V7" s="158"/>
      <c r="W7" s="158"/>
      <c r="X7" s="160"/>
    </row>
    <row r="8" customFormat="false" ht="12.75" hidden="false" customHeight="false" outlineLevel="0" collapsed="false">
      <c r="B8" s="157" t="n">
        <v>2015</v>
      </c>
      <c r="C8" s="158" t="n">
        <v>2</v>
      </c>
      <c r="D8" s="157" t="n">
        <v>50</v>
      </c>
      <c r="E8" s="159" t="n">
        <v>21740969</v>
      </c>
      <c r="F8" s="159" t="n">
        <v>188439</v>
      </c>
      <c r="G8" s="160" t="n">
        <v>21552530</v>
      </c>
      <c r="H8" s="174" t="n">
        <v>85808756</v>
      </c>
      <c r="I8" s="175" t="n">
        <f aca="false">H8/G8</f>
        <v>3.98137740673601</v>
      </c>
      <c r="J8" s="160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60" t="n">
        <f aca="false">F8*2.511711692</f>
        <v>473304.439528788</v>
      </c>
      <c r="N8" s="174"/>
      <c r="Q8" s="160"/>
      <c r="R8" s="160"/>
      <c r="S8" s="160"/>
      <c r="V8" s="158"/>
      <c r="W8" s="158"/>
      <c r="X8" s="160"/>
    </row>
    <row r="9" customFormat="false" ht="12.75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64" t="n">
        <f aca="false">low_SIPA_income!B2</f>
        <v>18000510.6188669</v>
      </c>
      <c r="F9" s="164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75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6" t="n">
        <f aca="false">low_SIPA_income!B3</f>
        <v>22157499.2341788</v>
      </c>
      <c r="F10" s="166" t="n">
        <f aca="false">low_SIPA_income!I3</f>
        <v>151084.142402353</v>
      </c>
      <c r="G10" s="67" t="n">
        <f aca="false">E10-F10*0.7</f>
        <v>22051740.3344971</v>
      </c>
      <c r="H10" s="67" t="s">
        <v>219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219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B11" s="7" t="n">
        <v>2015</v>
      </c>
      <c r="C11" s="7" t="n">
        <v>3</v>
      </c>
      <c r="D11" s="7" t="n">
        <v>163</v>
      </c>
      <c r="E11" s="166" t="n">
        <f aca="false">low_SIPA_income!B4</f>
        <v>20233959.3615849</v>
      </c>
      <c r="F11" s="166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75" hidden="false" customHeight="false" outlineLevel="0" collapsed="false">
      <c r="B12" s="7" t="n">
        <v>2015</v>
      </c>
      <c r="C12" s="7" t="n">
        <v>4</v>
      </c>
      <c r="D12" s="7" t="n">
        <v>164</v>
      </c>
      <c r="E12" s="166" t="n">
        <f aca="false">low_SIPA_income!B5</f>
        <v>23711099.340712</v>
      </c>
      <c r="F12" s="166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75" hidden="false" customHeight="false" outlineLevel="0" collapsed="false">
      <c r="A13" s="65" t="s">
        <v>220</v>
      </c>
      <c r="B13" s="65" t="n">
        <v>2016</v>
      </c>
      <c r="C13" s="5" t="n">
        <v>1</v>
      </c>
      <c r="D13" s="65" t="n">
        <v>165</v>
      </c>
      <c r="E13" s="164" t="n">
        <f aca="false">low_SIPA_income!B6</f>
        <v>19318558.8094962</v>
      </c>
      <c r="F13" s="164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6" t="n">
        <f aca="false">low_SIPA_income!B7</f>
        <v>22035975.6793422</v>
      </c>
      <c r="F14" s="166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6" t="n">
        <f aca="false">low_SIPA_income!B8</f>
        <v>19225382.5714869</v>
      </c>
      <c r="F15" s="166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6" t="n">
        <f aca="false">low_SIPA_income!B9</f>
        <v>22564836.9054479</v>
      </c>
      <c r="F16" s="166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64" t="n">
        <f aca="false">low_SIPA_income!B10</f>
        <v>19510720.9348717</v>
      </c>
      <c r="F17" s="164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6" t="n">
        <f aca="false">low_SIPA_income!B11</f>
        <v>23339052.656364</v>
      </c>
      <c r="F18" s="166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6" t="n">
        <f aca="false">low_SIPA_income!B12</f>
        <v>20676340.3358436</v>
      </c>
      <c r="F19" s="166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6" t="n">
        <f aca="false">low_SIPA_income!B13</f>
        <v>24442783.390504</v>
      </c>
      <c r="F20" s="166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64" t="n">
        <f aca="false">low_SIPA_income!B14</f>
        <v>19573117.3944048</v>
      </c>
      <c r="F21" s="164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6" t="n">
        <f aca="false">low_SIPA_income!B15</f>
        <v>22216148.1449952</v>
      </c>
      <c r="F22" s="166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6" t="n">
        <f aca="false">low_SIPA_income!B16</f>
        <v>18296958.6464321</v>
      </c>
      <c r="F23" s="166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6" t="n">
        <f aca="false">low_SIPA_income!B17</f>
        <v>19939496.2171495</v>
      </c>
      <c r="F24" s="166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64" t="n">
        <f aca="false">low_SIPA_income!B18</f>
        <v>15750615.9012498</v>
      </c>
      <c r="F25" s="164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6" t="n">
        <f aca="false">low_SIPA_income!B19</f>
        <v>18663324.9516775</v>
      </c>
      <c r="F26" s="166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6" t="n">
        <f aca="false">low_SIPA_income!B20</f>
        <v>16028470.8888417</v>
      </c>
      <c r="F27" s="166" t="n">
        <f aca="false">low_SIPA_income!I20</f>
        <v>106725.327321697</v>
      </c>
      <c r="G27" s="67" t="n">
        <f aca="false">E27-F27*0.7</f>
        <v>15953763.1597165</v>
      </c>
      <c r="H27" s="67"/>
      <c r="I27" s="67"/>
      <c r="J27" s="67" t="n">
        <f aca="false">G27*3.8235866717</f>
        <v>61000596.1809504</v>
      </c>
      <c r="K27" s="9"/>
      <c r="L27" s="67"/>
      <c r="M27" s="67" t="n">
        <f aca="false">F27*2.511711692</f>
        <v>268063.252466433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6" t="n">
        <f aca="false">low_SIPA_income!B21</f>
        <v>18276559.1645614</v>
      </c>
      <c r="F28" s="166" t="n">
        <f aca="false">low_SIPA_income!I21</f>
        <v>106489.274891746</v>
      </c>
      <c r="G28" s="67" t="n">
        <f aca="false">E28-F28*0.7</f>
        <v>18202016.6721372</v>
      </c>
      <c r="H28" s="67"/>
      <c r="I28" s="67"/>
      <c r="J28" s="67" t="n">
        <f aca="false">G28*3.8235866717</f>
        <v>69596988.345645</v>
      </c>
      <c r="K28" s="9"/>
      <c r="L28" s="67"/>
      <c r="M28" s="67" t="n">
        <f aca="false">F28*2.511711692</f>
        <v>267470.356818201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64" t="n">
        <f aca="false">low_SIPA_income!B22</f>
        <v>16736107.6682229</v>
      </c>
      <c r="F29" s="164" t="n">
        <f aca="false">low_SIPA_income!I22</f>
        <v>112375.658822264</v>
      </c>
      <c r="G29" s="8" t="n">
        <f aca="false">E29-F29*0.7</f>
        <v>16657444.7070473</v>
      </c>
      <c r="H29" s="8"/>
      <c r="I29" s="8"/>
      <c r="J29" s="8" t="n">
        <f aca="false">G29*3.8235866717</f>
        <v>63691183.5664458</v>
      </c>
      <c r="K29" s="6"/>
      <c r="L29" s="8"/>
      <c r="M29" s="8" t="n">
        <f aca="false">F29*2.511711692</f>
        <v>282255.256160084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6" t="n">
        <f aca="false">low_SIPA_income!B23</f>
        <v>18769975.1612505</v>
      </c>
      <c r="F30" s="166" t="n">
        <f aca="false">low_SIPA_income!I23</f>
        <v>105346.073842744</v>
      </c>
      <c r="G30" s="67" t="n">
        <f aca="false">E30-F30*0.7</f>
        <v>18696232.9095606</v>
      </c>
      <c r="H30" s="67"/>
      <c r="I30" s="67"/>
      <c r="J30" s="67" t="n">
        <f aca="false">G30*3.8235866717</f>
        <v>71486666.9639948</v>
      </c>
      <c r="K30" s="9"/>
      <c r="L30" s="67"/>
      <c r="M30" s="67" t="n">
        <f aca="false">F30*2.511711692</f>
        <v>264598.965377116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6" t="n">
        <f aca="false">low_SIPA_income!B24</f>
        <v>15405521.830294</v>
      </c>
      <c r="F31" s="166" t="n">
        <f aca="false">low_SIPA_income!I24</f>
        <v>92913.9133306603</v>
      </c>
      <c r="G31" s="67" t="n">
        <f aca="false">E31-F31*0.7</f>
        <v>15340482.0909625</v>
      </c>
      <c r="H31" s="67"/>
      <c r="I31" s="67"/>
      <c r="J31" s="67" t="n">
        <f aca="false">G31*3.8235866717</f>
        <v>58655662.8604568</v>
      </c>
      <c r="K31" s="9"/>
      <c r="L31" s="67"/>
      <c r="M31" s="67" t="n">
        <f aca="false">F31*2.511711692</f>
        <v>233372.962462094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6" t="n">
        <f aca="false">low_SIPA_income!B25</f>
        <v>17448677.1017632</v>
      </c>
      <c r="F32" s="166" t="n">
        <f aca="false">low_SIPA_income!I25</f>
        <v>93180.4127226428</v>
      </c>
      <c r="G32" s="67" t="n">
        <f aca="false">E32-F32*0.7</f>
        <v>17383450.8128573</v>
      </c>
      <c r="H32" s="67"/>
      <c r="I32" s="67"/>
      <c r="J32" s="67" t="n">
        <f aca="false">G32*3.8235866717</f>
        <v>66467130.8361938</v>
      </c>
      <c r="K32" s="9"/>
      <c r="L32" s="67"/>
      <c r="M32" s="67" t="n">
        <f aca="false">F32*2.511711692</f>
        <v>234042.332100847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64" t="n">
        <f aca="false">low_SIPA_income!B26</f>
        <v>15527225.317105</v>
      </c>
      <c r="F33" s="164" t="n">
        <f aca="false">low_SIPA_income!I26</f>
        <v>96582.3971938346</v>
      </c>
      <c r="G33" s="8" t="n">
        <f aca="false">E33-F33*0.7</f>
        <v>15459617.6390693</v>
      </c>
      <c r="H33" s="8"/>
      <c r="I33" s="8"/>
      <c r="J33" s="8" t="n">
        <f aca="false">G33*3.8235866717</f>
        <v>59111187.9543237</v>
      </c>
      <c r="K33" s="6"/>
      <c r="L33" s="8"/>
      <c r="M33" s="8" t="n">
        <f aca="false">F33*2.511711692</f>
        <v>242587.136273142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6" t="n">
        <f aca="false">low_SIPA_income!B27</f>
        <v>18294557.4294486</v>
      </c>
      <c r="F34" s="166" t="n">
        <f aca="false">low_SIPA_income!I27</f>
        <v>95571.3068791593</v>
      </c>
      <c r="G34" s="67" t="n">
        <f aca="false">E34-F34*0.7</f>
        <v>18227657.5146332</v>
      </c>
      <c r="H34" s="67"/>
      <c r="I34" s="67"/>
      <c r="J34" s="67" t="n">
        <f aca="false">G34*3.8235866717</f>
        <v>69695028.3292639</v>
      </c>
      <c r="K34" s="9"/>
      <c r="L34" s="67"/>
      <c r="M34" s="67" t="n">
        <f aca="false">F34*2.511711692</f>
        <v>240047.568908104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6" t="n">
        <f aca="false">low_SIPA_income!B28</f>
        <v>16198360.3055543</v>
      </c>
      <c r="F35" s="166" t="n">
        <f aca="false">low_SIPA_income!I28</f>
        <v>100488.016640509</v>
      </c>
      <c r="G35" s="67" t="n">
        <f aca="false">E35-F35*0.7</f>
        <v>16128018.693906</v>
      </c>
      <c r="H35" s="67"/>
      <c r="I35" s="67"/>
      <c r="J35" s="67" t="n">
        <f aca="false">G35*3.8235866717</f>
        <v>61666877.3189472</v>
      </c>
      <c r="K35" s="9"/>
      <c r="L35" s="67"/>
      <c r="M35" s="67" t="n">
        <f aca="false">F35*2.511711692</f>
        <v>252396.926301856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6" t="n">
        <f aca="false">low_SIPA_income!B29</f>
        <v>18986991.192623</v>
      </c>
      <c r="F36" s="166" t="n">
        <f aca="false">low_SIPA_income!I29</f>
        <v>98028.4906712762</v>
      </c>
      <c r="G36" s="67" t="n">
        <f aca="false">E36-F36*0.7</f>
        <v>18918371.2491531</v>
      </c>
      <c r="H36" s="67"/>
      <c r="I36" s="67"/>
      <c r="J36" s="67" t="n">
        <f aca="false">G36*3.8235866717</f>
        <v>72336032.1585343</v>
      </c>
      <c r="K36" s="9"/>
      <c r="L36" s="67"/>
      <c r="M36" s="67" t="n">
        <f aca="false">F36*2.511711692</f>
        <v>246219.306168157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64" t="n">
        <f aca="false">low_SIPA_income!B30</f>
        <v>16643166.9238712</v>
      </c>
      <c r="F37" s="164" t="n">
        <f aca="false">low_SIPA_income!I30</f>
        <v>98190.8338816582</v>
      </c>
      <c r="G37" s="8" t="n">
        <f aca="false">E37-F37*0.7</f>
        <v>16574433.340154</v>
      </c>
      <c r="H37" s="8"/>
      <c r="I37" s="8"/>
      <c r="J37" s="8" t="n">
        <f aca="false">G37*3.8235866717</f>
        <v>63373782.4103929</v>
      </c>
      <c r="K37" s="6"/>
      <c r="L37" s="8"/>
      <c r="M37" s="8" t="n">
        <f aca="false">F37*2.511711692</f>
        <v>246627.065507791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6" t="n">
        <f aca="false">low_SIPA_income!B31</f>
        <v>19280395.9153786</v>
      </c>
      <c r="F38" s="166" t="n">
        <f aca="false">low_SIPA_income!I31</f>
        <v>99321.8107691359</v>
      </c>
      <c r="G38" s="67" t="n">
        <f aca="false">E38-F38*0.7</f>
        <v>19210870.6478402</v>
      </c>
      <c r="H38" s="67"/>
      <c r="I38" s="67"/>
      <c r="J38" s="67" t="n">
        <f aca="false">G38*3.8235866717</f>
        <v>73454428.9608344</v>
      </c>
      <c r="K38" s="9"/>
      <c r="L38" s="67"/>
      <c r="M38" s="67" t="n">
        <f aca="false">F38*2.511711692</f>
        <v>249467.75337945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6" t="n">
        <f aca="false">low_SIPA_income!B32</f>
        <v>16966015.6527138</v>
      </c>
      <c r="F39" s="166" t="n">
        <f aca="false">low_SIPA_income!I32</f>
        <v>100709.438355463</v>
      </c>
      <c r="G39" s="67" t="n">
        <f aca="false">E39-F39*0.7</f>
        <v>16895519.045865</v>
      </c>
      <c r="H39" s="67"/>
      <c r="I39" s="67"/>
      <c r="J39" s="67" t="n">
        <f aca="false">G39*3.8235866717</f>
        <v>64601481.4352228</v>
      </c>
      <c r="K39" s="9"/>
      <c r="L39" s="67"/>
      <c r="M39" s="67" t="n">
        <f aca="false">F39*2.511711692</f>
        <v>252953.07381217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6" t="n">
        <f aca="false">low_SIPA_income!B33</f>
        <v>19745561.1489969</v>
      </c>
      <c r="F40" s="166" t="n">
        <f aca="false">low_SIPA_income!I33</f>
        <v>98093.069808113</v>
      </c>
      <c r="G40" s="67" t="n">
        <f aca="false">E40-F40*0.7</f>
        <v>19676896.0001312</v>
      </c>
      <c r="H40" s="67"/>
      <c r="I40" s="67"/>
      <c r="J40" s="67" t="n">
        <f aca="false">G40*3.8235866717</f>
        <v>75236317.2865288</v>
      </c>
      <c r="K40" s="9"/>
      <c r="L40" s="67"/>
      <c r="M40" s="67" t="n">
        <f aca="false">F40*2.511711692</f>
        <v>246381.51034121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64" t="n">
        <f aca="false">low_SIPA_income!B34</f>
        <v>17484620.8711351</v>
      </c>
      <c r="F41" s="164" t="n">
        <f aca="false">low_SIPA_income!I34</f>
        <v>98720.0277428756</v>
      </c>
      <c r="G41" s="8" t="n">
        <f aca="false">E41-F41*0.7</f>
        <v>17415516.8517151</v>
      </c>
      <c r="H41" s="8"/>
      <c r="I41" s="8"/>
      <c r="J41" s="8" t="n">
        <f aca="false">G41*3.8235866717</f>
        <v>66589738.1149845</v>
      </c>
      <c r="K41" s="6"/>
      <c r="L41" s="8"/>
      <c r="M41" s="8" t="n">
        <f aca="false">F41*2.511711692</f>
        <v>247956.247916345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6" t="n">
        <f aca="false">low_SIPA_income!B35</f>
        <v>20216678.9601232</v>
      </c>
      <c r="F42" s="166" t="n">
        <f aca="false">low_SIPA_income!I35</f>
        <v>101574.760595176</v>
      </c>
      <c r="G42" s="67" t="n">
        <f aca="false">E42-F42*0.7</f>
        <v>20145576.6277066</v>
      </c>
      <c r="H42" s="67"/>
      <c r="I42" s="67"/>
      <c r="J42" s="67" t="n">
        <f aca="false">G42*3.8235866717</f>
        <v>77028358.2874099</v>
      </c>
      <c r="K42" s="9"/>
      <c r="L42" s="67"/>
      <c r="M42" s="67" t="n">
        <f aca="false">F42*2.511711692</f>
        <v>255126.513799004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6" t="n">
        <f aca="false">low_SIPA_income!B36</f>
        <v>17782486.068778</v>
      </c>
      <c r="F43" s="166" t="n">
        <f aca="false">low_SIPA_income!I36</f>
        <v>104450.054229543</v>
      </c>
      <c r="G43" s="67" t="n">
        <f aca="false">E43-F43*0.7</f>
        <v>17709371.0308173</v>
      </c>
      <c r="H43" s="67"/>
      <c r="I43" s="67"/>
      <c r="J43" s="67" t="n">
        <f aca="false">G43*3.8235866717</f>
        <v>67713315.0376232</v>
      </c>
      <c r="K43" s="9"/>
      <c r="L43" s="67"/>
      <c r="M43" s="67" t="n">
        <f aca="false">F43*2.511711692</f>
        <v>262348.422438377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6" t="n">
        <f aca="false">low_SIPA_income!B37</f>
        <v>20605061.9988562</v>
      </c>
      <c r="F44" s="166" t="n">
        <f aca="false">low_SIPA_income!I37</f>
        <v>103774.864881477</v>
      </c>
      <c r="G44" s="67" t="n">
        <f aca="false">E44-F44*0.7</f>
        <v>20532419.5934391</v>
      </c>
      <c r="H44" s="67"/>
      <c r="I44" s="67"/>
      <c r="J44" s="67" t="n">
        <f aca="false">G44*3.8235866717</f>
        <v>78507485.8952258</v>
      </c>
      <c r="K44" s="9"/>
      <c r="L44" s="67"/>
      <c r="M44" s="67" t="n">
        <f aca="false">F44*2.511711692</f>
        <v>260652.541458525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64" t="n">
        <f aca="false">low_SIPA_income!B38</f>
        <v>18234438.9484239</v>
      </c>
      <c r="F45" s="164" t="n">
        <f aca="false">low_SIPA_income!I38</f>
        <v>104841.363893155</v>
      </c>
      <c r="G45" s="8" t="n">
        <f aca="false">E45-F45*0.7</f>
        <v>18161049.9936987</v>
      </c>
      <c r="H45" s="8"/>
      <c r="I45" s="8"/>
      <c r="J45" s="8" t="n">
        <f aca="false">G45*3.8235866717</f>
        <v>69440348.6999838</v>
      </c>
      <c r="K45" s="6"/>
      <c r="L45" s="8"/>
      <c r="M45" s="8" t="n">
        <f aca="false">F45*2.511711692</f>
        <v>263331.279495663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6" t="n">
        <f aca="false">low_SIPA_income!B39</f>
        <v>21045528.2627061</v>
      </c>
      <c r="F46" s="166" t="n">
        <f aca="false">low_SIPA_income!I39</f>
        <v>110522.836419027</v>
      </c>
      <c r="G46" s="67" t="n">
        <f aca="false">E46-F46*0.7</f>
        <v>20968162.2772128</v>
      </c>
      <c r="H46" s="67"/>
      <c r="I46" s="67"/>
      <c r="J46" s="67" t="n">
        <f aca="false">G46*3.8235866717</f>
        <v>80173585.8131936</v>
      </c>
      <c r="K46" s="9"/>
      <c r="L46" s="67"/>
      <c r="M46" s="67" t="n">
        <f aca="false">F46*2.511711692</f>
        <v>277601.500466675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6" t="n">
        <f aca="false">low_SIPA_income!B40</f>
        <v>18529370.8466346</v>
      </c>
      <c r="F47" s="166" t="n">
        <f aca="false">low_SIPA_income!I40</f>
        <v>111420.254240349</v>
      </c>
      <c r="G47" s="67" t="n">
        <f aca="false">E47-F47*0.7</f>
        <v>18451376.6686663</v>
      </c>
      <c r="H47" s="67"/>
      <c r="I47" s="67"/>
      <c r="J47" s="67" t="n">
        <f aca="false">G47*3.8235866717</f>
        <v>70550437.9048289</v>
      </c>
      <c r="K47" s="9"/>
      <c r="L47" s="67"/>
      <c r="M47" s="67" t="n">
        <f aca="false">F47*2.511711692</f>
        <v>279855.555301098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6" t="n">
        <f aca="false">low_SIPA_income!B41</f>
        <v>21431574.3375309</v>
      </c>
      <c r="F48" s="166" t="n">
        <f aca="false">low_SIPA_income!I41</f>
        <v>113007.947208223</v>
      </c>
      <c r="G48" s="67" t="n">
        <f aca="false">E48-F48*0.7</f>
        <v>21352468.7744851</v>
      </c>
      <c r="H48" s="67"/>
      <c r="I48" s="67"/>
      <c r="J48" s="67" t="n">
        <f aca="false">G48*3.8235866717</f>
        <v>81643015.0140118</v>
      </c>
      <c r="K48" s="9"/>
      <c r="L48" s="67"/>
      <c r="M48" s="67" t="n">
        <f aca="false">F48*2.511711692</f>
        <v>283843.382291811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64" t="n">
        <f aca="false">low_SIPA_income!B42</f>
        <v>18732165.2440035</v>
      </c>
      <c r="F49" s="164" t="n">
        <f aca="false">low_SIPA_income!I42</f>
        <v>110511.445583275</v>
      </c>
      <c r="G49" s="8" t="n">
        <f aca="false">E49-F49*0.7</f>
        <v>18654807.2320952</v>
      </c>
      <c r="H49" s="8"/>
      <c r="I49" s="8"/>
      <c r="J49" s="8" t="n">
        <f aca="false">G49*3.8235866717</f>
        <v>71328272.2957719</v>
      </c>
      <c r="K49" s="6"/>
      <c r="L49" s="8"/>
      <c r="M49" s="8" t="n">
        <f aca="false">F49*2.511711692</f>
        <v>277572.889971333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6" t="n">
        <f aca="false">low_SIPA_income!B43</f>
        <v>21780236.8766896</v>
      </c>
      <c r="F50" s="166" t="n">
        <f aca="false">low_SIPA_income!I43</f>
        <v>114497.570437489</v>
      </c>
      <c r="G50" s="67" t="n">
        <f aca="false">E50-F50*0.7</f>
        <v>21700088.5773834</v>
      </c>
      <c r="H50" s="67"/>
      <c r="I50" s="67"/>
      <c r="J50" s="67" t="n">
        <f aca="false">G50*3.8235866717</f>
        <v>82972169.4591925</v>
      </c>
      <c r="K50" s="9"/>
      <c r="L50" s="67"/>
      <c r="M50" s="67" t="n">
        <f aca="false">F50*2.511711692</f>
        <v>287584.886373434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6" t="n">
        <f aca="false">low_SIPA_income!B44</f>
        <v>19242063.6214216</v>
      </c>
      <c r="F51" s="166" t="n">
        <f aca="false">low_SIPA_income!I44</f>
        <v>110211.790091959</v>
      </c>
      <c r="G51" s="67" t="n">
        <f aca="false">E51-F51*0.7</f>
        <v>19164915.3683573</v>
      </c>
      <c r="H51" s="67"/>
      <c r="I51" s="67"/>
      <c r="J51" s="67" t="n">
        <f aca="false">G51*3.8235866717</f>
        <v>73278714.9667094</v>
      </c>
      <c r="K51" s="9"/>
      <c r="L51" s="67"/>
      <c r="M51" s="67" t="n">
        <f aca="false">F51*2.511711692</f>
        <v>276820.241770222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6" t="n">
        <f aca="false">low_SIPA_income!B45</f>
        <v>22074034.8447375</v>
      </c>
      <c r="F52" s="166" t="n">
        <f aca="false">low_SIPA_income!I45</f>
        <v>117660.747111372</v>
      </c>
      <c r="G52" s="67" t="n">
        <f aca="false">E52-F52*0.7</f>
        <v>21991672.3217595</v>
      </c>
      <c r="H52" s="67"/>
      <c r="I52" s="67"/>
      <c r="J52" s="67" t="n">
        <f aca="false">G52*3.8235866717</f>
        <v>84087065.1778736</v>
      </c>
      <c r="K52" s="9"/>
      <c r="L52" s="67"/>
      <c r="M52" s="67" t="n">
        <f aca="false">F52*2.511711692</f>
        <v>295529.874209089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64" t="n">
        <f aca="false">low_SIPA_income!B46</f>
        <v>19481450.6647336</v>
      </c>
      <c r="F53" s="164" t="n">
        <f aca="false">low_SIPA_income!I46</f>
        <v>120872.321732959</v>
      </c>
      <c r="G53" s="8" t="n">
        <f aca="false">E53-F53*0.7</f>
        <v>19396840.0395205</v>
      </c>
      <c r="H53" s="8"/>
      <c r="I53" s="8"/>
      <c r="J53" s="8" t="n">
        <f aca="false">G53*3.8235866717</f>
        <v>74165499.0482076</v>
      </c>
      <c r="K53" s="6"/>
      <c r="L53" s="8"/>
      <c r="M53" s="8" t="n">
        <f aca="false">F53*2.511711692</f>
        <v>303596.423735858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6" t="n">
        <f aca="false">low_SIPA_income!B47</f>
        <v>22585082.5622804</v>
      </c>
      <c r="F54" s="166" t="n">
        <f aca="false">low_SIPA_income!I47</f>
        <v>115399.699908439</v>
      </c>
      <c r="G54" s="67" t="n">
        <f aca="false">E54-F54*0.7</f>
        <v>22504302.7723445</v>
      </c>
      <c r="H54" s="67"/>
      <c r="I54" s="67"/>
      <c r="J54" s="67" t="n">
        <f aca="false">G54*3.8235866717</f>
        <v>86047152.1362378</v>
      </c>
      <c r="K54" s="9"/>
      <c r="L54" s="67"/>
      <c r="M54" s="67" t="n">
        <f aca="false">F54*2.511711692</f>
        <v>289850.775513317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6" t="n">
        <f aca="false">low_SIPA_income!B48</f>
        <v>19988928.3664909</v>
      </c>
      <c r="F55" s="166" t="n">
        <f aca="false">low_SIPA_income!I48</f>
        <v>115767.695448167</v>
      </c>
      <c r="G55" s="67" t="n">
        <f aca="false">E55-F55*0.7</f>
        <v>19907890.9796772</v>
      </c>
      <c r="H55" s="67"/>
      <c r="I55" s="67"/>
      <c r="J55" s="67" t="n">
        <f aca="false">G55*3.8235866717</f>
        <v>76119546.6115503</v>
      </c>
      <c r="K55" s="9"/>
      <c r="L55" s="67"/>
      <c r="M55" s="67" t="n">
        <f aca="false">F55*2.511711692</f>
        <v>290775.074213056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6" t="n">
        <f aca="false">low_SIPA_income!B49</f>
        <v>23174143.0566378</v>
      </c>
      <c r="F56" s="166" t="n">
        <f aca="false">low_SIPA_income!I49</f>
        <v>118519.927073201</v>
      </c>
      <c r="G56" s="67" t="n">
        <f aca="false">E56-F56*0.7</f>
        <v>23091179.1076865</v>
      </c>
      <c r="H56" s="67"/>
      <c r="I56" s="67"/>
      <c r="J56" s="67" t="n">
        <f aca="false">G56*3.8235866717</f>
        <v>88291124.6699877</v>
      </c>
      <c r="K56" s="9"/>
      <c r="L56" s="67"/>
      <c r="M56" s="67" t="n">
        <f aca="false">F56*2.511711692</f>
        <v>297687.886564747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64" t="n">
        <f aca="false">low_SIPA_income!B50</f>
        <v>20566911.2447241</v>
      </c>
      <c r="F57" s="164" t="n">
        <f aca="false">low_SIPA_income!I50</f>
        <v>118181.258050643</v>
      </c>
      <c r="G57" s="8" t="n">
        <f aca="false">E57-F57*0.7</f>
        <v>20484184.3640886</v>
      </c>
      <c r="H57" s="8"/>
      <c r="I57" s="8"/>
      <c r="J57" s="8" t="n">
        <f aca="false">G57*3.8235866717</f>
        <v>78323054.3151748</v>
      </c>
      <c r="K57" s="6"/>
      <c r="L57" s="8"/>
      <c r="M57" s="8" t="n">
        <f aca="false">F57*2.511711692</f>
        <v>296837.24762107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6" t="n">
        <f aca="false">low_SIPA_income!B51</f>
        <v>23794864.0617466</v>
      </c>
      <c r="F58" s="166" t="n">
        <f aca="false">low_SIPA_income!I51</f>
        <v>117470.637176163</v>
      </c>
      <c r="G58" s="67" t="n">
        <f aca="false">E58-F58*0.7</f>
        <v>23712634.6157233</v>
      </c>
      <c r="H58" s="67"/>
      <c r="I58" s="67"/>
      <c r="J58" s="67" t="n">
        <f aca="false">G58*3.8235866717</f>
        <v>90667313.6675715</v>
      </c>
      <c r="K58" s="9"/>
      <c r="L58" s="67"/>
      <c r="M58" s="67" t="n">
        <f aca="false">F58*2.511711692</f>
        <v>295052.372862058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6" t="n">
        <f aca="false">low_SIPA_income!B52</f>
        <v>21093338.5997714</v>
      </c>
      <c r="F59" s="166" t="n">
        <f aca="false">low_SIPA_income!I52</f>
        <v>120696.422590518</v>
      </c>
      <c r="G59" s="67" t="n">
        <f aca="false">E59-F59*0.7</f>
        <v>21008851.1039581</v>
      </c>
      <c r="H59" s="67"/>
      <c r="I59" s="67"/>
      <c r="J59" s="67" t="n">
        <f aca="false">G59*3.8235866717</f>
        <v>80329163.0688239</v>
      </c>
      <c r="K59" s="9"/>
      <c r="L59" s="67"/>
      <c r="M59" s="67" t="n">
        <f aca="false">F59*2.511711692</f>
        <v>303154.615803176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6" t="n">
        <f aca="false">low_SIPA_income!B53</f>
        <v>24329122.4959072</v>
      </c>
      <c r="F60" s="166" t="n">
        <f aca="false">low_SIPA_income!I53</f>
        <v>118671.864008375</v>
      </c>
      <c r="G60" s="67" t="n">
        <f aca="false">E60-F60*0.7</f>
        <v>24246052.1911013</v>
      </c>
      <c r="H60" s="67"/>
      <c r="I60" s="67"/>
      <c r="J60" s="67" t="n">
        <f aca="false">G60*3.8235866717</f>
        <v>92706881.9992376</v>
      </c>
      <c r="K60" s="9"/>
      <c r="L60" s="67"/>
      <c r="M60" s="67" t="n">
        <f aca="false">F60*2.511711692</f>
        <v>298069.508341269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64" t="n">
        <f aca="false">low_SIPA_income!B54</f>
        <v>21283942.2992525</v>
      </c>
      <c r="F61" s="164" t="n">
        <f aca="false">low_SIPA_income!I54</f>
        <v>123408.824673355</v>
      </c>
      <c r="G61" s="8" t="n">
        <f aca="false">E61-F61*0.7</f>
        <v>21197556.1219812</v>
      </c>
      <c r="H61" s="8"/>
      <c r="I61" s="8"/>
      <c r="J61" s="8" t="n">
        <f aca="false">G61*3.8235866717</f>
        <v>81050693.06062</v>
      </c>
      <c r="K61" s="6"/>
      <c r="L61" s="8"/>
      <c r="M61" s="8" t="n">
        <f aca="false">F61*2.511711692</f>
        <v>309967.387828045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6" t="n">
        <f aca="false">low_SIPA_income!B55</f>
        <v>24382492.5384651</v>
      </c>
      <c r="F62" s="166" t="n">
        <f aca="false">low_SIPA_income!I55</f>
        <v>125957.800754995</v>
      </c>
      <c r="G62" s="67" t="n">
        <f aca="false">E62-F62*0.7</f>
        <v>24294322.0779366</v>
      </c>
      <c r="H62" s="67"/>
      <c r="I62" s="67"/>
      <c r="J62" s="67" t="n">
        <f aca="false">G62*3.8235866717</f>
        <v>92891446.0951853</v>
      </c>
      <c r="K62" s="9"/>
      <c r="L62" s="67"/>
      <c r="M62" s="67" t="n">
        <f aca="false">F62*2.511711692</f>
        <v>316369.680854927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6" t="n">
        <f aca="false">low_SIPA_income!B56</f>
        <v>21337011.0909201</v>
      </c>
      <c r="F63" s="166" t="n">
        <f aca="false">low_SIPA_income!I56</f>
        <v>121459.25452138</v>
      </c>
      <c r="G63" s="67" t="n">
        <f aca="false">E63-F63*0.7</f>
        <v>21251989.6127552</v>
      </c>
      <c r="H63" s="67"/>
      <c r="I63" s="67"/>
      <c r="J63" s="67" t="n">
        <f aca="false">G63*3.8235866717</f>
        <v>81258824.2304375</v>
      </c>
      <c r="K63" s="9"/>
      <c r="L63" s="67"/>
      <c r="M63" s="67" t="n">
        <f aca="false">F63*2.511711692</f>
        <v>305070.629682954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6" t="n">
        <f aca="false">low_SIPA_income!B57</f>
        <v>24453025.1568502</v>
      </c>
      <c r="F64" s="166" t="n">
        <f aca="false">low_SIPA_income!I57</f>
        <v>128580.864880804</v>
      </c>
      <c r="G64" s="67" t="n">
        <f aca="false">E64-F64*0.7</f>
        <v>24363018.5514336</v>
      </c>
      <c r="H64" s="67"/>
      <c r="I64" s="67"/>
      <c r="J64" s="67" t="n">
        <f aca="false">G64*3.8235866717</f>
        <v>93154113.0156415</v>
      </c>
      <c r="K64" s="9"/>
      <c r="L64" s="67"/>
      <c r="M64" s="67" t="n">
        <f aca="false">F64*2.511711692</f>
        <v>322958.061688587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64" t="n">
        <f aca="false">low_SIPA_income!B58</f>
        <v>21521820.5601311</v>
      </c>
      <c r="F65" s="164" t="n">
        <f aca="false">low_SIPA_income!I58</f>
        <v>130703.363814837</v>
      </c>
      <c r="G65" s="8" t="n">
        <f aca="false">E65-F65*0.7</f>
        <v>21430328.2054608</v>
      </c>
      <c r="H65" s="8"/>
      <c r="I65" s="8"/>
      <c r="J65" s="8" t="n">
        <f aca="false">G65*3.8235866717</f>
        <v>81940717.2965564</v>
      </c>
      <c r="K65" s="6"/>
      <c r="L65" s="8"/>
      <c r="M65" s="8" t="n">
        <f aca="false">F65*2.511711692</f>
        <v>328289.167077455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6" t="n">
        <f aca="false">low_SIPA_income!B59</f>
        <v>24815853.7235147</v>
      </c>
      <c r="F66" s="166" t="n">
        <f aca="false">low_SIPA_income!I59</f>
        <v>130915.82521097</v>
      </c>
      <c r="G66" s="67" t="n">
        <f aca="false">E66-F66*0.7</f>
        <v>24724212.645867</v>
      </c>
      <c r="H66" s="67"/>
      <c r="I66" s="67"/>
      <c r="J66" s="67" t="n">
        <f aca="false">G66*3.8235866717</f>
        <v>94535169.9410137</v>
      </c>
      <c r="K66" s="9"/>
      <c r="L66" s="67"/>
      <c r="M66" s="67" t="n">
        <f aca="false">F66*2.511711692</f>
        <v>328822.808850221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6" t="n">
        <f aca="false">low_SIPA_income!B60</f>
        <v>21711069.7787233</v>
      </c>
      <c r="F67" s="166" t="n">
        <f aca="false">low_SIPA_income!I60</f>
        <v>133223.714725482</v>
      </c>
      <c r="G67" s="67" t="n">
        <f aca="false">E67-F67*0.7</f>
        <v>21617813.1784155</v>
      </c>
      <c r="H67" s="67"/>
      <c r="I67" s="67"/>
      <c r="J67" s="67" t="n">
        <f aca="false">G67*3.8235866717</f>
        <v>82657582.3402902</v>
      </c>
      <c r="K67" s="9"/>
      <c r="L67" s="67"/>
      <c r="M67" s="67" t="n">
        <f aca="false">F67*2.511711692</f>
        <v>334619.561927666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6" t="n">
        <f aca="false">low_SIPA_income!B61</f>
        <v>24897331.3313572</v>
      </c>
      <c r="F68" s="166" t="n">
        <f aca="false">low_SIPA_income!I61</f>
        <v>131534.324288194</v>
      </c>
      <c r="G68" s="67" t="n">
        <f aca="false">E68-F68*0.7</f>
        <v>24805257.3043555</v>
      </c>
      <c r="H68" s="67"/>
      <c r="I68" s="67"/>
      <c r="J68" s="67" t="n">
        <f aca="false">G68*3.8235866717</f>
        <v>94845051.2170227</v>
      </c>
      <c r="K68" s="9"/>
      <c r="L68" s="67"/>
      <c r="M68" s="67" t="n">
        <f aca="false">F68*2.511711692</f>
        <v>330376.300213977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64" t="n">
        <f aca="false">low_SIPA_income!B62</f>
        <v>21912930.6556935</v>
      </c>
      <c r="F69" s="164" t="n">
        <f aca="false">low_SIPA_income!I62</f>
        <v>130209.66411789</v>
      </c>
      <c r="G69" s="8" t="n">
        <f aca="false">E69-F69*0.7</f>
        <v>21821783.890811</v>
      </c>
      <c r="H69" s="8"/>
      <c r="I69" s="8"/>
      <c r="J69" s="8" t="n">
        <f aca="false">G69*3.8235866717</f>
        <v>83437482.0376228</v>
      </c>
      <c r="K69" s="6"/>
      <c r="L69" s="8"/>
      <c r="M69" s="8" t="n">
        <f aca="false">F69*2.511711692</f>
        <v>327049.135776296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6" t="n">
        <f aca="false">low_SIPA_income!B63</f>
        <v>25158031.5498619</v>
      </c>
      <c r="F70" s="166" t="n">
        <f aca="false">low_SIPA_income!I63</f>
        <v>131393.226847542</v>
      </c>
      <c r="G70" s="67" t="n">
        <f aca="false">E70-F70*0.7</f>
        <v>25066056.2910686</v>
      </c>
      <c r="H70" s="67"/>
      <c r="I70" s="67"/>
      <c r="J70" s="67" t="n">
        <f aca="false">G70*3.8235866717</f>
        <v>95842238.7466117</v>
      </c>
      <c r="K70" s="9"/>
      <c r="L70" s="67"/>
      <c r="M70" s="67" t="n">
        <f aca="false">F70*2.511711692</f>
        <v>330021.90412258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6" t="n">
        <f aca="false">low_SIPA_income!B64</f>
        <v>21968583.1273151</v>
      </c>
      <c r="F71" s="166" t="n">
        <f aca="false">low_SIPA_income!I64</f>
        <v>132865.723613871</v>
      </c>
      <c r="G71" s="67" t="n">
        <f aca="false">E71-F71*0.7</f>
        <v>21875577.1207854</v>
      </c>
      <c r="H71" s="67"/>
      <c r="I71" s="67"/>
      <c r="J71" s="67" t="n">
        <f aca="false">G71*3.8235866717</f>
        <v>83643165.1147805</v>
      </c>
      <c r="K71" s="9"/>
      <c r="L71" s="67"/>
      <c r="M71" s="67" t="n">
        <f aca="false">F71*2.511711692</f>
        <v>333720.391466999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6" t="n">
        <f aca="false">low_SIPA_income!B65</f>
        <v>25241844.3664899</v>
      </c>
      <c r="F72" s="166" t="n">
        <f aca="false">low_SIPA_income!I65</f>
        <v>131805.256730627</v>
      </c>
      <c r="G72" s="67" t="n">
        <f aca="false">E72-F72*0.7</f>
        <v>25149580.6867784</v>
      </c>
      <c r="H72" s="67"/>
      <c r="I72" s="67"/>
      <c r="J72" s="67" t="n">
        <f aca="false">G72*3.8235866717</f>
        <v>96161601.5128097</v>
      </c>
      <c r="K72" s="9"/>
      <c r="L72" s="67"/>
      <c r="M72" s="67" t="n">
        <f aca="false">F72*2.511711692</f>
        <v>331056.804397377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64" t="n">
        <f aca="false">low_SIPA_income!B66</f>
        <v>22006848.4906455</v>
      </c>
      <c r="F73" s="164" t="n">
        <f aca="false">low_SIPA_income!I66</f>
        <v>130616.908131003</v>
      </c>
      <c r="G73" s="8" t="n">
        <f aca="false">E73-F73*0.7</f>
        <v>21915416.6549538</v>
      </c>
      <c r="H73" s="8"/>
      <c r="I73" s="8"/>
      <c r="J73" s="8" t="n">
        <f aca="false">G73*3.8235866717</f>
        <v>83795495.0266334</v>
      </c>
      <c r="K73" s="6"/>
      <c r="L73" s="8"/>
      <c r="M73" s="8" t="n">
        <f aca="false">F73*2.511711692</f>
        <v>328072.015325531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6" t="n">
        <f aca="false">low_SIPA_income!B67</f>
        <v>25256693.0106871</v>
      </c>
      <c r="F74" s="166" t="n">
        <f aca="false">low_SIPA_income!I67</f>
        <v>132832.720123734</v>
      </c>
      <c r="G74" s="67" t="n">
        <f aca="false">E74-F74*0.7</f>
        <v>25163710.1066005</v>
      </c>
      <c r="H74" s="67"/>
      <c r="I74" s="67"/>
      <c r="J74" s="67" t="n">
        <f aca="false">G74*3.8235866717</f>
        <v>96215626.5741204</v>
      </c>
      <c r="K74" s="9"/>
      <c r="L74" s="67"/>
      <c r="M74" s="67" t="n">
        <f aca="false">F74*2.511711692</f>
        <v>333637.496214945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6" t="n">
        <f aca="false">low_SIPA_income!B68</f>
        <v>22152638.2217898</v>
      </c>
      <c r="F75" s="166" t="n">
        <f aca="false">low_SIPA_income!I68</f>
        <v>132964.776530765</v>
      </c>
      <c r="G75" s="67" t="n">
        <f aca="false">E75-F75*0.7</f>
        <v>22059562.8782182</v>
      </c>
      <c r="H75" s="67"/>
      <c r="I75" s="67"/>
      <c r="J75" s="67" t="n">
        <f aca="false">G75*3.8235866717</f>
        <v>84346650.6046833</v>
      </c>
      <c r="K75" s="9"/>
      <c r="L75" s="67"/>
      <c r="M75" s="67" t="n">
        <f aca="false">F75*2.511711692</f>
        <v>333969.183836489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6" t="n">
        <f aca="false">low_SIPA_income!B69</f>
        <v>25586363.6801366</v>
      </c>
      <c r="F76" s="166" t="n">
        <f aca="false">low_SIPA_income!I69</f>
        <v>130475.945684447</v>
      </c>
      <c r="G76" s="67" t="n">
        <f aca="false">E76-F76*0.7</f>
        <v>25495030.5181575</v>
      </c>
      <c r="H76" s="67"/>
      <c r="I76" s="67"/>
      <c r="J76" s="67" t="n">
        <f aca="false">G76*3.8235866717</f>
        <v>97482458.8838116</v>
      </c>
      <c r="K76" s="9"/>
      <c r="L76" s="67"/>
      <c r="M76" s="67" t="n">
        <f aca="false">F76*2.511711692</f>
        <v>327717.958300383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64" t="n">
        <f aca="false">low_SIPA_income!B70</f>
        <v>22433914.4426474</v>
      </c>
      <c r="F77" s="164" t="n">
        <f aca="false">low_SIPA_income!I70</f>
        <v>129002.852589398</v>
      </c>
      <c r="G77" s="8" t="n">
        <f aca="false">E77-F77*0.7</f>
        <v>22343612.4458349</v>
      </c>
      <c r="H77" s="8"/>
      <c r="I77" s="8"/>
      <c r="J77" s="8" t="n">
        <f aca="false">G77*3.8235866717</f>
        <v>85432738.7455244</v>
      </c>
      <c r="K77" s="6"/>
      <c r="L77" s="8"/>
      <c r="M77" s="8" t="n">
        <f aca="false">F77*2.511711692</f>
        <v>324017.973150143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6" t="n">
        <f aca="false">low_SIPA_income!B71</f>
        <v>25636314.6672291</v>
      </c>
      <c r="F78" s="166" t="n">
        <f aca="false">low_SIPA_income!I71</f>
        <v>131585.537422634</v>
      </c>
      <c r="G78" s="67" t="n">
        <f aca="false">E78-F78*0.7</f>
        <v>25544204.7910332</v>
      </c>
      <c r="H78" s="67"/>
      <c r="I78" s="67"/>
      <c r="J78" s="67" t="n">
        <f aca="false">G78*3.8235866717</f>
        <v>97670480.97817</v>
      </c>
      <c r="K78" s="9"/>
      <c r="L78" s="67"/>
      <c r="M78" s="67" t="n">
        <f aca="false">F78*2.511711692</f>
        <v>330504.932842533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6" t="n">
        <f aca="false">low_SIPA_income!B72</f>
        <v>22379120.5949907</v>
      </c>
      <c r="F79" s="166" t="n">
        <f aca="false">low_SIPA_income!I72</f>
        <v>131071.770965546</v>
      </c>
      <c r="G79" s="67" t="n">
        <f aca="false">E79-F79*0.7</f>
        <v>22287370.3553148</v>
      </c>
      <c r="H79" s="67"/>
      <c r="I79" s="67"/>
      <c r="J79" s="67" t="n">
        <f aca="false">G79*3.8235866717</f>
        <v>85217692.2378233</v>
      </c>
      <c r="K79" s="9"/>
      <c r="L79" s="67"/>
      <c r="M79" s="67" t="n">
        <f aca="false">F79*2.511711692</f>
        <v>329214.499625309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6" t="n">
        <f aca="false">low_SIPA_income!B73</f>
        <v>25706993.7300031</v>
      </c>
      <c r="F80" s="166" t="n">
        <f aca="false">low_SIPA_income!I73</f>
        <v>133521.40405621</v>
      </c>
      <c r="G80" s="67" t="n">
        <f aca="false">E80-F80*0.7</f>
        <v>25613528.7471637</v>
      </c>
      <c r="H80" s="67"/>
      <c r="I80" s="67"/>
      <c r="J80" s="67" t="n">
        <f aca="false">G80*3.8235866717</f>
        <v>97935547.13286</v>
      </c>
      <c r="K80" s="9"/>
      <c r="L80" s="67"/>
      <c r="M80" s="67" t="n">
        <f aca="false">F80*2.511711692</f>
        <v>335367.271700239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64" t="n">
        <f aca="false">low_SIPA_income!B74</f>
        <v>22391882.5135055</v>
      </c>
      <c r="F81" s="164" t="n">
        <f aca="false">low_SIPA_income!I74</f>
        <v>136173.039042107</v>
      </c>
      <c r="G81" s="8" t="n">
        <f aca="false">E81-F81*0.7</f>
        <v>22296561.386176</v>
      </c>
      <c r="H81" s="8"/>
      <c r="I81" s="8"/>
      <c r="J81" s="8" t="n">
        <f aca="false">G81*3.8235866717</f>
        <v>85252834.9409236</v>
      </c>
      <c r="K81" s="6"/>
      <c r="L81" s="8"/>
      <c r="M81" s="8" t="n">
        <f aca="false">F81*2.511711692</f>
        <v>342027.414297233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6" t="n">
        <f aca="false">low_SIPA_income!B75</f>
        <v>25651362.076976</v>
      </c>
      <c r="F82" s="166" t="n">
        <f aca="false">low_SIPA_income!I75</f>
        <v>139876.801214936</v>
      </c>
      <c r="G82" s="67" t="n">
        <f aca="false">E82-F82*0.7</f>
        <v>25553448.3161255</v>
      </c>
      <c r="H82" s="67"/>
      <c r="I82" s="67"/>
      <c r="J82" s="67" t="n">
        <f aca="false">G82*3.8235866717</f>
        <v>97705824.3975124</v>
      </c>
      <c r="K82" s="9"/>
      <c r="L82" s="67"/>
      <c r="M82" s="67" t="n">
        <f aca="false">F82*2.511711692</f>
        <v>351330.197051115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6" t="n">
        <f aca="false">low_SIPA_income!B76</f>
        <v>22678545.7572611</v>
      </c>
      <c r="F83" s="166" t="n">
        <f aca="false">low_SIPA_income!I76</f>
        <v>136111.708559384</v>
      </c>
      <c r="G83" s="67" t="n">
        <f aca="false">E83-F83*0.7</f>
        <v>22583267.5612695</v>
      </c>
      <c r="H83" s="67"/>
      <c r="I83" s="67"/>
      <c r="J83" s="67" t="n">
        <f aca="false">G83*3.8235866717</f>
        <v>86349080.850705</v>
      </c>
      <c r="K83" s="9"/>
      <c r="L83" s="67"/>
      <c r="M83" s="67" t="n">
        <f aca="false">F83*2.511711692</f>
        <v>341873.369806702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6" t="n">
        <f aca="false">low_SIPA_income!B77</f>
        <v>25851015.322174</v>
      </c>
      <c r="F84" s="166" t="n">
        <f aca="false">low_SIPA_income!I77</f>
        <v>138958.001794903</v>
      </c>
      <c r="G84" s="67" t="n">
        <f aca="false">E84-F84*0.7</f>
        <v>25753744.7209176</v>
      </c>
      <c r="H84" s="67"/>
      <c r="I84" s="67"/>
      <c r="J84" s="67" t="n">
        <f aca="false">G84*3.8235866717</f>
        <v>98471675.0612648</v>
      </c>
      <c r="K84" s="9"/>
      <c r="L84" s="67"/>
      <c r="M84" s="67" t="n">
        <f aca="false">F84*2.511711692</f>
        <v>349022.437805215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64" t="n">
        <f aca="false">low_SIPA_income!B78</f>
        <v>22763764.5488274</v>
      </c>
      <c r="F85" s="164" t="n">
        <f aca="false">low_SIPA_income!I78</f>
        <v>138380.684886336</v>
      </c>
      <c r="G85" s="8" t="n">
        <f aca="false">E85-F85*0.7</f>
        <v>22666898.0694069</v>
      </c>
      <c r="H85" s="8"/>
      <c r="I85" s="8"/>
      <c r="J85" s="8" t="n">
        <f aca="false">G85*3.8235866717</f>
        <v>86668849.3469669</v>
      </c>
      <c r="K85" s="6"/>
      <c r="L85" s="8"/>
      <c r="M85" s="8" t="n">
        <f aca="false">F85*2.511711692</f>
        <v>347572.384175978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6" t="n">
        <f aca="false">low_SIPA_income!B79</f>
        <v>25931148.5815819</v>
      </c>
      <c r="F86" s="166" t="n">
        <f aca="false">low_SIPA_income!I79</f>
        <v>136541.842079933</v>
      </c>
      <c r="G86" s="67" t="n">
        <f aca="false">E86-F86*0.7</f>
        <v>25835569.2921259</v>
      </c>
      <c r="H86" s="67"/>
      <c r="I86" s="67"/>
      <c r="J86" s="67" t="n">
        <f aca="false">G86*3.8235866717</f>
        <v>98784538.4011545</v>
      </c>
      <c r="K86" s="9"/>
      <c r="L86" s="67"/>
      <c r="M86" s="67" t="n">
        <f aca="false">F86*2.511711692</f>
        <v>342953.741199384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6" t="n">
        <f aca="false">low_SIPA_income!B80</f>
        <v>22831505.3249824</v>
      </c>
      <c r="F87" s="166" t="n">
        <f aca="false">low_SIPA_income!I80</f>
        <v>137519.859015184</v>
      </c>
      <c r="G87" s="67" t="n">
        <f aca="false">E87-F87*0.7</f>
        <v>22735241.4236718</v>
      </c>
      <c r="H87" s="67"/>
      <c r="I87" s="67"/>
      <c r="J87" s="67" t="n">
        <f aca="false">G87*3.8235866717</f>
        <v>86930166.0854333</v>
      </c>
      <c r="K87" s="9"/>
      <c r="L87" s="67"/>
      <c r="M87" s="67" t="n">
        <f aca="false">F87*2.511711692</f>
        <v>345410.237770629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6" t="n">
        <f aca="false">low_SIPA_income!B81</f>
        <v>26258065.7090793</v>
      </c>
      <c r="F88" s="166" t="n">
        <f aca="false">low_SIPA_income!I81</f>
        <v>135835.38556425</v>
      </c>
      <c r="G88" s="67" t="n">
        <f aca="false">E88-F88*0.7</f>
        <v>26162980.9391843</v>
      </c>
      <c r="H88" s="67"/>
      <c r="I88" s="67"/>
      <c r="J88" s="67" t="n">
        <f aca="false">G88*3.8235866717</f>
        <v>100036425.211006</v>
      </c>
      <c r="K88" s="9"/>
      <c r="L88" s="67"/>
      <c r="M88" s="67" t="n">
        <f aca="false">F88*2.511711692</f>
        <v>341179.326109055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64" t="n">
        <f aca="false">low_SIPA_income!B82</f>
        <v>22574881.3653593</v>
      </c>
      <c r="F89" s="164" t="n">
        <f aca="false">low_SIPA_income!I82</f>
        <v>137557.314789662</v>
      </c>
      <c r="G89" s="8" t="n">
        <f aca="false">E89-F89*0.7</f>
        <v>22478591.2450065</v>
      </c>
      <c r="H89" s="8"/>
      <c r="I89" s="8"/>
      <c r="J89" s="8" t="n">
        <f aca="false">G89*3.8235866717</f>
        <v>85948841.8829993</v>
      </c>
      <c r="K89" s="6"/>
      <c r="L89" s="8"/>
      <c r="M89" s="8" t="n">
        <f aca="false">F89*2.511711692</f>
        <v>345504.315877318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6" t="n">
        <f aca="false">low_SIPA_income!B83</f>
        <v>25909755.0164382</v>
      </c>
      <c r="F90" s="166" t="n">
        <f aca="false">low_SIPA_income!I83</f>
        <v>135966.077147046</v>
      </c>
      <c r="G90" s="67" t="n">
        <f aca="false">E90-F90*0.7</f>
        <v>25814578.7624353</v>
      </c>
      <c r="H90" s="67"/>
      <c r="I90" s="67"/>
      <c r="J90" s="67" t="n">
        <f aca="false">G90*3.8235866717</f>
        <v>98704279.2915975</v>
      </c>
      <c r="K90" s="9"/>
      <c r="L90" s="67"/>
      <c r="M90" s="67" t="n">
        <f aca="false">F90*2.511711692</f>
        <v>341507.58568561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6" t="n">
        <f aca="false">low_SIPA_income!B84</f>
        <v>22772875.0891826</v>
      </c>
      <c r="F91" s="166" t="n">
        <f aca="false">low_SIPA_income!I84</f>
        <v>138893.807893449</v>
      </c>
      <c r="G91" s="67" t="n">
        <f aca="false">E91-F91*0.7</f>
        <v>22675649.4236572</v>
      </c>
      <c r="H91" s="67"/>
      <c r="I91" s="67"/>
      <c r="J91" s="67" t="n">
        <f aca="false">G91*3.8235866717</f>
        <v>86702310.9084374</v>
      </c>
      <c r="K91" s="9"/>
      <c r="L91" s="67"/>
      <c r="M91" s="67" t="n">
        <f aca="false">F91*2.511711692</f>
        <v>348861.201232377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6" t="n">
        <f aca="false">low_SIPA_income!B85</f>
        <v>26298812.3421112</v>
      </c>
      <c r="F92" s="166" t="n">
        <f aca="false">low_SIPA_income!I85</f>
        <v>137654.038795856</v>
      </c>
      <c r="G92" s="67" t="n">
        <f aca="false">E92-F92*0.7</f>
        <v>26202454.5149541</v>
      </c>
      <c r="H92" s="67"/>
      <c r="I92" s="67"/>
      <c r="J92" s="67" t="n">
        <f aca="false">G92*3.8235866717</f>
        <v>100187355.849204</v>
      </c>
      <c r="K92" s="9"/>
      <c r="L92" s="67"/>
      <c r="M92" s="67" t="n">
        <f aca="false">F92*2.511711692</f>
        <v>345747.258694573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64" t="n">
        <f aca="false">low_SIPA_income!B86</f>
        <v>23027687.4940343</v>
      </c>
      <c r="F93" s="164" t="n">
        <f aca="false">low_SIPA_income!I86</f>
        <v>141244.772436116</v>
      </c>
      <c r="G93" s="8" t="n">
        <f aca="false">E93-F93*0.7</f>
        <v>22928816.153329</v>
      </c>
      <c r="H93" s="8"/>
      <c r="I93" s="8"/>
      <c r="J93" s="8" t="n">
        <f aca="false">G93*3.8235866717</f>
        <v>87670315.8417286</v>
      </c>
      <c r="K93" s="6"/>
      <c r="L93" s="8"/>
      <c r="M93" s="8" t="n">
        <f aca="false">F93*2.511711692</f>
        <v>354766.146361671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6" t="n">
        <f aca="false">low_SIPA_income!B87</f>
        <v>26548293.1796055</v>
      </c>
      <c r="F94" s="166" t="n">
        <f aca="false">low_SIPA_income!I87</f>
        <v>138224.340050604</v>
      </c>
      <c r="G94" s="67" t="n">
        <f aca="false">E94-F94*0.7</f>
        <v>26451536.1415701</v>
      </c>
      <c r="H94" s="67"/>
      <c r="I94" s="67"/>
      <c r="J94" s="67" t="n">
        <f aca="false">G94*3.8235866717</f>
        <v>101139741.036898</v>
      </c>
      <c r="K94" s="9"/>
      <c r="L94" s="67"/>
      <c r="M94" s="67" t="n">
        <f aca="false">F94*2.511711692</f>
        <v>347179.691024086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6" t="n">
        <f aca="false">low_SIPA_income!B88</f>
        <v>23194100.608067</v>
      </c>
      <c r="F95" s="166" t="n">
        <f aca="false">low_SIPA_income!I88</f>
        <v>140417.644134068</v>
      </c>
      <c r="G95" s="67" t="n">
        <f aca="false">E95-F95*0.7</f>
        <v>23095808.2571731</v>
      </c>
      <c r="H95" s="67"/>
      <c r="I95" s="67"/>
      <c r="J95" s="67" t="n">
        <f aca="false">G95*3.8235866717</f>
        <v>88308824.6242659</v>
      </c>
      <c r="K95" s="9"/>
      <c r="L95" s="67"/>
      <c r="M95" s="67" t="n">
        <f aca="false">F95*2.511711692</f>
        <v>352688.638534635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6" t="n">
        <f aca="false">low_SIPA_income!B89</f>
        <v>26609671.6304008</v>
      </c>
      <c r="F96" s="166" t="n">
        <f aca="false">low_SIPA_income!I89</f>
        <v>135645.936470804</v>
      </c>
      <c r="G96" s="67" t="n">
        <f aca="false">E96-F96*0.7</f>
        <v>26514719.4748713</v>
      </c>
      <c r="H96" s="67"/>
      <c r="I96" s="67"/>
      <c r="J96" s="67" t="n">
        <f aca="false">G96*3.8235866717</f>
        <v>101381327.987982</v>
      </c>
      <c r="K96" s="9"/>
      <c r="L96" s="67"/>
      <c r="M96" s="67" t="n">
        <f aca="false">F96*2.511711692</f>
        <v>340703.484606007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64" t="n">
        <f aca="false">low_SIPA_income!B90</f>
        <v>23234790.1127064</v>
      </c>
      <c r="F97" s="164" t="n">
        <f aca="false">low_SIPA_income!I90</f>
        <v>138934.960225145</v>
      </c>
      <c r="G97" s="8" t="n">
        <f aca="false">E97-F97*0.7</f>
        <v>23137535.6405488</v>
      </c>
      <c r="H97" s="8"/>
      <c r="I97" s="8"/>
      <c r="J97" s="8" t="n">
        <f aca="false">G97*3.8235866717</f>
        <v>88468372.8911861</v>
      </c>
      <c r="K97" s="6"/>
      <c r="L97" s="8"/>
      <c r="M97" s="8" t="n">
        <f aca="false">F97*2.511711692</f>
        <v>348964.564025052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6" t="n">
        <f aca="false">low_SIPA_income!B91</f>
        <v>26718581.4876632</v>
      </c>
      <c r="F98" s="166" t="n">
        <f aca="false">low_SIPA_income!I91</f>
        <v>136851.423831407</v>
      </c>
      <c r="G98" s="67" t="n">
        <f aca="false">E98-F98*0.7</f>
        <v>26622785.4909813</v>
      </c>
      <c r="H98" s="67"/>
      <c r="I98" s="67"/>
      <c r="J98" s="67" t="n">
        <f aca="false">G98*3.8235866717</f>
        <v>101794527.766844</v>
      </c>
      <c r="K98" s="9"/>
      <c r="L98" s="67"/>
      <c r="M98" s="67" t="n">
        <f aca="false">F98*2.511711692</f>
        <v>343731.321304194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6" t="n">
        <f aca="false">low_SIPA_income!B92</f>
        <v>23389541.3492098</v>
      </c>
      <c r="F99" s="166" t="n">
        <f aca="false">low_SIPA_income!I92</f>
        <v>139368.309078335</v>
      </c>
      <c r="G99" s="67" t="n">
        <f aca="false">E99-F99*0.7</f>
        <v>23291983.5328549</v>
      </c>
      <c r="H99" s="67"/>
      <c r="I99" s="67"/>
      <c r="J99" s="67" t="n">
        <f aca="false">G99*3.8235866717</f>
        <v>89058917.79368</v>
      </c>
      <c r="K99" s="9"/>
      <c r="L99" s="67"/>
      <c r="M99" s="67" t="n">
        <f aca="false">F99*2.511711692</f>
        <v>350053.011406323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6" t="n">
        <f aca="false">low_SIPA_income!B93</f>
        <v>26804309.3422529</v>
      </c>
      <c r="F100" s="166" t="n">
        <f aca="false">low_SIPA_income!I93</f>
        <v>146976.98928102</v>
      </c>
      <c r="G100" s="67" t="n">
        <f aca="false">E100-F100*0.7</f>
        <v>26701425.4497562</v>
      </c>
      <c r="H100" s="67"/>
      <c r="I100" s="67"/>
      <c r="J100" s="67" t="n">
        <f aca="false">G100*3.8235866717</f>
        <v>102095214.465079</v>
      </c>
      <c r="K100" s="9"/>
      <c r="L100" s="67"/>
      <c r="M100" s="67" t="n">
        <f aca="false">F100*2.511711692</f>
        <v>369163.822432096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64" t="n">
        <f aca="false">low_SIPA_income!B94</f>
        <v>23512851.1413876</v>
      </c>
      <c r="F101" s="164" t="n">
        <f aca="false">low_SIPA_income!I94</f>
        <v>141156.505168978</v>
      </c>
      <c r="G101" s="8" t="n">
        <f aca="false">E101-F101*0.7</f>
        <v>23414041.5877693</v>
      </c>
      <c r="H101" s="8"/>
      <c r="I101" s="8"/>
      <c r="J101" s="8" t="n">
        <f aca="false">G101*3.8235866717</f>
        <v>89525617.3456242</v>
      </c>
      <c r="K101" s="6"/>
      <c r="L101" s="8"/>
      <c r="M101" s="8" t="n">
        <f aca="false">F101*2.511711692</f>
        <v>354544.444434781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6" t="n">
        <f aca="false">low_SIPA_income!B95</f>
        <v>27183883.2339696</v>
      </c>
      <c r="F102" s="166" t="n">
        <f aca="false">low_SIPA_income!I95</f>
        <v>138932.543773813</v>
      </c>
      <c r="G102" s="67" t="n">
        <f aca="false">E102-F102*0.7</f>
        <v>27086630.4533279</v>
      </c>
      <c r="H102" s="67"/>
      <c r="I102" s="67"/>
      <c r="J102" s="67" t="n">
        <f aca="false">G102*3.8235866717</f>
        <v>103568079.182608</v>
      </c>
      <c r="K102" s="9"/>
      <c r="L102" s="67"/>
      <c r="M102" s="67" t="n">
        <f aca="false">F102*2.511711692</f>
        <v>348958.494595989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6" t="n">
        <f aca="false">low_SIPA_income!B96</f>
        <v>23680958.4702251</v>
      </c>
      <c r="F103" s="166" t="n">
        <f aca="false">low_SIPA_income!I96</f>
        <v>141364.711406556</v>
      </c>
      <c r="G103" s="67" t="n">
        <f aca="false">E103-F103*0.7</f>
        <v>23582003.1722405</v>
      </c>
      <c r="H103" s="67"/>
      <c r="I103" s="67"/>
      <c r="J103" s="67" t="n">
        <f aca="false">G103*3.8235866717</f>
        <v>90167833.0213659</v>
      </c>
      <c r="K103" s="9"/>
      <c r="L103" s="67"/>
      <c r="M103" s="67" t="n">
        <f aca="false">F103*2.511711692</f>
        <v>355067.398476052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6" t="n">
        <f aca="false">low_SIPA_income!B97</f>
        <v>27156908.2207518</v>
      </c>
      <c r="F104" s="166" t="n">
        <f aca="false">low_SIPA_income!I97</f>
        <v>150377.12754859</v>
      </c>
      <c r="G104" s="67" t="n">
        <f aca="false">E104-F104*0.7</f>
        <v>27051644.2314678</v>
      </c>
      <c r="H104" s="67"/>
      <c r="I104" s="67"/>
      <c r="J104" s="67" t="n">
        <f aca="false">G104*3.8235866717</f>
        <v>103434306.331011</v>
      </c>
      <c r="K104" s="9"/>
      <c r="L104" s="67"/>
      <c r="M104" s="67" t="n">
        <f aca="false">F104*2.511711692</f>
        <v>377703.989473168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64" t="n">
        <f aca="false">low_SIPA_income!B98</f>
        <v>23892040.2997736</v>
      </c>
      <c r="F105" s="164" t="n">
        <f aca="false">low_SIPA_income!I98</f>
        <v>146470.74071806</v>
      </c>
      <c r="G105" s="8" t="n">
        <f aca="false">E105-F105*0.7</f>
        <v>23789510.781271</v>
      </c>
      <c r="H105" s="8"/>
      <c r="I105" s="8"/>
      <c r="J105" s="8" t="n">
        <f aca="false">G105*3.8235866717</f>
        <v>90961256.3495312</v>
      </c>
      <c r="K105" s="6"/>
      <c r="L105" s="8"/>
      <c r="M105" s="8" t="n">
        <f aca="false">F105*2.511711692</f>
        <v>367892.271997453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6" t="n">
        <f aca="false">low_SIPA_income!B99</f>
        <v>27300744.556586</v>
      </c>
      <c r="F106" s="166" t="n">
        <f aca="false">low_SIPA_income!I99</f>
        <v>145485.620807736</v>
      </c>
      <c r="G106" s="67" t="n">
        <f aca="false">E106-F106*0.7</f>
        <v>27198904.6220206</v>
      </c>
      <c r="H106" s="67"/>
      <c r="I106" s="67"/>
      <c r="J106" s="67" t="n">
        <f aca="false">G106*3.8235866717</f>
        <v>103997369.197597</v>
      </c>
      <c r="K106" s="9"/>
      <c r="L106" s="67"/>
      <c r="M106" s="67" t="n">
        <f aca="false">F106*2.511711692</f>
        <v>365417.934800668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6" t="n">
        <f aca="false">low_SIPA_income!B100</f>
        <v>23938230.6852244</v>
      </c>
      <c r="F107" s="166" t="n">
        <f aca="false">low_SIPA_income!I100</f>
        <v>144443.965248606</v>
      </c>
      <c r="G107" s="67" t="n">
        <f aca="false">E107-F107*0.7</f>
        <v>23837119.9095504</v>
      </c>
      <c r="H107" s="67"/>
      <c r="I107" s="67"/>
      <c r="J107" s="67" t="n">
        <f aca="false">G107*3.8235866717</f>
        <v>91143293.9778716</v>
      </c>
      <c r="K107" s="9"/>
      <c r="L107" s="67"/>
      <c r="M107" s="67" t="n">
        <f aca="false">F107*2.511711692</f>
        <v>362801.596353766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6" t="n">
        <f aca="false">low_SIPA_income!B101</f>
        <v>27588735.6100001</v>
      </c>
      <c r="F108" s="166" t="n">
        <f aca="false">low_SIPA_income!I101</f>
        <v>148591.638884863</v>
      </c>
      <c r="G108" s="67" t="n">
        <f aca="false">E108-F108*0.7</f>
        <v>27484721.4627807</v>
      </c>
      <c r="H108" s="67"/>
      <c r="I108" s="67"/>
      <c r="J108" s="67" t="n">
        <f aca="false">G108*3.8235866717</f>
        <v>105090214.660475</v>
      </c>
      <c r="K108" s="9"/>
      <c r="L108" s="67"/>
      <c r="M108" s="67" t="n">
        <f aca="false">F108*2.511711692</f>
        <v>373219.356720552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64" t="n">
        <f aca="false">low_SIPA_income!B102</f>
        <v>23925102.5704104</v>
      </c>
      <c r="F109" s="164" t="n">
        <f aca="false">low_SIPA_income!I102</f>
        <v>146752.808377353</v>
      </c>
      <c r="G109" s="8" t="n">
        <f aca="false">E109-F109*0.7</f>
        <v>23822375.6045462</v>
      </c>
      <c r="H109" s="8"/>
      <c r="I109" s="8"/>
      <c r="J109" s="8" t="n">
        <f aca="false">G109*3.8235866717</f>
        <v>91086917.8497741</v>
      </c>
      <c r="K109" s="6"/>
      <c r="L109" s="8"/>
      <c r="M109" s="8" t="n">
        <f aca="false">F109*2.511711692</f>
        <v>368600.744635233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6" t="n">
        <f aca="false">low_SIPA_income!B103</f>
        <v>27540604.6828489</v>
      </c>
      <c r="F110" s="166" t="n">
        <f aca="false">low_SIPA_income!I103</f>
        <v>150170.262660754</v>
      </c>
      <c r="G110" s="67" t="n">
        <f aca="false">E110-F110*0.7</f>
        <v>27435485.4989864</v>
      </c>
      <c r="H110" s="67"/>
      <c r="I110" s="67"/>
      <c r="J110" s="67" t="n">
        <f aca="false">G110*3.8235866717</f>
        <v>104901956.685543</v>
      </c>
      <c r="K110" s="9"/>
      <c r="L110" s="67"/>
      <c r="M110" s="67" t="n">
        <f aca="false">F110*2.511711692</f>
        <v>377184.404515727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6" t="n">
        <f aca="false">low_SIPA_income!B104</f>
        <v>24077988.1655467</v>
      </c>
      <c r="F111" s="166" t="n">
        <f aca="false">low_SIPA_income!I104</f>
        <v>148804.600600412</v>
      </c>
      <c r="G111" s="67" t="n">
        <f aca="false">E111-F111*0.7</f>
        <v>23973824.9451264</v>
      </c>
      <c r="H111" s="67"/>
      <c r="I111" s="67"/>
      <c r="J111" s="67" t="n">
        <f aca="false">G111*3.8235866717</f>
        <v>91665997.5298542</v>
      </c>
      <c r="K111" s="9"/>
      <c r="L111" s="67"/>
      <c r="M111" s="67" t="n">
        <f aca="false">F111*2.511711692</f>
        <v>373754.255151445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6" t="n">
        <f aca="false">low_SIPA_income!B105</f>
        <v>27495254.5804423</v>
      </c>
      <c r="F112" s="166" t="n">
        <f aca="false">low_SIPA_income!I105</f>
        <v>151597.543340981</v>
      </c>
      <c r="G112" s="67" t="n">
        <f aca="false">E112-F112*0.7</f>
        <v>27389136.3001036</v>
      </c>
      <c r="H112" s="67"/>
      <c r="I112" s="67"/>
      <c r="J112" s="67" t="n">
        <f aca="false">G112*3.8235866717</f>
        <v>104724736.506451</v>
      </c>
      <c r="K112" s="9"/>
      <c r="L112" s="67"/>
      <c r="M112" s="67" t="n">
        <f aca="false">F112*2.511711692</f>
        <v>380769.322088018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75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75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75" zeroHeight="false" outlineLevelRow="0" outlineLevelCol="0"/>
  <cols>
    <col collapsed="false" customWidth="true" hidden="false" outlineLevel="0" max="5" min="5" style="58" width="19.57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75" hidden="false" customHeight="true" outlineLevel="0" collapsed="false">
      <c r="A1" s="170"/>
      <c r="B1" s="170"/>
      <c r="C1" s="170"/>
      <c r="D1" s="170"/>
      <c r="E1" s="171" t="s">
        <v>205</v>
      </c>
      <c r="F1" s="171" t="s">
        <v>206</v>
      </c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</row>
    <row r="2" customFormat="false" ht="50.25" hidden="false" customHeight="true" outlineLevel="0" collapsed="false">
      <c r="A2" s="152" t="s">
        <v>207</v>
      </c>
      <c r="B2" s="152" t="s">
        <v>177</v>
      </c>
      <c r="C2" s="152" t="s">
        <v>178</v>
      </c>
      <c r="D2" s="152" t="s">
        <v>208</v>
      </c>
      <c r="E2" s="154" t="s">
        <v>209</v>
      </c>
      <c r="F2" s="154" t="s">
        <v>210</v>
      </c>
      <c r="G2" s="152" t="s">
        <v>211</v>
      </c>
      <c r="H2" s="152" t="s">
        <v>212</v>
      </c>
      <c r="I2" s="152" t="s">
        <v>213</v>
      </c>
      <c r="J2" s="152" t="s">
        <v>214</v>
      </c>
      <c r="K2" s="152" t="s">
        <v>215</v>
      </c>
      <c r="L2" s="152" t="s">
        <v>216</v>
      </c>
      <c r="M2" s="155" t="s">
        <v>217</v>
      </c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E2" s="156"/>
      <c r="BF2" s="156"/>
      <c r="BG2" s="156"/>
      <c r="BH2" s="156"/>
      <c r="BI2" s="156"/>
      <c r="BJ2" s="156"/>
      <c r="BK2" s="156"/>
      <c r="BL2" s="156"/>
    </row>
    <row r="3" customFormat="false" ht="12.75" hidden="false" customHeight="false" outlineLevel="0" collapsed="false">
      <c r="A3" s="157" t="s">
        <v>218</v>
      </c>
      <c r="B3" s="157" t="n">
        <v>2014</v>
      </c>
      <c r="C3" s="158" t="n">
        <v>1</v>
      </c>
      <c r="D3" s="157" t="n">
        <v>45</v>
      </c>
      <c r="E3" s="159" t="n">
        <v>16336703</v>
      </c>
      <c r="F3" s="159" t="n">
        <v>147746</v>
      </c>
      <c r="G3" s="160" t="n">
        <v>16188957</v>
      </c>
      <c r="H3" s="174" t="n">
        <v>59323985</v>
      </c>
      <c r="I3" s="175" t="n">
        <f aca="false">H3/G3</f>
        <v>3.66447233135526</v>
      </c>
      <c r="J3" s="160" t="n">
        <f aca="false">G3*I10</f>
        <v>61899880.2143381</v>
      </c>
      <c r="K3" s="174" t="n">
        <v>354218</v>
      </c>
      <c r="L3" s="175" t="n">
        <f aca="false">K3/F3</f>
        <v>2.39747945798871</v>
      </c>
      <c r="M3" s="160" t="n">
        <f aca="false">F3*2.511711692</f>
        <v>371095.355646232</v>
      </c>
      <c r="N3" s="174"/>
      <c r="O3" s="157"/>
      <c r="P3" s="157"/>
      <c r="Q3" s="160"/>
      <c r="R3" s="160"/>
      <c r="S3" s="160"/>
      <c r="T3" s="157"/>
      <c r="U3" s="157"/>
      <c r="V3" s="158"/>
      <c r="W3" s="158"/>
      <c r="X3" s="160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</row>
    <row r="4" customFormat="false" ht="12.75" hidden="false" customHeight="false" outlineLevel="0" collapsed="false">
      <c r="B4" s="157" t="n">
        <v>2014</v>
      </c>
      <c r="C4" s="158" t="n">
        <v>2</v>
      </c>
      <c r="D4" s="157" t="n">
        <v>46</v>
      </c>
      <c r="E4" s="159" t="n">
        <v>19039169</v>
      </c>
      <c r="F4" s="159" t="n">
        <v>150094</v>
      </c>
      <c r="G4" s="160" t="n">
        <v>18889075</v>
      </c>
      <c r="H4" s="174" t="n">
        <v>70642775</v>
      </c>
      <c r="I4" s="175" t="n">
        <f aca="false">H4/G4</f>
        <v>3.73987476888095</v>
      </c>
      <c r="J4" s="160" t="n">
        <f aca="false">G4*3.8235866717</f>
        <v>72224015.4107417</v>
      </c>
      <c r="K4" s="174" t="n">
        <v>375893</v>
      </c>
      <c r="L4" s="175" t="n">
        <f aca="false">K4/F4</f>
        <v>2.5043839194105</v>
      </c>
      <c r="M4" s="160" t="n">
        <f aca="false">F4*2.511711692</f>
        <v>376992.854699048</v>
      </c>
      <c r="N4" s="174"/>
      <c r="Q4" s="160"/>
      <c r="R4" s="160"/>
      <c r="S4" s="160"/>
      <c r="V4" s="158"/>
      <c r="W4" s="158"/>
      <c r="X4" s="160"/>
    </row>
    <row r="5" customFormat="false" ht="12.75" hidden="false" customHeight="false" outlineLevel="0" collapsed="false">
      <c r="B5" s="157" t="n">
        <v>2014</v>
      </c>
      <c r="C5" s="158" t="n">
        <v>3</v>
      </c>
      <c r="D5" s="157" t="n">
        <v>47</v>
      </c>
      <c r="E5" s="159" t="n">
        <v>16811748</v>
      </c>
      <c r="F5" s="159" t="n">
        <v>145661</v>
      </c>
      <c r="G5" s="160" t="n">
        <v>16666087</v>
      </c>
      <c r="H5" s="174" t="n">
        <v>66453030</v>
      </c>
      <c r="I5" s="175" t="n">
        <f aca="false">H5/G5</f>
        <v>3.98732047900626</v>
      </c>
      <c r="J5" s="160" t="n">
        <f aca="false">G5*3.8235866717</f>
        <v>63724228.1225926</v>
      </c>
      <c r="K5" s="174" t="n">
        <v>387130</v>
      </c>
      <c r="L5" s="175" t="n">
        <f aca="false">K5/F5</f>
        <v>2.65774641118762</v>
      </c>
      <c r="M5" s="160" t="n">
        <f aca="false">F5*2.511711692</f>
        <v>365858.436768412</v>
      </c>
      <c r="N5" s="174"/>
      <c r="Q5" s="160"/>
      <c r="R5" s="160"/>
      <c r="S5" s="160"/>
      <c r="V5" s="158"/>
      <c r="W5" s="158"/>
      <c r="X5" s="160"/>
    </row>
    <row r="6" customFormat="false" ht="12.75" hidden="false" customHeight="false" outlineLevel="0" collapsed="false">
      <c r="B6" s="157" t="n">
        <v>2014</v>
      </c>
      <c r="C6" s="158" t="n">
        <v>4</v>
      </c>
      <c r="D6" s="157" t="n">
        <v>48</v>
      </c>
      <c r="E6" s="159" t="n">
        <v>20743937</v>
      </c>
      <c r="F6" s="159" t="n">
        <v>143630</v>
      </c>
      <c r="G6" s="160" t="n">
        <v>20600306</v>
      </c>
      <c r="H6" s="174" t="n">
        <v>75212989</v>
      </c>
      <c r="I6" s="175" t="n">
        <f aca="false">H6/G6</f>
        <v>3.65106173665576</v>
      </c>
      <c r="J6" s="160" t="n">
        <f aca="false">G6*3.8235866717</f>
        <v>78767055.4545416</v>
      </c>
      <c r="K6" s="174" t="n">
        <v>390504</v>
      </c>
      <c r="L6" s="175" t="n">
        <f aca="false">K6/F6</f>
        <v>2.71881918819188</v>
      </c>
      <c r="M6" s="160" t="n">
        <f aca="false">F6*2.511711692</f>
        <v>360757.15032196</v>
      </c>
      <c r="N6" s="174"/>
      <c r="Q6" s="160"/>
      <c r="R6" s="160"/>
      <c r="S6" s="160"/>
      <c r="V6" s="158"/>
      <c r="W6" s="158"/>
      <c r="X6" s="160"/>
    </row>
    <row r="7" customFormat="false" ht="12.75" hidden="false" customHeight="false" outlineLevel="0" collapsed="false">
      <c r="B7" s="157" t="n">
        <v>2015</v>
      </c>
      <c r="C7" s="158" t="n">
        <v>1</v>
      </c>
      <c r="D7" s="157" t="n">
        <v>49</v>
      </c>
      <c r="E7" s="159" t="n">
        <v>18307160</v>
      </c>
      <c r="F7" s="159" t="n">
        <v>167252</v>
      </c>
      <c r="G7" s="160" t="n">
        <v>18139908</v>
      </c>
      <c r="H7" s="174" t="n">
        <v>71061517</v>
      </c>
      <c r="I7" s="175" t="n">
        <f aca="false">H7/G7</f>
        <v>3.91741330771909</v>
      </c>
      <c r="J7" s="160" t="n">
        <f aca="false">G7*3.8235866717</f>
        <v>69359510.4546642</v>
      </c>
      <c r="K7" s="174" t="n">
        <v>409117</v>
      </c>
      <c r="L7" s="175" t="n">
        <f aca="false">K7/F7</f>
        <v>2.44611125726449</v>
      </c>
      <c r="M7" s="160" t="n">
        <f aca="false">F7*2.511711692</f>
        <v>420088.803910384</v>
      </c>
      <c r="N7" s="174"/>
      <c r="Q7" s="160"/>
      <c r="R7" s="160"/>
      <c r="S7" s="160"/>
      <c r="V7" s="158"/>
      <c r="W7" s="158"/>
      <c r="X7" s="160"/>
    </row>
    <row r="8" customFormat="false" ht="12.75" hidden="false" customHeight="false" outlineLevel="0" collapsed="false">
      <c r="B8" s="157" t="n">
        <v>2015</v>
      </c>
      <c r="C8" s="158" t="n">
        <v>2</v>
      </c>
      <c r="D8" s="157" t="n">
        <v>50</v>
      </c>
      <c r="E8" s="159" t="n">
        <v>21740969</v>
      </c>
      <c r="F8" s="159" t="n">
        <v>188439</v>
      </c>
      <c r="G8" s="160" t="n">
        <v>21552530</v>
      </c>
      <c r="H8" s="174" t="n">
        <v>85808756</v>
      </c>
      <c r="I8" s="175" t="n">
        <f aca="false">H8/G8</f>
        <v>3.98137740673601</v>
      </c>
      <c r="J8" s="160" t="n">
        <f aca="false">G8*3.8235866717</f>
        <v>82407966.4494144</v>
      </c>
      <c r="K8" s="174" t="n">
        <v>442027</v>
      </c>
      <c r="L8" s="175" t="n">
        <f aca="false">K8/F8</f>
        <v>2.34572991790447</v>
      </c>
      <c r="M8" s="160" t="n">
        <f aca="false">F8*2.511711692</f>
        <v>473304.439528788</v>
      </c>
      <c r="N8" s="174"/>
      <c r="Q8" s="160"/>
      <c r="R8" s="160"/>
      <c r="S8" s="160"/>
      <c r="V8" s="158"/>
      <c r="W8" s="158"/>
      <c r="X8" s="160"/>
    </row>
    <row r="9" customFormat="false" ht="12.75" hidden="false" customHeight="false" outlineLevel="0" collapsed="false">
      <c r="A9" s="65"/>
      <c r="B9" s="65" t="n">
        <v>2015</v>
      </c>
      <c r="C9" s="5" t="n">
        <v>1</v>
      </c>
      <c r="D9" s="65" t="n">
        <v>161</v>
      </c>
      <c r="E9" s="164" t="n">
        <f aca="false">high_SIPA_income!B2</f>
        <v>18000510.6188669</v>
      </c>
      <c r="F9" s="164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customFormat="false" ht="12.75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6" t="n">
        <f aca="false">high_SIPA_income!B3</f>
        <v>22157499.2341788</v>
      </c>
      <c r="F10" s="166" t="n">
        <f aca="false">high_SIPA_income!I3</f>
        <v>151084.142402353</v>
      </c>
      <c r="G10" s="67" t="n">
        <f aca="false">E10-F10*0.7</f>
        <v>22051740.3344971</v>
      </c>
      <c r="H10" s="67" t="s">
        <v>219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219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75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6" t="n">
        <f aca="false">high_SIPA_income!B4</f>
        <v>20233959.3615849</v>
      </c>
      <c r="F11" s="166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75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6" t="n">
        <f aca="false">high_SIPA_income!B5</f>
        <v>23711099.340712</v>
      </c>
      <c r="F12" s="166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75" hidden="false" customHeight="false" outlineLevel="0" collapsed="false">
      <c r="A13" s="65" t="s">
        <v>220</v>
      </c>
      <c r="B13" s="65" t="n">
        <v>2016</v>
      </c>
      <c r="C13" s="5" t="n">
        <v>1</v>
      </c>
      <c r="D13" s="65" t="n">
        <v>165</v>
      </c>
      <c r="E13" s="164" t="n">
        <f aca="false">high_SIPA_income!B6</f>
        <v>19318558.8094962</v>
      </c>
      <c r="F13" s="164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</row>
    <row r="14" customFormat="false" ht="12.75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6" t="n">
        <f aca="false">high_SIPA_income!B7</f>
        <v>22035975.6793422</v>
      </c>
      <c r="F14" s="166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75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6" t="n">
        <f aca="false">high_SIPA_income!B8</f>
        <v>19225382.5714869</v>
      </c>
      <c r="F15" s="166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75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6" t="n">
        <f aca="false">high_SIPA_income!B9</f>
        <v>22564836.9054479</v>
      </c>
      <c r="F16" s="166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75" hidden="false" customHeight="false" outlineLevel="0" collapsed="false">
      <c r="A17" s="65"/>
      <c r="B17" s="65" t="n">
        <v>2017</v>
      </c>
      <c r="C17" s="5" t="n">
        <v>1</v>
      </c>
      <c r="D17" s="65" t="n">
        <v>169</v>
      </c>
      <c r="E17" s="164" t="n">
        <f aca="false">high_SIPA_income!B10</f>
        <v>19510720.9348717</v>
      </c>
      <c r="F17" s="164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</row>
    <row r="18" customFormat="false" ht="12.75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6" t="n">
        <f aca="false">high_SIPA_income!B11</f>
        <v>23339052.656364</v>
      </c>
      <c r="F18" s="166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75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6" t="n">
        <f aca="false">high_SIPA_income!B12</f>
        <v>20676340.3358436</v>
      </c>
      <c r="F19" s="166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75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6" t="n">
        <f aca="false">high_SIPA_income!B13</f>
        <v>24442783.390504</v>
      </c>
      <c r="F20" s="166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75" hidden="false" customHeight="false" outlineLevel="0" collapsed="false">
      <c r="A21" s="65"/>
      <c r="B21" s="65" t="n">
        <v>2018</v>
      </c>
      <c r="C21" s="5" t="n">
        <v>1</v>
      </c>
      <c r="D21" s="65" t="n">
        <v>173</v>
      </c>
      <c r="E21" s="164" t="n">
        <f aca="false">high_SIPA_income!B14</f>
        <v>19573117.3944048</v>
      </c>
      <c r="F21" s="164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</row>
    <row r="22" customFormat="false" ht="12.75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6" t="n">
        <f aca="false">high_SIPA_income!B15</f>
        <v>22216148.1449952</v>
      </c>
      <c r="F22" s="166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75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6" t="n">
        <f aca="false">high_SIPA_income!B16</f>
        <v>18299149.434307</v>
      </c>
      <c r="F23" s="166" t="n">
        <f aca="false">high_SIPA_income!I16</f>
        <v>112437.805475858</v>
      </c>
      <c r="G23" s="67" t="n">
        <f aca="false">E23-F23*0.7</f>
        <v>18220442.9704739</v>
      </c>
      <c r="H23" s="67"/>
      <c r="I23" s="67"/>
      <c r="J23" s="67" t="n">
        <f aca="false">G23*3.8235866717</f>
        <v>69667442.894374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75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6" t="n">
        <f aca="false">high_SIPA_income!B17</f>
        <v>19972414.6256635</v>
      </c>
      <c r="F24" s="166" t="n">
        <f aca="false">high_SIPA_income!I17</f>
        <v>111506.752176317</v>
      </c>
      <c r="G24" s="67" t="n">
        <f aca="false">E24-F24*0.7</f>
        <v>19894359.8991401</v>
      </c>
      <c r="H24" s="67"/>
      <c r="I24" s="67"/>
      <c r="J24" s="67" t="n">
        <f aca="false">G24*3.8235866717</f>
        <v>76067809.352355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75" hidden="false" customHeight="false" outlineLevel="0" collapsed="false">
      <c r="A25" s="65"/>
      <c r="B25" s="65" t="n">
        <v>2019</v>
      </c>
      <c r="C25" s="5" t="n">
        <v>1</v>
      </c>
      <c r="D25" s="65" t="n">
        <v>177</v>
      </c>
      <c r="E25" s="164" t="n">
        <f aca="false">high_SIPA_income!B18</f>
        <v>15757968.8698772</v>
      </c>
      <c r="F25" s="164" t="n">
        <f aca="false">high_SIPA_income!I18</f>
        <v>110880.502040839</v>
      </c>
      <c r="G25" s="8" t="n">
        <f aca="false">E25-F25*0.7</f>
        <v>15680352.5184486</v>
      </c>
      <c r="H25" s="8"/>
      <c r="I25" s="8"/>
      <c r="J25" s="8" t="n">
        <f aca="false">G25*3.8235866717</f>
        <v>59955186.8970976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</row>
    <row r="26" customFormat="false" ht="12.75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6" t="n">
        <f aca="false">high_SIPA_income!B19</f>
        <v>18668602.1023847</v>
      </c>
      <c r="F26" s="166" t="n">
        <f aca="false">high_SIPA_income!I19</f>
        <v>107138.286006879</v>
      </c>
      <c r="G26" s="67" t="n">
        <f aca="false">E26-F26*0.7</f>
        <v>18593605.3021799</v>
      </c>
      <c r="H26" s="67" t="n">
        <v>1000</v>
      </c>
      <c r="I26" s="67"/>
      <c r="J26" s="67" t="n">
        <f aca="false">G26*3.8235866717</f>
        <v>71094261.4122656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75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6" t="n">
        <f aca="false">high_SIPA_income!B20</f>
        <v>16033587.9316994</v>
      </c>
      <c r="F27" s="166" t="n">
        <f aca="false">high_SIPA_income!I20</f>
        <v>108254.280587485</v>
      </c>
      <c r="G27" s="67" t="n">
        <f aca="false">E27-F27*0.7</f>
        <v>15957809.9352882</v>
      </c>
      <c r="H27" s="67"/>
      <c r="I27" s="67"/>
      <c r="J27" s="67" t="n">
        <f aca="false">G27*3.8235866717</f>
        <v>61016069.3780897</v>
      </c>
      <c r="K27" s="9"/>
      <c r="L27" s="67"/>
      <c r="M27" s="67" t="n">
        <f aca="false">F27*2.511711692</f>
        <v>271903.542260635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75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6" t="n">
        <f aca="false">high_SIPA_income!B21</f>
        <v>18285222.9009386</v>
      </c>
      <c r="F28" s="166" t="n">
        <f aca="false">high_SIPA_income!I21</f>
        <v>109004.335364498</v>
      </c>
      <c r="G28" s="67" t="n">
        <f aca="false">E28-F28*0.7</f>
        <v>18208919.8661835</v>
      </c>
      <c r="H28" s="67"/>
      <c r="I28" s="67"/>
      <c r="J28" s="67" t="n">
        <f aca="false">G28*3.8235866717</f>
        <v>69623383.3063924</v>
      </c>
      <c r="K28" s="9"/>
      <c r="L28" s="67"/>
      <c r="M28" s="67" t="n">
        <f aca="false">F28*2.511711692</f>
        <v>273787.463613698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75" hidden="false" customHeight="false" outlineLevel="0" collapsed="false">
      <c r="A29" s="65"/>
      <c r="B29" s="65" t="n">
        <v>2020</v>
      </c>
      <c r="C29" s="5" t="n">
        <v>1</v>
      </c>
      <c r="D29" s="65" t="n">
        <v>181</v>
      </c>
      <c r="E29" s="164" t="n">
        <f aca="false">high_SIPA_income!B22</f>
        <v>16827827.4776087</v>
      </c>
      <c r="F29" s="164" t="n">
        <f aca="false">high_SIPA_income!I22</f>
        <v>115944.981304084</v>
      </c>
      <c r="G29" s="8" t="n">
        <f aca="false">E29-F29*0.7</f>
        <v>16746665.9906958</v>
      </c>
      <c r="H29" s="8"/>
      <c r="I29" s="8"/>
      <c r="J29" s="8" t="n">
        <f aca="false">G29*3.8235866717</f>
        <v>64032328.8774361</v>
      </c>
      <c r="K29" s="6"/>
      <c r="L29" s="8"/>
      <c r="M29" s="8" t="n">
        <f aca="false">F29*2.511711692</f>
        <v>291220.365170189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</row>
    <row r="30" customFormat="false" ht="12.75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6" t="n">
        <f aca="false">high_SIPA_income!B23</f>
        <v>18831928.1531054</v>
      </c>
      <c r="F30" s="166" t="n">
        <f aca="false">high_SIPA_income!I23</f>
        <v>103001.481993493</v>
      </c>
      <c r="G30" s="67" t="n">
        <f aca="false">E30-F30*0.7</f>
        <v>18759827.11571</v>
      </c>
      <c r="H30" s="67"/>
      <c r="I30" s="67"/>
      <c r="J30" s="67" t="n">
        <f aca="false">G30*3.8235866717</f>
        <v>71729824.923025</v>
      </c>
      <c r="K30" s="9"/>
      <c r="L30" s="67"/>
      <c r="M30" s="67" t="n">
        <f aca="false">F30*2.511711692</f>
        <v>258710.026616383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75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6" t="n">
        <f aca="false">high_SIPA_income!B24</f>
        <v>16044888.0484719</v>
      </c>
      <c r="F31" s="166" t="n">
        <f aca="false">high_SIPA_income!I24</f>
        <v>92725.1189846464</v>
      </c>
      <c r="G31" s="67" t="n">
        <f aca="false">E31-F31*0.7</f>
        <v>15979980.4651827</v>
      </c>
      <c r="H31" s="67"/>
      <c r="I31" s="67"/>
      <c r="J31" s="67" t="n">
        <f aca="false">G31*3.8235866717</f>
        <v>61100840.3206988</v>
      </c>
      <c r="K31" s="9"/>
      <c r="L31" s="67"/>
      <c r="M31" s="67" t="n">
        <f aca="false">F31*2.511711692</f>
        <v>232898.765495827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75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6" t="n">
        <f aca="false">high_SIPA_income!B25</f>
        <v>18963536.7570208</v>
      </c>
      <c r="F32" s="166" t="n">
        <f aca="false">high_SIPA_income!I25</f>
        <v>93514.6438059525</v>
      </c>
      <c r="G32" s="67" t="n">
        <f aca="false">E32-F32*0.7</f>
        <v>18898076.5063566</v>
      </c>
      <c r="H32" s="67"/>
      <c r="I32" s="67"/>
      <c r="J32" s="67" t="n">
        <f aca="false">G32*3.8235866717</f>
        <v>72258433.450472</v>
      </c>
      <c r="K32" s="9"/>
      <c r="L32" s="67"/>
      <c r="M32" s="67" t="n">
        <f aca="false">F32*2.511711692</f>
        <v>234881.824220626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75" hidden="false" customHeight="false" outlineLevel="0" collapsed="false">
      <c r="A33" s="65"/>
      <c r="B33" s="65" t="n">
        <v>2021</v>
      </c>
      <c r="C33" s="5" t="n">
        <v>1</v>
      </c>
      <c r="D33" s="65" t="n">
        <v>185</v>
      </c>
      <c r="E33" s="164" t="n">
        <f aca="false">high_SIPA_income!B26</f>
        <v>17203286.5474416</v>
      </c>
      <c r="F33" s="164" t="n">
        <f aca="false">high_SIPA_income!I26</f>
        <v>103615.611914027</v>
      </c>
      <c r="G33" s="8" t="n">
        <f aca="false">E33-F33*0.7</f>
        <v>17130755.6191018</v>
      </c>
      <c r="H33" s="8"/>
      <c r="I33" s="8"/>
      <c r="J33" s="8" t="n">
        <f aca="false">G33*3.8235866717</f>
        <v>65500928.8613476</v>
      </c>
      <c r="K33" s="6"/>
      <c r="L33" s="8"/>
      <c r="M33" s="8" t="n">
        <f aca="false">F33*2.511711692</f>
        <v>260252.543918196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</row>
    <row r="34" customFormat="false" ht="12.75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6" t="n">
        <f aca="false">high_SIPA_income!B27</f>
        <v>20764174.0484502</v>
      </c>
      <c r="F34" s="166" t="n">
        <f aca="false">high_SIPA_income!I27</f>
        <v>111537.027193887</v>
      </c>
      <c r="G34" s="67" t="n">
        <f aca="false">E34-F34*0.7</f>
        <v>20686098.1294145</v>
      </c>
      <c r="H34" s="67"/>
      <c r="I34" s="67"/>
      <c r="J34" s="67" t="n">
        <f aca="false">G34*3.8235866717</f>
        <v>79095089.0971076</v>
      </c>
      <c r="K34" s="9"/>
      <c r="L34" s="67"/>
      <c r="M34" s="67" t="n">
        <f aca="false">F34*2.511711692</f>
        <v>280148.855293809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75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6" t="n">
        <f aca="false">high_SIPA_income!B28</f>
        <v>18772290.669051</v>
      </c>
      <c r="F35" s="166" t="n">
        <f aca="false">high_SIPA_income!I28</f>
        <v>117380.172773766</v>
      </c>
      <c r="G35" s="67" t="n">
        <f aca="false">E35-F35*0.7</f>
        <v>18690124.5481094</v>
      </c>
      <c r="H35" s="67"/>
      <c r="I35" s="67"/>
      <c r="J35" s="67" t="n">
        <f aca="false">G35*3.8235866717</f>
        <v>71463311.1145641</v>
      </c>
      <c r="K35" s="9"/>
      <c r="L35" s="67"/>
      <c r="M35" s="67" t="n">
        <f aca="false">F35*2.511711692</f>
        <v>294825.152364848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75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6" t="n">
        <f aca="false">high_SIPA_income!B29</f>
        <v>22445099.0177362</v>
      </c>
      <c r="F36" s="166" t="n">
        <f aca="false">high_SIPA_income!I29</f>
        <v>120131.710131332</v>
      </c>
      <c r="G36" s="67" t="n">
        <f aca="false">E36-F36*0.7</f>
        <v>22361006.8206442</v>
      </c>
      <c r="H36" s="67"/>
      <c r="I36" s="67"/>
      <c r="J36" s="67" t="n">
        <f aca="false">G36*3.8235866717</f>
        <v>85499247.645208</v>
      </c>
      <c r="K36" s="9"/>
      <c r="L36" s="67"/>
      <c r="M36" s="67" t="n">
        <f aca="false">F36*2.511711692</f>
        <v>301736.22091682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75" hidden="false" customHeight="false" outlineLevel="0" collapsed="false">
      <c r="A37" s="65"/>
      <c r="B37" s="65" t="n">
        <v>2022</v>
      </c>
      <c r="C37" s="5" t="n">
        <v>1</v>
      </c>
      <c r="D37" s="65" t="n">
        <v>189</v>
      </c>
      <c r="E37" s="164" t="n">
        <f aca="false">high_SIPA_income!B30</f>
        <v>19990422.2264981</v>
      </c>
      <c r="F37" s="164" t="n">
        <f aca="false">high_SIPA_income!I30</f>
        <v>125130.401442907</v>
      </c>
      <c r="G37" s="8" t="n">
        <f aca="false">E37-F37*0.7</f>
        <v>19902830.945488</v>
      </c>
      <c r="H37" s="8"/>
      <c r="I37" s="8"/>
      <c r="J37" s="8" t="n">
        <f aca="false">G37*3.8235866717</f>
        <v>76100199.1322664</v>
      </c>
      <c r="K37" s="6"/>
      <c r="L37" s="8"/>
      <c r="M37" s="8" t="n">
        <f aca="false">F37*2.511711692</f>
        <v>314291.492328802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</row>
    <row r="38" customFormat="false" ht="12.75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6" t="n">
        <f aca="false">high_SIPA_income!B31</f>
        <v>23574179.3368169</v>
      </c>
      <c r="F38" s="166" t="n">
        <f aca="false">high_SIPA_income!I31</f>
        <v>128193.934713858</v>
      </c>
      <c r="G38" s="67" t="n">
        <f aca="false">E38-F38*0.7</f>
        <v>23484443.5825172</v>
      </c>
      <c r="H38" s="67"/>
      <c r="I38" s="67"/>
      <c r="J38" s="67" t="n">
        <f aca="false">G38*3.8235866717</f>
        <v>89794805.4744033</v>
      </c>
      <c r="K38" s="9"/>
      <c r="L38" s="67"/>
      <c r="M38" s="67" t="n">
        <f aca="false">F38*2.511711692</f>
        <v>321986.204664281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75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6" t="n">
        <f aca="false">high_SIPA_income!B32</f>
        <v>20780797.0164774</v>
      </c>
      <c r="F39" s="166" t="n">
        <f aca="false">high_SIPA_income!I32</f>
        <v>126909.787532669</v>
      </c>
      <c r="G39" s="67" t="n">
        <f aca="false">E39-F39*0.7</f>
        <v>20691960.1652045</v>
      </c>
      <c r="H39" s="67"/>
      <c r="I39" s="67"/>
      <c r="J39" s="67" t="n">
        <f aca="false">G39*3.8235866717</f>
        <v>79117503.0990232</v>
      </c>
      <c r="K39" s="9"/>
      <c r="L39" s="67"/>
      <c r="M39" s="67" t="n">
        <f aca="false">F39*2.511711692</f>
        <v>318760.797175041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75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6" t="n">
        <f aca="false">high_SIPA_income!B33</f>
        <v>24427802.7874846</v>
      </c>
      <c r="F40" s="166" t="n">
        <f aca="false">high_SIPA_income!I33</f>
        <v>132763.265399288</v>
      </c>
      <c r="G40" s="67" t="n">
        <f aca="false">E40-F40*0.7</f>
        <v>24334868.5017051</v>
      </c>
      <c r="H40" s="67"/>
      <c r="I40" s="67"/>
      <c r="J40" s="67" t="n">
        <f aca="false">G40*3.8235866717</f>
        <v>93046478.8606919</v>
      </c>
      <c r="K40" s="9"/>
      <c r="L40" s="67"/>
      <c r="M40" s="67" t="n">
        <f aca="false">F40*2.511711692</f>
        <v>333463.045971491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75" hidden="false" customHeight="false" outlineLevel="0" collapsed="false">
      <c r="A41" s="65"/>
      <c r="B41" s="65" t="n">
        <v>2023</v>
      </c>
      <c r="C41" s="5" t="n">
        <v>1</v>
      </c>
      <c r="D41" s="65" t="n">
        <v>193</v>
      </c>
      <c r="E41" s="164" t="n">
        <f aca="false">high_SIPA_income!B34</f>
        <v>21689745.791113</v>
      </c>
      <c r="F41" s="164" t="n">
        <f aca="false">high_SIPA_income!I34</f>
        <v>133186.274272431</v>
      </c>
      <c r="G41" s="8" t="n">
        <f aca="false">E41-F41*0.7</f>
        <v>21596515.3991222</v>
      </c>
      <c r="H41" s="8"/>
      <c r="I41" s="8"/>
      <c r="J41" s="8" t="n">
        <f aca="false">G41*3.8235866717</f>
        <v>82576148.4352477</v>
      </c>
      <c r="K41" s="6"/>
      <c r="L41" s="8"/>
      <c r="M41" s="8" t="n">
        <f aca="false">F41*2.511711692</f>
        <v>334525.522303984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</row>
    <row r="42" customFormat="false" ht="12.75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6" t="n">
        <f aca="false">high_SIPA_income!B35</f>
        <v>25154236.1678216</v>
      </c>
      <c r="F42" s="166" t="n">
        <f aca="false">high_SIPA_income!I35</f>
        <v>129893.244875474</v>
      </c>
      <c r="G42" s="67" t="n">
        <f aca="false">E42-F42*0.7</f>
        <v>25063310.8964088</v>
      </c>
      <c r="H42" s="67"/>
      <c r="I42" s="67"/>
      <c r="J42" s="67" t="n">
        <f aca="false">G42*3.8235866717</f>
        <v>95831741.4921821</v>
      </c>
      <c r="K42" s="9"/>
      <c r="L42" s="67"/>
      <c r="M42" s="67" t="n">
        <f aca="false">F42*2.511711692</f>
        <v>326254.381865547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75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6" t="n">
        <f aca="false">high_SIPA_income!B36</f>
        <v>22045016.9533373</v>
      </c>
      <c r="F43" s="166" t="n">
        <f aca="false">high_SIPA_income!I36</f>
        <v>137459.48701457</v>
      </c>
      <c r="G43" s="67" t="n">
        <f aca="false">E43-F43*0.7</f>
        <v>21948795.3124271</v>
      </c>
      <c r="H43" s="67"/>
      <c r="I43" s="67"/>
      <c r="J43" s="67" t="n">
        <f aca="false">G43*3.8235866717</f>
        <v>83923121.2164676</v>
      </c>
      <c r="K43" s="9"/>
      <c r="L43" s="67"/>
      <c r="M43" s="67" t="n">
        <f aca="false">F43*2.511711692</f>
        <v>345258.600710816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75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6" t="n">
        <f aca="false">high_SIPA_income!B37</f>
        <v>25721199.580886</v>
      </c>
      <c r="F44" s="166" t="n">
        <f aca="false">high_SIPA_income!I37</f>
        <v>135273.614092322</v>
      </c>
      <c r="G44" s="67" t="n">
        <f aca="false">E44-F44*0.7</f>
        <v>25626508.0510214</v>
      </c>
      <c r="H44" s="67"/>
      <c r="I44" s="67"/>
      <c r="J44" s="67" t="n">
        <f aca="false">G44*3.8235866717</f>
        <v>97985174.626098</v>
      </c>
      <c r="K44" s="9"/>
      <c r="L44" s="67"/>
      <c r="M44" s="67" t="n">
        <f aca="false">F44*2.511711692</f>
        <v>339768.318134781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75" hidden="false" customHeight="false" outlineLevel="0" collapsed="false">
      <c r="A45" s="65"/>
      <c r="B45" s="65" t="n">
        <v>2024</v>
      </c>
      <c r="C45" s="5" t="n">
        <v>1</v>
      </c>
      <c r="D45" s="65" t="n">
        <v>197</v>
      </c>
      <c r="E45" s="164" t="n">
        <f aca="false">high_SIPA_income!B38</f>
        <v>22770750.329108</v>
      </c>
      <c r="F45" s="164" t="n">
        <f aca="false">high_SIPA_income!I38</f>
        <v>132440.233054649</v>
      </c>
      <c r="G45" s="8" t="n">
        <f aca="false">E45-F45*0.7</f>
        <v>22678042.1659698</v>
      </c>
      <c r="H45" s="8"/>
      <c r="I45" s="8"/>
      <c r="J45" s="8" t="n">
        <f aca="false">G45*3.8235866717</f>
        <v>86711459.7660526</v>
      </c>
      <c r="K45" s="6"/>
      <c r="L45" s="8"/>
      <c r="M45" s="8" t="n">
        <f aca="false">F45*2.511711692</f>
        <v>332651.681854567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</row>
    <row r="46" customFormat="false" ht="12.75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6" t="n">
        <f aca="false">high_SIPA_income!B39</f>
        <v>26469683.2830328</v>
      </c>
      <c r="F46" s="166" t="n">
        <f aca="false">high_SIPA_income!I39</f>
        <v>135326.471210758</v>
      </c>
      <c r="G46" s="67" t="n">
        <f aca="false">E46-F46*0.7</f>
        <v>26374954.7531853</v>
      </c>
      <c r="H46" s="67"/>
      <c r="I46" s="67"/>
      <c r="J46" s="67" t="n">
        <f aca="false">G46*3.8235866717</f>
        <v>100846925.46097</v>
      </c>
      <c r="K46" s="9"/>
      <c r="L46" s="67"/>
      <c r="M46" s="67" t="n">
        <f aca="false">F46*2.511711692</f>
        <v>339901.079977162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75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6" t="n">
        <f aca="false">high_SIPA_income!B40</f>
        <v>23310522.1365245</v>
      </c>
      <c r="F47" s="166" t="n">
        <f aca="false">high_SIPA_income!I40</f>
        <v>142318.117947945</v>
      </c>
      <c r="G47" s="67" t="n">
        <f aca="false">E47-F47*0.7</f>
        <v>23210899.4539609</v>
      </c>
      <c r="H47" s="67"/>
      <c r="I47" s="67"/>
      <c r="J47" s="67" t="n">
        <f aca="false">G47*3.8235866717</f>
        <v>88748885.7903337</v>
      </c>
      <c r="K47" s="9"/>
      <c r="L47" s="67"/>
      <c r="M47" s="67" t="n">
        <f aca="false">F47*2.511711692</f>
        <v>357462.080833288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75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6" t="n">
        <f aca="false">high_SIPA_income!B41</f>
        <v>27156427.9082715</v>
      </c>
      <c r="F48" s="166" t="n">
        <f aca="false">high_SIPA_income!I41</f>
        <v>136911.659743265</v>
      </c>
      <c r="G48" s="67" t="n">
        <f aca="false">E48-F48*0.7</f>
        <v>27060589.7464513</v>
      </c>
      <c r="H48" s="67"/>
      <c r="I48" s="67"/>
      <c r="J48" s="67" t="n">
        <f aca="false">G48*3.8235866717</f>
        <v>103468510.282873</v>
      </c>
      <c r="K48" s="9"/>
      <c r="L48" s="67"/>
      <c r="M48" s="67" t="n">
        <f aca="false">F48*2.511711692</f>
        <v>343882.616548285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75" hidden="false" customHeight="false" outlineLevel="0" collapsed="false">
      <c r="A49" s="65"/>
      <c r="B49" s="65" t="n">
        <v>2025</v>
      </c>
      <c r="C49" s="5" t="n">
        <v>1</v>
      </c>
      <c r="D49" s="65" t="n">
        <v>201</v>
      </c>
      <c r="E49" s="164" t="n">
        <f aca="false">high_SIPA_income!B42</f>
        <v>23842139.0768265</v>
      </c>
      <c r="F49" s="164" t="n">
        <f aca="false">high_SIPA_income!I42</f>
        <v>136106.905634373</v>
      </c>
      <c r="G49" s="8" t="n">
        <f aca="false">E49-F49*0.7</f>
        <v>23746864.2428824</v>
      </c>
      <c r="H49" s="8"/>
      <c r="I49" s="8"/>
      <c r="J49" s="8" t="n">
        <f aca="false">G49*3.8235866717</f>
        <v>90798193.6137545</v>
      </c>
      <c r="K49" s="6"/>
      <c r="L49" s="8"/>
      <c r="M49" s="8" t="n">
        <f aca="false">F49*2.511711692</f>
        <v>341861.306243796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</row>
    <row r="50" customFormat="false" ht="12.75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6" t="n">
        <f aca="false">high_SIPA_income!B43</f>
        <v>27771203.762564</v>
      </c>
      <c r="F50" s="166" t="n">
        <f aca="false">high_SIPA_income!I43</f>
        <v>132240.53695729</v>
      </c>
      <c r="G50" s="67" t="n">
        <f aca="false">E50-F50*0.7</f>
        <v>27678635.3866939</v>
      </c>
      <c r="H50" s="67"/>
      <c r="I50" s="67"/>
      <c r="J50" s="67" t="n">
        <f aca="false">G50*3.8235866717</f>
        <v>105831661.355407</v>
      </c>
      <c r="K50" s="9"/>
      <c r="L50" s="67"/>
      <c r="M50" s="67" t="n">
        <f aca="false">F50*2.511711692</f>
        <v>332150.102831983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75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6" t="n">
        <f aca="false">high_SIPA_income!B44</f>
        <v>24501530.6288535</v>
      </c>
      <c r="F51" s="166" t="n">
        <f aca="false">high_SIPA_income!I44</f>
        <v>131357.969613199</v>
      </c>
      <c r="G51" s="67" t="n">
        <f aca="false">E51-F51*0.7</f>
        <v>24409580.0501243</v>
      </c>
      <c r="H51" s="67"/>
      <c r="I51" s="67"/>
      <c r="J51" s="67" t="n">
        <f aca="false">G51*3.8235866717</f>
        <v>93332144.9414495</v>
      </c>
      <c r="K51" s="9"/>
      <c r="L51" s="67"/>
      <c r="M51" s="67" t="n">
        <f aca="false">F51*2.511711692</f>
        <v>329933.348114854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75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6" t="n">
        <f aca="false">high_SIPA_income!B45</f>
        <v>28168296.0465453</v>
      </c>
      <c r="F52" s="166" t="n">
        <f aca="false">high_SIPA_income!I45</f>
        <v>138033.279574195</v>
      </c>
      <c r="G52" s="67" t="n">
        <f aca="false">E52-F52*0.7</f>
        <v>28071672.7508434</v>
      </c>
      <c r="H52" s="67"/>
      <c r="I52" s="67"/>
      <c r="J52" s="67" t="n">
        <f aca="false">G52*3.8235866717</f>
        <v>107334473.782449</v>
      </c>
      <c r="K52" s="9"/>
      <c r="L52" s="67"/>
      <c r="M52" s="67" t="n">
        <f aca="false">F52*2.511711692</f>
        <v>346699.802191611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75" hidden="false" customHeight="false" outlineLevel="0" collapsed="false">
      <c r="A53" s="65"/>
      <c r="B53" s="65" t="n">
        <v>2026</v>
      </c>
      <c r="C53" s="5" t="n">
        <v>1</v>
      </c>
      <c r="D53" s="65" t="n">
        <v>205</v>
      </c>
      <c r="E53" s="164" t="n">
        <f aca="false">high_SIPA_income!B46</f>
        <v>24787109.0423651</v>
      </c>
      <c r="F53" s="164" t="n">
        <f aca="false">high_SIPA_income!I46</f>
        <v>140816.540590082</v>
      </c>
      <c r="G53" s="8" t="n">
        <f aca="false">E53-F53*0.7</f>
        <v>24688537.463952</v>
      </c>
      <c r="H53" s="8"/>
      <c r="I53" s="8"/>
      <c r="J53" s="8" t="n">
        <f aca="false">G53*3.8235866717</f>
        <v>94398762.790933</v>
      </c>
      <c r="K53" s="6"/>
      <c r="L53" s="8"/>
      <c r="M53" s="8" t="n">
        <f aca="false">F53*2.511711692</f>
        <v>353690.551427102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</row>
    <row r="54" customFormat="false" ht="12.75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6" t="n">
        <f aca="false">high_SIPA_income!B47</f>
        <v>28924948.982655</v>
      </c>
      <c r="F54" s="166" t="n">
        <f aca="false">high_SIPA_income!I47</f>
        <v>139303.759325648</v>
      </c>
      <c r="G54" s="67" t="n">
        <f aca="false">E54-F54*0.7</f>
        <v>28827436.351127</v>
      </c>
      <c r="H54" s="67"/>
      <c r="I54" s="67"/>
      <c r="J54" s="67" t="n">
        <f aca="false">G54*3.8235866717</f>
        <v>110224201.411449</v>
      </c>
      <c r="K54" s="9"/>
      <c r="L54" s="67"/>
      <c r="M54" s="67" t="n">
        <f aca="false">F54*2.511711692</f>
        <v>349890.881037783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75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6" t="n">
        <f aca="false">high_SIPA_income!B48</f>
        <v>25413550.5054414</v>
      </c>
      <c r="F55" s="166" t="n">
        <f aca="false">high_SIPA_income!I48</f>
        <v>142631.167541083</v>
      </c>
      <c r="G55" s="67" t="n">
        <f aca="false">E55-F55*0.7</f>
        <v>25313708.6881627</v>
      </c>
      <c r="H55" s="67"/>
      <c r="I55" s="67"/>
      <c r="J55" s="67" t="n">
        <f aca="false">G55*3.8235866717</f>
        <v>96789159.1513553</v>
      </c>
      <c r="K55" s="9"/>
      <c r="L55" s="67"/>
      <c r="M55" s="67" t="n">
        <f aca="false">F55*2.511711692</f>
        <v>358248.371156548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75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6" t="n">
        <f aca="false">high_SIPA_income!B49</f>
        <v>29283377.180218</v>
      </c>
      <c r="F56" s="166" t="n">
        <f aca="false">high_SIPA_income!I49</f>
        <v>141672.76442855</v>
      </c>
      <c r="G56" s="67" t="n">
        <f aca="false">E56-F56*0.7</f>
        <v>29184206.245118</v>
      </c>
      <c r="H56" s="67"/>
      <c r="I56" s="67"/>
      <c r="J56" s="67" t="n">
        <f aca="false">G56*3.8235866717</f>
        <v>111588342.022977</v>
      </c>
      <c r="K56" s="9"/>
      <c r="L56" s="67"/>
      <c r="M56" s="67" t="n">
        <f aca="false">F56*2.511711692</f>
        <v>355841.138853151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75" hidden="false" customHeight="false" outlineLevel="0" collapsed="false">
      <c r="A57" s="65"/>
      <c r="B57" s="65" t="n">
        <v>2027</v>
      </c>
      <c r="C57" s="5" t="n">
        <v>1</v>
      </c>
      <c r="D57" s="65" t="n">
        <v>209</v>
      </c>
      <c r="E57" s="164" t="n">
        <f aca="false">high_SIPA_income!B50</f>
        <v>25661619.9921056</v>
      </c>
      <c r="F57" s="164" t="n">
        <f aca="false">high_SIPA_income!I50</f>
        <v>144937.087108865</v>
      </c>
      <c r="G57" s="8" t="n">
        <f aca="false">E57-F57*0.7</f>
        <v>25560164.0311294</v>
      </c>
      <c r="H57" s="8"/>
      <c r="I57" s="8"/>
      <c r="J57" s="8" t="n">
        <f aca="false">G57*3.8235866717</f>
        <v>97731502.5158922</v>
      </c>
      <c r="K57" s="6"/>
      <c r="L57" s="8"/>
      <c r="M57" s="8" t="n">
        <f aca="false">F57*2.511711692</f>
        <v>364040.176295759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</row>
    <row r="58" customFormat="false" ht="12.75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6" t="n">
        <f aca="false">high_SIPA_income!B51</f>
        <v>29689342.7710771</v>
      </c>
      <c r="F58" s="166" t="n">
        <f aca="false">high_SIPA_income!I51</f>
        <v>146213.32251955</v>
      </c>
      <c r="G58" s="67" t="n">
        <f aca="false">E58-F58*0.7</f>
        <v>29586993.4453134</v>
      </c>
      <c r="H58" s="67"/>
      <c r="I58" s="67"/>
      <c r="J58" s="67" t="n">
        <f aca="false">G58*3.8235866717</f>
        <v>113128433.793176</v>
      </c>
      <c r="K58" s="9"/>
      <c r="L58" s="67"/>
      <c r="M58" s="67" t="n">
        <f aca="false">F58*2.511711692</f>
        <v>367245.711698522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75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6" t="n">
        <f aca="false">high_SIPA_income!B52</f>
        <v>26165826.8032252</v>
      </c>
      <c r="F59" s="166" t="n">
        <f aca="false">high_SIPA_income!I52</f>
        <v>145486.810342244</v>
      </c>
      <c r="G59" s="67" t="n">
        <f aca="false">E59-F59*0.7</f>
        <v>26063986.0359857</v>
      </c>
      <c r="H59" s="67"/>
      <c r="I59" s="67"/>
      <c r="J59" s="67" t="n">
        <f aca="false">G59*3.8235866717</f>
        <v>99657909.6185697</v>
      </c>
      <c r="K59" s="9"/>
      <c r="L59" s="67"/>
      <c r="M59" s="67" t="n">
        <f aca="false">F59*2.511711692</f>
        <v>365420.9225684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75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6" t="n">
        <f aca="false">high_SIPA_income!B53</f>
        <v>30333098.9590389</v>
      </c>
      <c r="F60" s="166" t="n">
        <f aca="false">high_SIPA_income!I53</f>
        <v>145822.105685421</v>
      </c>
      <c r="G60" s="67" t="n">
        <f aca="false">E60-F60*0.7</f>
        <v>30231023.4850591</v>
      </c>
      <c r="H60" s="67"/>
      <c r="I60" s="67"/>
      <c r="J60" s="67" t="n">
        <f aca="false">G60*3.8235866717</f>
        <v>115590938.469322</v>
      </c>
      <c r="K60" s="9"/>
      <c r="L60" s="67"/>
      <c r="M60" s="67" t="n">
        <f aca="false">F60*2.511711692</f>
        <v>366263.087802131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75" hidden="false" customHeight="false" outlineLevel="0" collapsed="false">
      <c r="A61" s="65"/>
      <c r="B61" s="65" t="n">
        <v>2028</v>
      </c>
      <c r="C61" s="5" t="n">
        <v>1</v>
      </c>
      <c r="D61" s="65" t="n">
        <v>213</v>
      </c>
      <c r="E61" s="164" t="n">
        <f aca="false">high_SIPA_income!B54</f>
        <v>26624882.5627921</v>
      </c>
      <c r="F61" s="164" t="n">
        <f aca="false">high_SIPA_income!I54</f>
        <v>147988.203355774</v>
      </c>
      <c r="G61" s="8" t="n">
        <f aca="false">E61-F61*0.7</f>
        <v>26521290.8204431</v>
      </c>
      <c r="H61" s="8"/>
      <c r="I61" s="8"/>
      <c r="J61" s="8" t="n">
        <f aca="false">G61*3.8235866717</f>
        <v>101406454.097326</v>
      </c>
      <c r="K61" s="6"/>
      <c r="L61" s="8"/>
      <c r="M61" s="8" t="n">
        <f aca="false">F61*2.511711692</f>
        <v>371703.70064677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</row>
    <row r="62" customFormat="false" ht="12.75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6" t="n">
        <f aca="false">high_SIPA_income!B55</f>
        <v>30934166.7737596</v>
      </c>
      <c r="F62" s="166" t="n">
        <f aca="false">high_SIPA_income!I55</f>
        <v>147756.004040932</v>
      </c>
      <c r="G62" s="67" t="n">
        <f aca="false">E62-F62*0.7</f>
        <v>30830737.5709309</v>
      </c>
      <c r="H62" s="67"/>
      <c r="I62" s="67"/>
      <c r="J62" s="67" t="n">
        <f aca="false">G62*3.8235866717</f>
        <v>117883997.254892</v>
      </c>
      <c r="K62" s="9"/>
      <c r="L62" s="67"/>
      <c r="M62" s="67" t="n">
        <f aca="false">F62*2.511711692</f>
        <v>371120.482912808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75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6" t="n">
        <f aca="false">high_SIPA_income!B56</f>
        <v>27193816.4072184</v>
      </c>
      <c r="F63" s="166" t="n">
        <f aca="false">high_SIPA_income!I56</f>
        <v>145338.579631315</v>
      </c>
      <c r="G63" s="67" t="n">
        <f aca="false">E63-F63*0.7</f>
        <v>27092079.4014764</v>
      </c>
      <c r="H63" s="67"/>
      <c r="I63" s="67"/>
      <c r="J63" s="67" t="n">
        <f aca="false">G63*3.8235866717</f>
        <v>103588913.708123</v>
      </c>
      <c r="K63" s="9"/>
      <c r="L63" s="67"/>
      <c r="M63" s="67" t="n">
        <f aca="false">F63*2.511711692</f>
        <v>365048.609758648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75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6" t="n">
        <f aca="false">high_SIPA_income!B57</f>
        <v>31727298.3751141</v>
      </c>
      <c r="F64" s="166" t="n">
        <f aca="false">high_SIPA_income!I57</f>
        <v>148242.807070865</v>
      </c>
      <c r="G64" s="67" t="n">
        <f aca="false">E64-F64*0.7</f>
        <v>31623528.4101645</v>
      </c>
      <c r="H64" s="67"/>
      <c r="I64" s="67"/>
      <c r="J64" s="67" t="n">
        <f aca="false">G64*3.8235866717</f>
        <v>120915301.741231</v>
      </c>
      <c r="K64" s="9"/>
      <c r="L64" s="67"/>
      <c r="M64" s="67" t="n">
        <f aca="false">F64*2.511711692</f>
        <v>372343.191774792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75" hidden="false" customHeight="false" outlineLevel="0" collapsed="false">
      <c r="A65" s="65"/>
      <c r="B65" s="65" t="n">
        <v>2029</v>
      </c>
      <c r="C65" s="5" t="n">
        <v>1</v>
      </c>
      <c r="D65" s="65" t="n">
        <v>217</v>
      </c>
      <c r="E65" s="164" t="n">
        <f aca="false">high_SIPA_income!B58</f>
        <v>28141330.132643</v>
      </c>
      <c r="F65" s="164" t="n">
        <f aca="false">high_SIPA_income!I58</f>
        <v>143838.040184439</v>
      </c>
      <c r="G65" s="8" t="n">
        <f aca="false">E65-F65*0.7</f>
        <v>28040643.5045139</v>
      </c>
      <c r="H65" s="8"/>
      <c r="I65" s="8"/>
      <c r="J65" s="8" t="n">
        <f aca="false">G65*3.8235866717</f>
        <v>107215830.769751</v>
      </c>
      <c r="K65" s="6"/>
      <c r="L65" s="8"/>
      <c r="M65" s="8" t="n">
        <f aca="false">F65*2.511711692</f>
        <v>361279.687285622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</row>
    <row r="66" customFormat="false" ht="12.75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6" t="n">
        <f aca="false">high_SIPA_income!B59</f>
        <v>32654036.5219164</v>
      </c>
      <c r="F66" s="166" t="n">
        <f aca="false">high_SIPA_income!I59</f>
        <v>143419.259581239</v>
      </c>
      <c r="G66" s="67" t="n">
        <f aca="false">E66-F66*0.7</f>
        <v>32553643.0402095</v>
      </c>
      <c r="H66" s="67"/>
      <c r="I66" s="67"/>
      <c r="J66" s="67" t="n">
        <f aca="false">G66*3.8235866717</f>
        <v>124471675.643824</v>
      </c>
      <c r="K66" s="9"/>
      <c r="L66" s="67"/>
      <c r="M66" s="67" t="n">
        <f aca="false">F66*2.511711692</f>
        <v>360227.831148182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75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6" t="n">
        <f aca="false">high_SIPA_income!B60</f>
        <v>28725686.2883686</v>
      </c>
      <c r="F67" s="166" t="n">
        <f aca="false">high_SIPA_income!I60</f>
        <v>148543.410831698</v>
      </c>
      <c r="G67" s="67" t="n">
        <f aca="false">E67-F67*0.7</f>
        <v>28621705.9007864</v>
      </c>
      <c r="H67" s="67"/>
      <c r="I67" s="67"/>
      <c r="J67" s="67" t="n">
        <f aca="false">G67*3.8235866717</f>
        <v>109437573.203564</v>
      </c>
      <c r="K67" s="9"/>
      <c r="L67" s="67"/>
      <c r="M67" s="67" t="n">
        <f aca="false">F67*2.511711692</f>
        <v>373098.221755535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75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6" t="n">
        <f aca="false">high_SIPA_income!B61</f>
        <v>33214360.778562</v>
      </c>
      <c r="F68" s="166" t="n">
        <f aca="false">high_SIPA_income!I61</f>
        <v>148244.65648739</v>
      </c>
      <c r="G68" s="67" t="n">
        <f aca="false">E68-F68*0.7</f>
        <v>33110589.5190209</v>
      </c>
      <c r="H68" s="67"/>
      <c r="I68" s="67"/>
      <c r="J68" s="67" t="n">
        <f aca="false">G68*3.8235866717</f>
        <v>126601208.777058</v>
      </c>
      <c r="K68" s="9"/>
      <c r="L68" s="67"/>
      <c r="M68" s="67" t="n">
        <f aca="false">F68*2.511711692</f>
        <v>372347.8369759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75" hidden="false" customHeight="false" outlineLevel="0" collapsed="false">
      <c r="A69" s="65"/>
      <c r="B69" s="65" t="n">
        <v>2030</v>
      </c>
      <c r="C69" s="5" t="n">
        <v>1</v>
      </c>
      <c r="D69" s="65" t="n">
        <v>221</v>
      </c>
      <c r="E69" s="164" t="n">
        <f aca="false">high_SIPA_income!B62</f>
        <v>29290598.2126913</v>
      </c>
      <c r="F69" s="164" t="n">
        <f aca="false">high_SIPA_income!I62</f>
        <v>152903.125732807</v>
      </c>
      <c r="G69" s="8" t="n">
        <f aca="false">E69-F69*0.7</f>
        <v>29183566.0246783</v>
      </c>
      <c r="H69" s="8"/>
      <c r="I69" s="8"/>
      <c r="J69" s="8" t="n">
        <f aca="false">G69*3.8235866717</f>
        <v>111585894.084637</v>
      </c>
      <c r="K69" s="6"/>
      <c r="L69" s="8"/>
      <c r="M69" s="8" t="n">
        <f aca="false">F69*2.511711692</f>
        <v>384048.568646439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</row>
    <row r="70" customFormat="false" ht="12.75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6" t="n">
        <f aca="false">high_SIPA_income!B63</f>
        <v>34069060.5899402</v>
      </c>
      <c r="F70" s="166" t="n">
        <f aca="false">high_SIPA_income!I63</f>
        <v>152057.109860495</v>
      </c>
      <c r="G70" s="67" t="n">
        <f aca="false">E70-F70*0.7</f>
        <v>33962620.6130379</v>
      </c>
      <c r="H70" s="67"/>
      <c r="I70" s="67"/>
      <c r="J70" s="67" t="n">
        <f aca="false">G70*3.8235866717</f>
        <v>129859023.512015</v>
      </c>
      <c r="K70" s="9"/>
      <c r="L70" s="67"/>
      <c r="M70" s="67" t="n">
        <f aca="false">F70*2.511711692</f>
        <v>381923.620688333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75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6" t="n">
        <f aca="false">high_SIPA_income!B64</f>
        <v>29987460.4381183</v>
      </c>
      <c r="F71" s="166" t="n">
        <f aca="false">high_SIPA_income!I64</f>
        <v>146415.052265567</v>
      </c>
      <c r="G71" s="67" t="n">
        <f aca="false">E71-F71*0.7</f>
        <v>29884969.9015324</v>
      </c>
      <c r="H71" s="67"/>
      <c r="I71" s="67"/>
      <c r="J71" s="67" t="n">
        <f aca="false">G71*3.8235866717</f>
        <v>114267772.599655</v>
      </c>
      <c r="K71" s="9"/>
      <c r="L71" s="67"/>
      <c r="M71" s="67" t="n">
        <f aca="false">F71*2.511711692</f>
        <v>367752.398660217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75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6" t="n">
        <f aca="false">high_SIPA_income!B65</f>
        <v>34598581.3154144</v>
      </c>
      <c r="F72" s="166" t="n">
        <f aca="false">high_SIPA_income!I65</f>
        <v>149594.568427913</v>
      </c>
      <c r="G72" s="67" t="n">
        <f aca="false">E72-F72*0.7</f>
        <v>34493865.1175149</v>
      </c>
      <c r="H72" s="67"/>
      <c r="I72" s="67"/>
      <c r="J72" s="67" t="n">
        <f aca="false">G72*3.8235866717</f>
        <v>131890282.918748</v>
      </c>
      <c r="K72" s="9"/>
      <c r="L72" s="67"/>
      <c r="M72" s="67" t="n">
        <f aca="false">F72*2.511711692</f>
        <v>375738.426580084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75" hidden="false" customHeight="false" outlineLevel="0" collapsed="false">
      <c r="A73" s="65"/>
      <c r="B73" s="65" t="n">
        <v>2031</v>
      </c>
      <c r="C73" s="5" t="n">
        <v>1</v>
      </c>
      <c r="D73" s="65" t="n">
        <v>225</v>
      </c>
      <c r="E73" s="164" t="n">
        <f aca="false">high_SIPA_income!B66</f>
        <v>30456860.5663057</v>
      </c>
      <c r="F73" s="164" t="n">
        <f aca="false">high_SIPA_income!I66</f>
        <v>144875.420491534</v>
      </c>
      <c r="G73" s="8" t="n">
        <f aca="false">E73-F73*0.7</f>
        <v>30355447.7719616</v>
      </c>
      <c r="H73" s="8"/>
      <c r="I73" s="8"/>
      <c r="J73" s="8" t="n">
        <f aca="false">G73*3.8235866717</f>
        <v>116066685.514358</v>
      </c>
      <c r="K73" s="6"/>
      <c r="L73" s="8"/>
      <c r="M73" s="8" t="n">
        <f aca="false">F73*2.511711692</f>
        <v>363885.287532001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</row>
    <row r="74" customFormat="false" ht="12.75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6" t="n">
        <f aca="false">high_SIPA_income!B67</f>
        <v>35133331.7057672</v>
      </c>
      <c r="F74" s="166" t="n">
        <f aca="false">high_SIPA_income!I67</f>
        <v>147311.765315486</v>
      </c>
      <c r="G74" s="67" t="n">
        <f aca="false">E74-F74*0.7</f>
        <v>35030213.4700463</v>
      </c>
      <c r="H74" s="67"/>
      <c r="I74" s="67"/>
      <c r="J74" s="67" t="n">
        <f aca="false">G74*3.8235866717</f>
        <v>133941057.330875</v>
      </c>
      <c r="K74" s="9"/>
      <c r="L74" s="67"/>
      <c r="M74" s="67" t="n">
        <f aca="false">F74*2.511711692</f>
        <v>370004.683312066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75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6" t="n">
        <f aca="false">high_SIPA_income!B68</f>
        <v>30803242.5106211</v>
      </c>
      <c r="F75" s="166" t="n">
        <f aca="false">high_SIPA_income!I68</f>
        <v>146671.324819338</v>
      </c>
      <c r="G75" s="67" t="n">
        <f aca="false">E75-F75*0.7</f>
        <v>30700572.5832475</v>
      </c>
      <c r="H75" s="67"/>
      <c r="I75" s="67"/>
      <c r="J75" s="67" t="n">
        <f aca="false">G75*3.8235866717</f>
        <v>117386300.142864</v>
      </c>
      <c r="K75" s="9"/>
      <c r="L75" s="67"/>
      <c r="M75" s="67" t="n">
        <f aca="false">F75*2.511711692</f>
        <v>368396.081429861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75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6" t="n">
        <f aca="false">high_SIPA_income!B69</f>
        <v>35664078.2783109</v>
      </c>
      <c r="F76" s="166" t="n">
        <f aca="false">high_SIPA_income!I69</f>
        <v>151977.068258246</v>
      </c>
      <c r="G76" s="67" t="n">
        <f aca="false">E76-F76*0.7</f>
        <v>35557694.3305301</v>
      </c>
      <c r="H76" s="67"/>
      <c r="I76" s="67"/>
      <c r="J76" s="67" t="n">
        <f aca="false">G76*3.8235866717</f>
        <v>135957926.118598</v>
      </c>
      <c r="K76" s="9"/>
      <c r="L76" s="67"/>
      <c r="M76" s="67" t="n">
        <f aca="false">F76*2.511711692</f>
        <v>381722.579260118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75" hidden="false" customHeight="false" outlineLevel="0" collapsed="false">
      <c r="A77" s="65"/>
      <c r="B77" s="65" t="n">
        <v>2032</v>
      </c>
      <c r="C77" s="5" t="n">
        <v>1</v>
      </c>
      <c r="D77" s="65" t="n">
        <v>229</v>
      </c>
      <c r="E77" s="164" t="n">
        <f aca="false">high_SIPA_income!B70</f>
        <v>31363822.6072225</v>
      </c>
      <c r="F77" s="164" t="n">
        <f aca="false">high_SIPA_income!I70</f>
        <v>147959.717230862</v>
      </c>
      <c r="G77" s="8" t="n">
        <f aca="false">E77-F77*0.7</f>
        <v>31260250.8051609</v>
      </c>
      <c r="H77" s="8"/>
      <c r="I77" s="8"/>
      <c r="J77" s="8" t="n">
        <f aca="false">G77*3.8235866717</f>
        <v>119526278.332612</v>
      </c>
      <c r="K77" s="6"/>
      <c r="L77" s="8"/>
      <c r="M77" s="8" t="n">
        <f aca="false">F77*2.511711692</f>
        <v>371632.15171377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</row>
    <row r="78" customFormat="false" ht="12.75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6" t="n">
        <f aca="false">high_SIPA_income!B71</f>
        <v>36294587.7254185</v>
      </c>
      <c r="F78" s="166" t="n">
        <f aca="false">high_SIPA_income!I71</f>
        <v>148737.234179695</v>
      </c>
      <c r="G78" s="67" t="n">
        <f aca="false">E78-F78*0.7</f>
        <v>36190471.6614927</v>
      </c>
      <c r="H78" s="67"/>
      <c r="I78" s="67"/>
      <c r="J78" s="67" t="n">
        <f aca="false">G78*3.8235866717</f>
        <v>138377405.08742</v>
      </c>
      <c r="K78" s="9"/>
      <c r="L78" s="67"/>
      <c r="M78" s="67" t="n">
        <f aca="false">F78*2.511711692</f>
        <v>373585.050124881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75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6" t="n">
        <f aca="false">high_SIPA_income!B72</f>
        <v>31645220.0657703</v>
      </c>
      <c r="F79" s="166" t="n">
        <f aca="false">high_SIPA_income!I72</f>
        <v>151680.305060662</v>
      </c>
      <c r="G79" s="67" t="n">
        <f aca="false">E79-F79*0.7</f>
        <v>31539043.8522278</v>
      </c>
      <c r="H79" s="67"/>
      <c r="I79" s="67"/>
      <c r="J79" s="67" t="n">
        <f aca="false">G79*3.8235866717</f>
        <v>120592267.71154</v>
      </c>
      <c r="K79" s="9"/>
      <c r="L79" s="67"/>
      <c r="M79" s="67" t="n">
        <f aca="false">F79*2.511711692</f>
        <v>380977.195666991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75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6" t="n">
        <f aca="false">high_SIPA_income!B73</f>
        <v>36756421.8561046</v>
      </c>
      <c r="F80" s="166" t="n">
        <f aca="false">high_SIPA_income!I73</f>
        <v>152816.705565107</v>
      </c>
      <c r="G80" s="67" t="n">
        <f aca="false">E80-F80*0.7</f>
        <v>36649450.1622091</v>
      </c>
      <c r="H80" s="67"/>
      <c r="I80" s="67"/>
      <c r="J80" s="67" t="n">
        <f aca="false">G80*3.8235866717</f>
        <v>140132349.165356</v>
      </c>
      <c r="K80" s="9"/>
      <c r="L80" s="67"/>
      <c r="M80" s="67" t="n">
        <f aca="false">F80*2.511711692</f>
        <v>383831.5061008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75" hidden="false" customHeight="false" outlineLevel="0" collapsed="false">
      <c r="A81" s="65"/>
      <c r="B81" s="65" t="n">
        <v>2033</v>
      </c>
      <c r="C81" s="5" t="n">
        <v>1</v>
      </c>
      <c r="D81" s="65" t="n">
        <v>233</v>
      </c>
      <c r="E81" s="164" t="n">
        <f aca="false">high_SIPA_income!B74</f>
        <v>32238589.8881066</v>
      </c>
      <c r="F81" s="164" t="n">
        <f aca="false">high_SIPA_income!I74</f>
        <v>158743.106876098</v>
      </c>
      <c r="G81" s="8" t="n">
        <f aca="false">E81-F81*0.7</f>
        <v>32127469.7132934</v>
      </c>
      <c r="H81" s="8"/>
      <c r="I81" s="8"/>
      <c r="J81" s="8" t="n">
        <f aca="false">G81*3.8235866717</f>
        <v>122842164.991194</v>
      </c>
      <c r="K81" s="6"/>
      <c r="L81" s="8"/>
      <c r="M81" s="8" t="n">
        <f aca="false">F81*2.511711692</f>
        <v>398716.917565101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</row>
    <row r="82" customFormat="false" ht="12.75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6" t="n">
        <f aca="false">high_SIPA_income!B75</f>
        <v>37162717.843281</v>
      </c>
      <c r="F82" s="166" t="n">
        <f aca="false">high_SIPA_income!I75</f>
        <v>161314.877876568</v>
      </c>
      <c r="G82" s="67" t="n">
        <f aca="false">E82-F82*0.7</f>
        <v>37049797.4287674</v>
      </c>
      <c r="H82" s="67"/>
      <c r="I82" s="67"/>
      <c r="J82" s="67" t="n">
        <f aca="false">G82*3.8235866717</f>
        <v>141663111.63782</v>
      </c>
      <c r="K82" s="9"/>
      <c r="L82" s="67"/>
      <c r="M82" s="67" t="n">
        <f aca="false">F82*2.511711692</f>
        <v>405176.464856128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75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6" t="n">
        <f aca="false">high_SIPA_income!B76</f>
        <v>32626516.9398387</v>
      </c>
      <c r="F83" s="166" t="n">
        <f aca="false">high_SIPA_income!I76</f>
        <v>160169.335838344</v>
      </c>
      <c r="G83" s="67" t="n">
        <f aca="false">E83-F83*0.7</f>
        <v>32514398.4047519</v>
      </c>
      <c r="H83" s="67"/>
      <c r="I83" s="67"/>
      <c r="J83" s="67" t="n">
        <f aca="false">G83*3.8235866717</f>
        <v>124321620.378753</v>
      </c>
      <c r="K83" s="9"/>
      <c r="L83" s="67"/>
      <c r="M83" s="67" t="n">
        <f aca="false">F83*2.511711692</f>
        <v>402299.193525044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75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6" t="n">
        <f aca="false">high_SIPA_income!B77</f>
        <v>37904101.864189</v>
      </c>
      <c r="F84" s="166" t="n">
        <f aca="false">high_SIPA_income!I77</f>
        <v>164051.85421633</v>
      </c>
      <c r="G84" s="67" t="n">
        <f aca="false">E84-F84*0.7</f>
        <v>37789265.5662376</v>
      </c>
      <c r="H84" s="67"/>
      <c r="I84" s="67"/>
      <c r="J84" s="67" t="n">
        <f aca="false">G84*3.8235866717</f>
        <v>144490532.152398</v>
      </c>
      <c r="K84" s="9"/>
      <c r="L84" s="67"/>
      <c r="M84" s="67" t="n">
        <f aca="false">F84*2.511711692</f>
        <v>412050.960329436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75" hidden="false" customHeight="false" outlineLevel="0" collapsed="false">
      <c r="A85" s="65"/>
      <c r="B85" s="65" t="n">
        <v>2034</v>
      </c>
      <c r="C85" s="5" t="n">
        <v>1</v>
      </c>
      <c r="D85" s="65" t="n">
        <v>237</v>
      </c>
      <c r="E85" s="164" t="n">
        <f aca="false">high_SIPA_income!B78</f>
        <v>33403194.9415642</v>
      </c>
      <c r="F85" s="164" t="n">
        <f aca="false">high_SIPA_income!I78</f>
        <v>157774.237123089</v>
      </c>
      <c r="G85" s="8" t="n">
        <f aca="false">E85-F85*0.7</f>
        <v>33292752.9755781</v>
      </c>
      <c r="H85" s="8"/>
      <c r="I85" s="8"/>
      <c r="J85" s="8" t="n">
        <f aca="false">G85*3.8235866717</f>
        <v>127297726.541621</v>
      </c>
      <c r="K85" s="6"/>
      <c r="L85" s="8"/>
      <c r="M85" s="8" t="n">
        <f aca="false">F85*2.511711692</f>
        <v>396283.396078444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</row>
    <row r="86" customFormat="false" ht="12.75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6" t="n">
        <f aca="false">high_SIPA_income!B79</f>
        <v>38535269.7567924</v>
      </c>
      <c r="F86" s="166" t="n">
        <f aca="false">high_SIPA_income!I79</f>
        <v>156932.075418608</v>
      </c>
      <c r="G86" s="67" t="n">
        <f aca="false">E86-F86*0.7</f>
        <v>38425417.3039993</v>
      </c>
      <c r="H86" s="67"/>
      <c r="I86" s="67"/>
      <c r="J86" s="67" t="n">
        <f aca="false">G86*3.8235866717</f>
        <v>146922913.458082</v>
      </c>
      <c r="K86" s="9"/>
      <c r="L86" s="67"/>
      <c r="M86" s="67" t="n">
        <f aca="false">F86*2.511711692</f>
        <v>394168.128678744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75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6" t="n">
        <f aca="false">high_SIPA_income!B80</f>
        <v>33730840.8736331</v>
      </c>
      <c r="F87" s="166" t="n">
        <f aca="false">high_SIPA_income!I80</f>
        <v>156995.443677934</v>
      </c>
      <c r="G87" s="67" t="n">
        <f aca="false">E87-F87*0.7</f>
        <v>33620944.0630585</v>
      </c>
      <c r="H87" s="67"/>
      <c r="I87" s="67"/>
      <c r="J87" s="67" t="n">
        <f aca="false">G87*3.8235866717</f>
        <v>128552593.609482</v>
      </c>
      <c r="K87" s="9"/>
      <c r="L87" s="67"/>
      <c r="M87" s="67" t="n">
        <f aca="false">F87*2.511711692</f>
        <v>394327.291476594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75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6" t="n">
        <f aca="false">high_SIPA_income!B81</f>
        <v>38993684.2526299</v>
      </c>
      <c r="F88" s="166" t="n">
        <f aca="false">high_SIPA_income!I81</f>
        <v>161109.198497297</v>
      </c>
      <c r="G88" s="67" t="n">
        <f aca="false">E88-F88*0.7</f>
        <v>38880907.8136818</v>
      </c>
      <c r="H88" s="67"/>
      <c r="I88" s="67"/>
      <c r="J88" s="67" t="n">
        <f aca="false">G88*3.8235866717</f>
        <v>148664520.89999</v>
      </c>
      <c r="K88" s="9"/>
      <c r="L88" s="67"/>
      <c r="M88" s="67" t="n">
        <f aca="false">F88*2.511711692</f>
        <v>404659.857554411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75" hidden="false" customHeight="false" outlineLevel="0" collapsed="false">
      <c r="A89" s="65"/>
      <c r="B89" s="65" t="n">
        <v>2035</v>
      </c>
      <c r="C89" s="5" t="n">
        <v>1</v>
      </c>
      <c r="D89" s="65" t="n">
        <v>241</v>
      </c>
      <c r="E89" s="164" t="n">
        <f aca="false">high_SIPA_income!B82</f>
        <v>34436057.0920323</v>
      </c>
      <c r="F89" s="164" t="n">
        <f aca="false">high_SIPA_income!I82</f>
        <v>161452.594497927</v>
      </c>
      <c r="G89" s="8" t="n">
        <f aca="false">E89-F89*0.7</f>
        <v>34323040.2758838</v>
      </c>
      <c r="H89" s="8"/>
      <c r="I89" s="8"/>
      <c r="J89" s="8" t="n">
        <f aca="false">G89*3.8235866717</f>
        <v>131237119.331092</v>
      </c>
      <c r="K89" s="6"/>
      <c r="L89" s="8"/>
      <c r="M89" s="8" t="n">
        <f aca="false">F89*2.511711692</f>
        <v>405522.369304177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</row>
    <row r="90" customFormat="false" ht="12.75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6" t="n">
        <f aca="false">high_SIPA_income!B83</f>
        <v>39884178.7881609</v>
      </c>
      <c r="F90" s="166" t="n">
        <f aca="false">high_SIPA_income!I83</f>
        <v>165535.279305823</v>
      </c>
      <c r="G90" s="67" t="n">
        <f aca="false">E90-F90*0.7</f>
        <v>39768304.0926468</v>
      </c>
      <c r="H90" s="67"/>
      <c r="I90" s="67"/>
      <c r="J90" s="67" t="n">
        <f aca="false">G90*3.8235866717</f>
        <v>152057557.484757</v>
      </c>
      <c r="K90" s="9"/>
      <c r="L90" s="67"/>
      <c r="M90" s="67" t="n">
        <f aca="false">F90*2.511711692</f>
        <v>415776.896470922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75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6" t="n">
        <f aca="false">high_SIPA_income!B84</f>
        <v>35185608.9697908</v>
      </c>
      <c r="F91" s="166" t="n">
        <f aca="false">high_SIPA_income!I84</f>
        <v>159505.924840057</v>
      </c>
      <c r="G91" s="67" t="n">
        <f aca="false">E91-F91*0.7</f>
        <v>35073954.8224028</v>
      </c>
      <c r="H91" s="67"/>
      <c r="I91" s="67"/>
      <c r="J91" s="67" t="n">
        <f aca="false">G91*3.8235866717</f>
        <v>134108306.182747</v>
      </c>
      <c r="K91" s="9"/>
      <c r="L91" s="67"/>
      <c r="M91" s="67" t="n">
        <f aca="false">F91*2.511711692</f>
        <v>400632.896364044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75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6" t="n">
        <f aca="false">high_SIPA_income!B85</f>
        <v>40444038.2990633</v>
      </c>
      <c r="F92" s="166" t="n">
        <f aca="false">high_SIPA_income!I85</f>
        <v>162744.133798153</v>
      </c>
      <c r="G92" s="67" t="n">
        <f aca="false">E92-F92*0.7</f>
        <v>40330117.4054046</v>
      </c>
      <c r="H92" s="67"/>
      <c r="I92" s="67"/>
      <c r="J92" s="67" t="n">
        <f aca="false">G92*3.8235866717</f>
        <v>154205699.379401</v>
      </c>
      <c r="K92" s="9"/>
      <c r="L92" s="67"/>
      <c r="M92" s="67" t="n">
        <f aca="false">F92*2.511711692</f>
        <v>408766.343665234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75" hidden="false" customHeight="false" outlineLevel="0" collapsed="false">
      <c r="A93" s="65"/>
      <c r="B93" s="65" t="n">
        <v>2036</v>
      </c>
      <c r="C93" s="5" t="n">
        <v>1</v>
      </c>
      <c r="D93" s="65" t="n">
        <v>245</v>
      </c>
      <c r="E93" s="164" t="n">
        <f aca="false">high_SIPA_income!B86</f>
        <v>35667065.1361775</v>
      </c>
      <c r="F93" s="164" t="n">
        <f aca="false">high_SIPA_income!I86</f>
        <v>162758.759265778</v>
      </c>
      <c r="G93" s="8" t="n">
        <f aca="false">E93-F93*0.7</f>
        <v>35553134.0046915</v>
      </c>
      <c r="H93" s="8"/>
      <c r="I93" s="8"/>
      <c r="J93" s="8" t="n">
        <f aca="false">G93*3.8235866717</f>
        <v>135940489.317502</v>
      </c>
      <c r="K93" s="6"/>
      <c r="L93" s="8"/>
      <c r="M93" s="8" t="n">
        <f aca="false">F93*2.511711692</f>
        <v>408803.078623267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</row>
    <row r="94" customFormat="false" ht="12.75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6" t="n">
        <f aca="false">high_SIPA_income!B87</f>
        <v>41126923.2205314</v>
      </c>
      <c r="F94" s="166" t="n">
        <f aca="false">high_SIPA_income!I87</f>
        <v>155869.556379647</v>
      </c>
      <c r="G94" s="67" t="n">
        <f aca="false">E94-F94*0.7</f>
        <v>41017814.5310657</v>
      </c>
      <c r="H94" s="67"/>
      <c r="I94" s="67"/>
      <c r="J94" s="67" t="n">
        <f aca="false">G94*3.8235866717</f>
        <v>156835168.943245</v>
      </c>
      <c r="K94" s="9"/>
      <c r="L94" s="67"/>
      <c r="M94" s="67" t="n">
        <f aca="false">F94*2.511711692</f>
        <v>391499.387185612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75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6" t="n">
        <f aca="false">high_SIPA_income!B88</f>
        <v>36117925.0332674</v>
      </c>
      <c r="F95" s="166" t="n">
        <f aca="false">high_SIPA_income!I88</f>
        <v>154809.831459009</v>
      </c>
      <c r="G95" s="67" t="n">
        <f aca="false">E95-F95*0.7</f>
        <v>36009558.1512461</v>
      </c>
      <c r="H95" s="67"/>
      <c r="I95" s="67"/>
      <c r="J95" s="67" t="n">
        <f aca="false">G95*3.8235866717</f>
        <v>137685666.600911</v>
      </c>
      <c r="K95" s="9"/>
      <c r="L95" s="67"/>
      <c r="M95" s="67" t="n">
        <f aca="false">F95*2.511711692</f>
        <v>388837.663712142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75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6" t="n">
        <f aca="false">high_SIPA_income!B89</f>
        <v>41617222.6674369</v>
      </c>
      <c r="F96" s="166" t="n">
        <f aca="false">high_SIPA_income!I89</f>
        <v>161100.991309189</v>
      </c>
      <c r="G96" s="67" t="n">
        <f aca="false">E96-F96*0.7</f>
        <v>41504451.9735205</v>
      </c>
      <c r="H96" s="67"/>
      <c r="I96" s="67"/>
      <c r="J96" s="67" t="n">
        <f aca="false">G96*3.8235866717</f>
        <v>158695869.382166</v>
      </c>
      <c r="K96" s="9"/>
      <c r="L96" s="67"/>
      <c r="M96" s="67" t="n">
        <f aca="false">F96*2.511711692</f>
        <v>404639.243464079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75" hidden="false" customHeight="false" outlineLevel="0" collapsed="false">
      <c r="A97" s="65"/>
      <c r="B97" s="65" t="n">
        <v>2037</v>
      </c>
      <c r="C97" s="5" t="n">
        <v>1</v>
      </c>
      <c r="D97" s="65" t="n">
        <v>249</v>
      </c>
      <c r="E97" s="164" t="n">
        <f aca="false">high_SIPA_income!B90</f>
        <v>36667546.3800405</v>
      </c>
      <c r="F97" s="164" t="n">
        <f aca="false">high_SIPA_income!I90</f>
        <v>162101.098151056</v>
      </c>
      <c r="G97" s="8" t="n">
        <f aca="false">E97-F97*0.7</f>
        <v>36554075.6113348</v>
      </c>
      <c r="H97" s="8"/>
      <c r="I97" s="8"/>
      <c r="J97" s="8" t="n">
        <f aca="false">G97*3.8235866717</f>
        <v>139767676.303814</v>
      </c>
      <c r="K97" s="6"/>
      <c r="L97" s="8"/>
      <c r="M97" s="8" t="n">
        <f aca="false">F97*2.511711692</f>
        <v>407151.223512047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</row>
    <row r="98" customFormat="false" ht="12.75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6" t="n">
        <f aca="false">high_SIPA_income!B91</f>
        <v>42254440.9808584</v>
      </c>
      <c r="F98" s="166" t="n">
        <f aca="false">high_SIPA_income!I91</f>
        <v>157684.917920481</v>
      </c>
      <c r="G98" s="67" t="n">
        <f aca="false">E98-F98*0.7</f>
        <v>42144061.538314</v>
      </c>
      <c r="H98" s="67"/>
      <c r="I98" s="67"/>
      <c r="J98" s="67" t="n">
        <f aca="false">G98*3.8235866717</f>
        <v>161141471.989202</v>
      </c>
      <c r="K98" s="9"/>
      <c r="L98" s="67"/>
      <c r="M98" s="67" t="n">
        <f aca="false">F98*2.511711692</f>
        <v>396059.051992933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75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6" t="n">
        <f aca="false">high_SIPA_income!B92</f>
        <v>37018212.9414046</v>
      </c>
      <c r="F99" s="166" t="n">
        <f aca="false">high_SIPA_income!I92</f>
        <v>159991.777751393</v>
      </c>
      <c r="G99" s="67" t="n">
        <f aca="false">E99-F99*0.7</f>
        <v>36906218.6969786</v>
      </c>
      <c r="H99" s="67"/>
      <c r="I99" s="67"/>
      <c r="J99" s="67" t="n">
        <f aca="false">G99*3.8235866717</f>
        <v>141114125.912613</v>
      </c>
      <c r="K99" s="9"/>
      <c r="L99" s="67"/>
      <c r="M99" s="67" t="n">
        <f aca="false">F99*2.511711692</f>
        <v>401853.218802039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75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6" t="n">
        <f aca="false">high_SIPA_income!B93</f>
        <v>42938856.390798</v>
      </c>
      <c r="F100" s="166" t="n">
        <f aca="false">high_SIPA_income!I93</f>
        <v>155757.806834741</v>
      </c>
      <c r="G100" s="67" t="n">
        <f aca="false">E100-F100*0.7</f>
        <v>42829825.9260137</v>
      </c>
      <c r="H100" s="67"/>
      <c r="I100" s="67"/>
      <c r="J100" s="67" t="n">
        <f aca="false">G100*3.8235866717</f>
        <v>163763551.561937</v>
      </c>
      <c r="K100" s="9"/>
      <c r="L100" s="67"/>
      <c r="M100" s="67" t="n">
        <f aca="false">F100*2.511711692</f>
        <v>391218.704547097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75" hidden="false" customHeight="false" outlineLevel="0" collapsed="false">
      <c r="A101" s="65"/>
      <c r="B101" s="65" t="n">
        <v>2038</v>
      </c>
      <c r="C101" s="5" t="n">
        <v>1</v>
      </c>
      <c r="D101" s="65" t="n">
        <v>253</v>
      </c>
      <c r="E101" s="164" t="n">
        <f aca="false">high_SIPA_income!B94</f>
        <v>37817691.4205566</v>
      </c>
      <c r="F101" s="164" t="n">
        <f aca="false">high_SIPA_income!I94</f>
        <v>156837.188939085</v>
      </c>
      <c r="G101" s="8" t="n">
        <f aca="false">E101-F101*0.7</f>
        <v>37707905.3882992</v>
      </c>
      <c r="H101" s="8"/>
      <c r="I101" s="8"/>
      <c r="J101" s="8" t="n">
        <f aca="false">G101*3.8235866717</f>
        <v>144179444.460425</v>
      </c>
      <c r="K101" s="6"/>
      <c r="L101" s="8"/>
      <c r="M101" s="8" t="n">
        <f aca="false">F101*2.511711692</f>
        <v>393929.801198713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</row>
    <row r="102" customFormat="false" ht="12.75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6" t="n">
        <f aca="false">high_SIPA_income!B95</f>
        <v>43808843.7518385</v>
      </c>
      <c r="F102" s="166" t="n">
        <f aca="false">high_SIPA_income!I95</f>
        <v>155005.232854099</v>
      </c>
      <c r="G102" s="67" t="n">
        <f aca="false">E102-F102*0.7</f>
        <v>43700340.0888406</v>
      </c>
      <c r="H102" s="67"/>
      <c r="I102" s="67"/>
      <c r="J102" s="67" t="n">
        <f aca="false">G102*3.8235866717</f>
        <v>167092037.912448</v>
      </c>
      <c r="K102" s="9"/>
      <c r="L102" s="67"/>
      <c r="M102" s="67" t="n">
        <f aca="false">F102*2.511711692</f>
        <v>389328.455680824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75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6" t="n">
        <f aca="false">high_SIPA_income!B96</f>
        <v>38354196.2349409</v>
      </c>
      <c r="F103" s="166" t="n">
        <f aca="false">high_SIPA_income!I96</f>
        <v>157636.107687801</v>
      </c>
      <c r="G103" s="67" t="n">
        <f aca="false">E103-F103*0.7</f>
        <v>38243850.9595594</v>
      </c>
      <c r="H103" s="67"/>
      <c r="I103" s="67"/>
      <c r="J103" s="67" t="n">
        <f aca="false">G103*3.8235866717</f>
        <v>146228678.803453</v>
      </c>
      <c r="K103" s="9"/>
      <c r="L103" s="67"/>
      <c r="M103" s="67" t="n">
        <f aca="false">F103*2.511711692</f>
        <v>395936.454760821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75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6" t="n">
        <f aca="false">high_SIPA_income!B97</f>
        <v>44118427.8779254</v>
      </c>
      <c r="F104" s="166" t="n">
        <f aca="false">high_SIPA_income!I97</f>
        <v>161477.641199153</v>
      </c>
      <c r="G104" s="67" t="n">
        <f aca="false">E104-F104*0.7</f>
        <v>44005393.529086</v>
      </c>
      <c r="H104" s="67"/>
      <c r="I104" s="67"/>
      <c r="J104" s="67" t="n">
        <f aca="false">G104*3.8235866717</f>
        <v>168258436.180727</v>
      </c>
      <c r="K104" s="9"/>
      <c r="L104" s="67"/>
      <c r="M104" s="67" t="n">
        <f aca="false">F104*2.511711692</f>
        <v>405585.279396493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75" hidden="false" customHeight="false" outlineLevel="0" collapsed="false">
      <c r="A105" s="65"/>
      <c r="B105" s="65" t="n">
        <v>2039</v>
      </c>
      <c r="C105" s="5" t="n">
        <v>1</v>
      </c>
      <c r="D105" s="65" t="n">
        <v>257</v>
      </c>
      <c r="E105" s="164" t="n">
        <f aca="false">high_SIPA_income!B98</f>
        <v>38683449.7952264</v>
      </c>
      <c r="F105" s="164" t="n">
        <f aca="false">high_SIPA_income!I98</f>
        <v>162077.265753011</v>
      </c>
      <c r="G105" s="8" t="n">
        <f aca="false">E105-F105*0.7</f>
        <v>38569995.7091993</v>
      </c>
      <c r="H105" s="8"/>
      <c r="I105" s="8"/>
      <c r="J105" s="8" t="n">
        <f aca="false">G105*3.8235866717</f>
        <v>147475721.521221</v>
      </c>
      <c r="K105" s="6"/>
      <c r="L105" s="8"/>
      <c r="M105" s="8" t="n">
        <f aca="false">F105*2.511711692</f>
        <v>407091.363399228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</row>
    <row r="106" customFormat="false" ht="12.75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6" t="n">
        <f aca="false">high_SIPA_income!B99</f>
        <v>44952515.4831822</v>
      </c>
      <c r="F106" s="166" t="n">
        <f aca="false">high_SIPA_income!I99</f>
        <v>160659.006987372</v>
      </c>
      <c r="G106" s="67" t="n">
        <f aca="false">E106-F106*0.7</f>
        <v>44840054.1782911</v>
      </c>
      <c r="H106" s="67"/>
      <c r="I106" s="67"/>
      <c r="J106" s="67" t="n">
        <f aca="false">G106*3.8235866717</f>
        <v>171449833.51442</v>
      </c>
      <c r="K106" s="9"/>
      <c r="L106" s="67"/>
      <c r="M106" s="67" t="n">
        <f aca="false">F106*2.511711692</f>
        <v>403529.106275293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75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6" t="n">
        <f aca="false">high_SIPA_income!B100</f>
        <v>39569195.5832208</v>
      </c>
      <c r="F107" s="166" t="n">
        <f aca="false">high_SIPA_income!I100</f>
        <v>163296.05791979</v>
      </c>
      <c r="G107" s="67" t="n">
        <f aca="false">E107-F107*0.7</f>
        <v>39454888.3426769</v>
      </c>
      <c r="H107" s="67"/>
      <c r="I107" s="67"/>
      <c r="J107" s="67" t="n">
        <f aca="false">G107*3.8235866717</f>
        <v>150859185.200471</v>
      </c>
      <c r="K107" s="9"/>
      <c r="L107" s="67"/>
      <c r="M107" s="67" t="n">
        <f aca="false">F107*2.511711692</f>
        <v>410152.617934645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75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6" t="n">
        <f aca="false">high_SIPA_income!B101</f>
        <v>45733913.1878194</v>
      </c>
      <c r="F108" s="166" t="n">
        <f aca="false">high_SIPA_income!I101</f>
        <v>161118.239672349</v>
      </c>
      <c r="G108" s="67" t="n">
        <f aca="false">E108-F108*0.7</f>
        <v>45621130.4200488</v>
      </c>
      <c r="H108" s="67"/>
      <c r="I108" s="67"/>
      <c r="J108" s="67" t="n">
        <f aca="false">G108*3.8235866717</f>
        <v>174436346.221986</v>
      </c>
      <c r="K108" s="9"/>
      <c r="L108" s="67"/>
      <c r="M108" s="67" t="n">
        <f aca="false">F108*2.511711692</f>
        <v>404682.566379497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75" hidden="false" customHeight="false" outlineLevel="0" collapsed="false">
      <c r="A109" s="65"/>
      <c r="B109" s="65" t="n">
        <v>2040</v>
      </c>
      <c r="C109" s="5" t="n">
        <v>1</v>
      </c>
      <c r="D109" s="65" t="n">
        <v>261</v>
      </c>
      <c r="E109" s="164" t="n">
        <f aca="false">high_SIPA_income!B102</f>
        <v>40222532.8785448</v>
      </c>
      <c r="F109" s="164" t="n">
        <f aca="false">high_SIPA_income!I102</f>
        <v>162305.749076995</v>
      </c>
      <c r="G109" s="8" t="n">
        <f aca="false">E109-F109*0.7</f>
        <v>40108918.8541909</v>
      </c>
      <c r="H109" s="8"/>
      <c r="I109" s="8"/>
      <c r="J109" s="8" t="n">
        <f aca="false">G109*3.8235866717</f>
        <v>153359927.547181</v>
      </c>
      <c r="K109" s="6"/>
      <c r="L109" s="8"/>
      <c r="M109" s="8" t="n">
        <f aca="false">F109*2.511711692</f>
        <v>407665.247635506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</row>
    <row r="110" customFormat="false" ht="12.75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6" t="n">
        <f aca="false">high_SIPA_income!B103</f>
        <v>46316492.9808927</v>
      </c>
      <c r="F110" s="166" t="n">
        <f aca="false">high_SIPA_income!I103</f>
        <v>161097.519524705</v>
      </c>
      <c r="G110" s="67" t="n">
        <f aca="false">E110-F110*0.7</f>
        <v>46203724.7172254</v>
      </c>
      <c r="H110" s="67"/>
      <c r="I110" s="67"/>
      <c r="J110" s="67" t="n">
        <f aca="false">G110*3.8235866717</f>
        <v>176663946.011679</v>
      </c>
      <c r="K110" s="9"/>
      <c r="L110" s="67"/>
      <c r="M110" s="67" t="n">
        <f aca="false">F110*2.511711692</f>
        <v>404630.523342401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75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6" t="n">
        <f aca="false">high_SIPA_income!B104</f>
        <v>40483093.1029651</v>
      </c>
      <c r="F111" s="166" t="n">
        <f aca="false">high_SIPA_income!I104</f>
        <v>168863.592849212</v>
      </c>
      <c r="G111" s="67" t="n">
        <f aca="false">E111-F111*0.7</f>
        <v>40364888.5879707</v>
      </c>
      <c r="H111" s="67"/>
      <c r="I111" s="67"/>
      <c r="J111" s="67" t="n">
        <f aca="false">G111*3.8235866717</f>
        <v>154338650.00962</v>
      </c>
      <c r="K111" s="9"/>
      <c r="L111" s="67"/>
      <c r="M111" s="67" t="n">
        <f aca="false">F111*2.511711692</f>
        <v>424136.660512493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75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6" t="n">
        <f aca="false">high_SIPA_income!B105</f>
        <v>46754545.1324097</v>
      </c>
      <c r="F112" s="166" t="n">
        <f aca="false">high_SIPA_income!I105</f>
        <v>170624.9733013</v>
      </c>
      <c r="G112" s="67" t="n">
        <f aca="false">E112-F112*0.7</f>
        <v>46635107.6510988</v>
      </c>
      <c r="H112" s="67"/>
      <c r="I112" s="67"/>
      <c r="J112" s="67" t="n">
        <f aca="false">G112*3.8235866717</f>
        <v>178313376.048036</v>
      </c>
      <c r="K112" s="9"/>
      <c r="L112" s="67"/>
      <c r="M112" s="67" t="n">
        <f aca="false">F112*2.511711692</f>
        <v>428560.740388063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75" hidden="false" customHeight="false" outlineLevel="0" collapsed="false">
      <c r="A113" s="65"/>
      <c r="B113" s="65"/>
      <c r="C113" s="5"/>
      <c r="D113" s="6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</row>
    <row r="114" customFormat="false" ht="12.75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75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75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75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8" hidden="false" customHeight="false" outlineLevel="0" collapsed="false">
      <c r="A1" s="0" t="s">
        <v>221</v>
      </c>
      <c r="B1" s="0" t="s">
        <v>222</v>
      </c>
      <c r="C1" s="0" t="s">
        <v>223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5817.08296723388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5403.92495080786</v>
      </c>
      <c r="C24" s="0" t="n">
        <v>11692717</v>
      </c>
    </row>
    <row r="25" customFormat="false" ht="12.8" hidden="false" customHeight="false" outlineLevel="0" collapsed="false">
      <c r="A25" s="0" t="n">
        <v>72</v>
      </c>
      <c r="B25" s="0" t="n">
        <v>5369.97887955747</v>
      </c>
      <c r="C25" s="0" t="n">
        <v>11758762</v>
      </c>
    </row>
    <row r="26" customFormat="false" ht="12.8" hidden="false" customHeight="false" outlineLevel="0" collapsed="false">
      <c r="A26" s="0" t="n">
        <v>73</v>
      </c>
      <c r="B26" s="0" t="n">
        <v>5544.55019366428</v>
      </c>
      <c r="C26" s="0" t="n">
        <v>11782017</v>
      </c>
    </row>
    <row r="27" customFormat="false" ht="12.8" hidden="false" customHeight="false" outlineLevel="0" collapsed="false">
      <c r="A27" s="0" t="n">
        <v>74</v>
      </c>
      <c r="B27" s="0" t="n">
        <v>5735.81915154257</v>
      </c>
      <c r="C27" s="0" t="n">
        <v>11816251</v>
      </c>
    </row>
    <row r="28" customFormat="false" ht="12.8" hidden="false" customHeight="false" outlineLevel="0" collapsed="false">
      <c r="A28" s="0" t="n">
        <v>75</v>
      </c>
      <c r="B28" s="0" t="n">
        <v>5832.00605225659</v>
      </c>
      <c r="C28" s="0" t="n">
        <v>11851058</v>
      </c>
    </row>
    <row r="29" customFormat="false" ht="12.8" hidden="false" customHeight="false" outlineLevel="0" collapsed="false">
      <c r="A29" s="0" t="n">
        <v>76</v>
      </c>
      <c r="B29" s="0" t="n">
        <v>5941.10987511572</v>
      </c>
      <c r="C29" s="0" t="n">
        <v>11857717</v>
      </c>
    </row>
    <row r="30" customFormat="false" ht="12.8" hidden="false" customHeight="false" outlineLevel="0" collapsed="false">
      <c r="A30" s="0" t="n">
        <v>77</v>
      </c>
      <c r="B30" s="0" t="n">
        <v>6006.73780641689</v>
      </c>
      <c r="C30" s="0" t="n">
        <v>11937097</v>
      </c>
    </row>
    <row r="31" customFormat="false" ht="12.8" hidden="false" customHeight="false" outlineLevel="0" collapsed="false">
      <c r="A31" s="0" t="n">
        <v>78</v>
      </c>
      <c r="B31" s="0" t="n">
        <v>6046.34740356739</v>
      </c>
      <c r="C31" s="0" t="n">
        <v>11986468</v>
      </c>
    </row>
    <row r="32" customFormat="false" ht="12.8" hidden="false" customHeight="false" outlineLevel="0" collapsed="false">
      <c r="A32" s="0" t="n">
        <v>79</v>
      </c>
      <c r="B32" s="0" t="n">
        <v>6074.02499771067</v>
      </c>
      <c r="C32" s="0" t="n">
        <v>12002121</v>
      </c>
    </row>
    <row r="33" customFormat="false" ht="12.8" hidden="false" customHeight="false" outlineLevel="0" collapsed="false">
      <c r="A33" s="0" t="n">
        <v>80</v>
      </c>
      <c r="B33" s="0" t="n">
        <v>6118.42308515289</v>
      </c>
      <c r="C33" s="0" t="n">
        <v>12031948</v>
      </c>
    </row>
    <row r="34" customFormat="false" ht="12.8" hidden="false" customHeight="false" outlineLevel="0" collapsed="false">
      <c r="A34" s="0" t="n">
        <v>81</v>
      </c>
      <c r="B34" s="0" t="n">
        <v>6150.65695407745</v>
      </c>
      <c r="C34" s="0" t="n">
        <v>12105538</v>
      </c>
    </row>
    <row r="35" customFormat="false" ht="12.8" hidden="false" customHeight="false" outlineLevel="0" collapsed="false">
      <c r="A35" s="0" t="n">
        <v>82</v>
      </c>
      <c r="B35" s="0" t="n">
        <v>6193.86534000137</v>
      </c>
      <c r="C35" s="0" t="n">
        <v>12133250</v>
      </c>
    </row>
    <row r="36" customFormat="false" ht="12.8" hidden="false" customHeight="false" outlineLevel="0" collapsed="false">
      <c r="A36" s="0" t="n">
        <v>83</v>
      </c>
      <c r="B36" s="0" t="n">
        <v>6219.47198334682</v>
      </c>
      <c r="C36" s="0" t="n">
        <v>12177474</v>
      </c>
    </row>
    <row r="37" customFormat="false" ht="12.8" hidden="false" customHeight="false" outlineLevel="0" collapsed="false">
      <c r="A37" s="0" t="n">
        <v>84</v>
      </c>
      <c r="B37" s="0" t="n">
        <v>6264.57329403818</v>
      </c>
      <c r="C37" s="0" t="n">
        <v>12237579</v>
      </c>
    </row>
    <row r="38" customFormat="false" ht="12.8" hidden="false" customHeight="false" outlineLevel="0" collapsed="false">
      <c r="A38" s="0" t="n">
        <v>85</v>
      </c>
      <c r="B38" s="0" t="n">
        <v>6326.27636409552</v>
      </c>
      <c r="C38" s="0" t="n">
        <v>12252500</v>
      </c>
    </row>
    <row r="39" customFormat="false" ht="12.8" hidden="false" customHeight="false" outlineLevel="0" collapsed="false">
      <c r="A39" s="0" t="n">
        <v>86</v>
      </c>
      <c r="B39" s="0" t="n">
        <v>6395.17786893838</v>
      </c>
      <c r="C39" s="0" t="n">
        <v>12303605</v>
      </c>
    </row>
    <row r="40" customFormat="false" ht="12.8" hidden="false" customHeight="false" outlineLevel="0" collapsed="false">
      <c r="A40" s="0" t="n">
        <v>87</v>
      </c>
      <c r="B40" s="0" t="n">
        <v>6424.85381458221</v>
      </c>
      <c r="C40" s="0" t="n">
        <v>12298027</v>
      </c>
    </row>
    <row r="41" customFormat="false" ht="12.8" hidden="false" customHeight="false" outlineLevel="0" collapsed="false">
      <c r="A41" s="0" t="n">
        <v>88</v>
      </c>
      <c r="B41" s="0" t="n">
        <v>6469.38868614341</v>
      </c>
      <c r="C41" s="0" t="n">
        <v>12340283</v>
      </c>
    </row>
    <row r="42" customFormat="false" ht="12.8" hidden="false" customHeight="false" outlineLevel="0" collapsed="false">
      <c r="A42" s="0" t="n">
        <v>89</v>
      </c>
      <c r="B42" s="0" t="n">
        <v>6517.21295539009</v>
      </c>
      <c r="C42" s="0" t="n">
        <v>12389916</v>
      </c>
    </row>
    <row r="43" customFormat="false" ht="12.8" hidden="false" customHeight="false" outlineLevel="0" collapsed="false">
      <c r="A43" s="0" t="n">
        <v>90</v>
      </c>
      <c r="B43" s="0" t="n">
        <v>6566.88223436841</v>
      </c>
      <c r="C43" s="0" t="n">
        <v>12447884</v>
      </c>
    </row>
    <row r="44" customFormat="false" ht="12.8" hidden="false" customHeight="false" outlineLevel="0" collapsed="false">
      <c r="A44" s="0" t="n">
        <v>91</v>
      </c>
      <c r="B44" s="0" t="n">
        <v>6589.01110079349</v>
      </c>
      <c r="C44" s="0" t="n">
        <v>12494012</v>
      </c>
    </row>
    <row r="45" customFormat="false" ht="12.8" hidden="false" customHeight="false" outlineLevel="0" collapsed="false">
      <c r="A45" s="0" t="n">
        <v>92</v>
      </c>
      <c r="B45" s="0" t="n">
        <v>6634.41834981478</v>
      </c>
      <c r="C45" s="0" t="n">
        <v>12572610</v>
      </c>
    </row>
    <row r="46" customFormat="false" ht="12.8" hidden="false" customHeight="false" outlineLevel="0" collapsed="false">
      <c r="A46" s="0" t="n">
        <v>93</v>
      </c>
      <c r="B46" s="0" t="n">
        <v>6675.90013910516</v>
      </c>
      <c r="C46" s="0" t="n">
        <v>12614041</v>
      </c>
    </row>
    <row r="47" customFormat="false" ht="12.8" hidden="false" customHeight="false" outlineLevel="0" collapsed="false">
      <c r="A47" s="0" t="n">
        <v>94</v>
      </c>
      <c r="B47" s="0" t="n">
        <v>6714.03965740269</v>
      </c>
      <c r="C47" s="0" t="n">
        <v>12635412</v>
      </c>
    </row>
    <row r="48" customFormat="false" ht="12.8" hidden="false" customHeight="false" outlineLevel="0" collapsed="false">
      <c r="A48" s="0" t="n">
        <v>95</v>
      </c>
      <c r="B48" s="0" t="n">
        <v>6717.87825389238</v>
      </c>
      <c r="C48" s="0" t="n">
        <v>12672503</v>
      </c>
    </row>
    <row r="49" customFormat="false" ht="12.8" hidden="false" customHeight="false" outlineLevel="0" collapsed="false">
      <c r="A49" s="0" t="n">
        <v>96</v>
      </c>
      <c r="B49" s="0" t="n">
        <v>6737.11771452782</v>
      </c>
      <c r="C49" s="0" t="n">
        <v>12701843</v>
      </c>
    </row>
    <row r="50" customFormat="false" ht="12.8" hidden="false" customHeight="false" outlineLevel="0" collapsed="false">
      <c r="A50" s="0" t="n">
        <v>97</v>
      </c>
      <c r="B50" s="0" t="n">
        <v>6736.86388600753</v>
      </c>
      <c r="C50" s="0" t="n">
        <v>12710878</v>
      </c>
    </row>
    <row r="51" customFormat="false" ht="12.8" hidden="false" customHeight="false" outlineLevel="0" collapsed="false">
      <c r="A51" s="0" t="n">
        <v>98</v>
      </c>
      <c r="B51" s="0" t="n">
        <v>6775.19408022456</v>
      </c>
      <c r="C51" s="0" t="n">
        <v>12716996</v>
      </c>
    </row>
    <row r="52" customFormat="false" ht="12.8" hidden="false" customHeight="false" outlineLevel="0" collapsed="false">
      <c r="A52" s="0" t="n">
        <v>99</v>
      </c>
      <c r="B52" s="0" t="n">
        <v>6846.94738548626</v>
      </c>
      <c r="C52" s="0" t="n">
        <v>12748495</v>
      </c>
    </row>
    <row r="53" customFormat="false" ht="12.8" hidden="false" customHeight="false" outlineLevel="0" collapsed="false">
      <c r="A53" s="0" t="n">
        <v>100</v>
      </c>
      <c r="B53" s="0" t="n">
        <v>6847.45305358333</v>
      </c>
      <c r="C53" s="0" t="n">
        <v>12831171</v>
      </c>
    </row>
    <row r="54" customFormat="false" ht="12.8" hidden="false" customHeight="false" outlineLevel="0" collapsed="false">
      <c r="A54" s="0" t="n">
        <v>101</v>
      </c>
      <c r="B54" s="0" t="n">
        <v>6893.83725346049</v>
      </c>
      <c r="C54" s="0" t="n">
        <v>12863618</v>
      </c>
    </row>
    <row r="55" customFormat="false" ht="12.8" hidden="false" customHeight="false" outlineLevel="0" collapsed="false">
      <c r="A55" s="0" t="n">
        <v>102</v>
      </c>
      <c r="B55" s="0" t="n">
        <v>6876.50379761463</v>
      </c>
      <c r="C55" s="0" t="n">
        <v>12899106</v>
      </c>
    </row>
    <row r="56" customFormat="false" ht="12.8" hidden="false" customHeight="false" outlineLevel="0" collapsed="false">
      <c r="A56" s="0" t="n">
        <v>103</v>
      </c>
      <c r="B56" s="0" t="n">
        <v>6911.65185236938</v>
      </c>
      <c r="C56" s="0" t="n">
        <v>12954467</v>
      </c>
    </row>
    <row r="57" customFormat="false" ht="12.8" hidden="false" customHeight="false" outlineLevel="0" collapsed="false">
      <c r="A57" s="0" t="n">
        <v>104</v>
      </c>
      <c r="B57" s="0" t="n">
        <v>6976.70555307276</v>
      </c>
      <c r="C57" s="0" t="n">
        <v>12918458</v>
      </c>
    </row>
    <row r="58" customFormat="false" ht="12.8" hidden="false" customHeight="false" outlineLevel="0" collapsed="false">
      <c r="A58" s="0" t="n">
        <v>105</v>
      </c>
      <c r="B58" s="0" t="n">
        <v>6976.30012556846</v>
      </c>
      <c r="C58" s="0" t="n">
        <v>12970200</v>
      </c>
    </row>
    <row r="59" customFormat="false" ht="12.8" hidden="false" customHeight="false" outlineLevel="0" collapsed="false">
      <c r="A59" s="0" t="n">
        <v>106</v>
      </c>
      <c r="B59" s="0" t="n">
        <v>7020.53074473626</v>
      </c>
      <c r="C59" s="0" t="n">
        <v>12997827</v>
      </c>
    </row>
    <row r="60" customFormat="false" ht="12.8" hidden="false" customHeight="false" outlineLevel="0" collapsed="false">
      <c r="A60" s="0" t="n">
        <v>107</v>
      </c>
      <c r="B60" s="0" t="n">
        <v>7011.29623284403</v>
      </c>
      <c r="C60" s="0" t="n">
        <v>13090305</v>
      </c>
    </row>
    <row r="61" customFormat="false" ht="12.8" hidden="false" customHeight="false" outlineLevel="0" collapsed="false">
      <c r="A61" s="0" t="n">
        <v>108</v>
      </c>
      <c r="B61" s="0" t="n">
        <v>7054.26160253829</v>
      </c>
      <c r="C61" s="0" t="n">
        <v>13092935</v>
      </c>
    </row>
    <row r="62" customFormat="false" ht="12.8" hidden="false" customHeight="false" outlineLevel="0" collapsed="false">
      <c r="A62" s="0" t="n">
        <v>109</v>
      </c>
      <c r="B62" s="0" t="n">
        <v>7090.25640166714</v>
      </c>
      <c r="C62" s="0" t="n">
        <v>13167882</v>
      </c>
    </row>
    <row r="63" customFormat="false" ht="12.8" hidden="false" customHeight="false" outlineLevel="0" collapsed="false">
      <c r="A63" s="0" t="n">
        <v>110</v>
      </c>
      <c r="B63" s="0" t="n">
        <v>7098.73958188966</v>
      </c>
      <c r="C63" s="0" t="n">
        <v>13182651</v>
      </c>
    </row>
    <row r="64" customFormat="false" ht="12.8" hidden="false" customHeight="false" outlineLevel="0" collapsed="false">
      <c r="A64" s="0" t="n">
        <v>111</v>
      </c>
      <c r="B64" s="0" t="n">
        <v>7140.15334471696</v>
      </c>
      <c r="C64" s="0" t="n">
        <v>13188743</v>
      </c>
    </row>
    <row r="65" customFormat="false" ht="12.8" hidden="false" customHeight="false" outlineLevel="0" collapsed="false">
      <c r="A65" s="0" t="n">
        <v>112</v>
      </c>
      <c r="B65" s="0" t="n">
        <v>7149.66572185899</v>
      </c>
      <c r="C65" s="0" t="n">
        <v>13243330</v>
      </c>
    </row>
    <row r="66" customFormat="false" ht="12.8" hidden="false" customHeight="false" outlineLevel="0" collapsed="false">
      <c r="A66" s="0" t="n">
        <v>113</v>
      </c>
      <c r="B66" s="0" t="n">
        <v>7172.70803448914</v>
      </c>
      <c r="C66" s="0" t="n">
        <v>13232417</v>
      </c>
    </row>
    <row r="67" customFormat="false" ht="12.8" hidden="false" customHeight="false" outlineLevel="0" collapsed="false">
      <c r="A67" s="0" t="n">
        <v>114</v>
      </c>
      <c r="B67" s="0" t="n">
        <v>7211.3312103332</v>
      </c>
      <c r="C67" s="0" t="n">
        <v>13250709</v>
      </c>
    </row>
    <row r="68" customFormat="false" ht="12.8" hidden="false" customHeight="false" outlineLevel="0" collapsed="false">
      <c r="A68" s="0" t="n">
        <v>115</v>
      </c>
      <c r="B68" s="0" t="n">
        <v>7223.32468202964</v>
      </c>
      <c r="C68" s="0" t="n">
        <v>13286125</v>
      </c>
    </row>
    <row r="69" customFormat="false" ht="12.8" hidden="false" customHeight="false" outlineLevel="0" collapsed="false">
      <c r="A69" s="0" t="n">
        <v>116</v>
      </c>
      <c r="B69" s="0" t="n">
        <v>7239.74028266406</v>
      </c>
      <c r="C69" s="0" t="n">
        <v>13324718</v>
      </c>
    </row>
    <row r="70" customFormat="false" ht="12.8" hidden="false" customHeight="false" outlineLevel="0" collapsed="false">
      <c r="A70" s="0" t="n">
        <v>117</v>
      </c>
      <c r="B70" s="0" t="n">
        <v>7242.62051587761</v>
      </c>
      <c r="C70" s="0" t="n">
        <v>13330364</v>
      </c>
    </row>
    <row r="71" customFormat="false" ht="12.8" hidden="false" customHeight="false" outlineLevel="0" collapsed="false">
      <c r="A71" s="0" t="n">
        <v>118</v>
      </c>
      <c r="B71" s="0" t="n">
        <v>7285.02511046816</v>
      </c>
      <c r="C71" s="0" t="n">
        <v>13344143</v>
      </c>
    </row>
    <row r="72" customFormat="false" ht="12.8" hidden="false" customHeight="false" outlineLevel="0" collapsed="false">
      <c r="A72" s="0" t="n">
        <v>119</v>
      </c>
      <c r="B72" s="0" t="n">
        <v>7285.85236992994</v>
      </c>
      <c r="C72" s="0" t="n">
        <v>13390304</v>
      </c>
    </row>
    <row r="73" customFormat="false" ht="12.8" hidden="false" customHeight="false" outlineLevel="0" collapsed="false">
      <c r="A73" s="0" t="n">
        <v>120</v>
      </c>
      <c r="B73" s="0" t="n">
        <v>7304.86099334831</v>
      </c>
      <c r="C73" s="0" t="n">
        <v>13418045</v>
      </c>
    </row>
    <row r="74" customFormat="false" ht="12.8" hidden="false" customHeight="false" outlineLevel="0" collapsed="false">
      <c r="A74" s="0" t="n">
        <v>121</v>
      </c>
      <c r="B74" s="0" t="n">
        <v>7358.40147078823</v>
      </c>
      <c r="C74" s="0" t="n">
        <v>13447320</v>
      </c>
    </row>
    <row r="75" customFormat="false" ht="12.8" hidden="false" customHeight="false" outlineLevel="0" collapsed="false">
      <c r="A75" s="0" t="n">
        <v>122</v>
      </c>
      <c r="B75" s="0" t="n">
        <v>7389.50970234211</v>
      </c>
      <c r="C75" s="0" t="n">
        <v>13440233</v>
      </c>
    </row>
    <row r="76" customFormat="false" ht="12.8" hidden="false" customHeight="false" outlineLevel="0" collapsed="false">
      <c r="A76" s="0" t="n">
        <v>123</v>
      </c>
      <c r="B76" s="0" t="n">
        <v>7420.55954310572</v>
      </c>
      <c r="C76" s="0" t="n">
        <v>13500466</v>
      </c>
    </row>
    <row r="77" customFormat="false" ht="12.8" hidden="false" customHeight="false" outlineLevel="0" collapsed="false">
      <c r="A77" s="0" t="n">
        <v>124</v>
      </c>
      <c r="B77" s="0" t="n">
        <v>7445.54258010956</v>
      </c>
      <c r="C77" s="0" t="n">
        <v>13583179</v>
      </c>
    </row>
    <row r="78" customFormat="false" ht="12.8" hidden="false" customHeight="false" outlineLevel="0" collapsed="false">
      <c r="A78" s="0" t="n">
        <v>125</v>
      </c>
      <c r="B78" s="0" t="n">
        <v>7485.95639571714</v>
      </c>
      <c r="C78" s="0" t="n">
        <v>13524997</v>
      </c>
    </row>
    <row r="79" customFormat="false" ht="12.8" hidden="false" customHeight="false" outlineLevel="0" collapsed="false">
      <c r="A79" s="0" t="n">
        <v>126</v>
      </c>
      <c r="B79" s="0" t="n">
        <v>7540.51368248914</v>
      </c>
      <c r="C79" s="0" t="n">
        <v>13557284</v>
      </c>
    </row>
    <row r="80" customFormat="false" ht="12.8" hidden="false" customHeight="false" outlineLevel="0" collapsed="false">
      <c r="A80" s="0" t="n">
        <v>127</v>
      </c>
      <c r="B80" s="0" t="n">
        <v>7513.45189320329</v>
      </c>
      <c r="C80" s="0" t="n">
        <v>13560832</v>
      </c>
    </row>
    <row r="81" customFormat="false" ht="12.8" hidden="false" customHeight="false" outlineLevel="0" collapsed="false">
      <c r="A81" s="0" t="n">
        <v>128</v>
      </c>
      <c r="B81" s="0" t="n">
        <v>7547.21373697492</v>
      </c>
      <c r="C81" s="0" t="n">
        <v>13600362</v>
      </c>
    </row>
    <row r="82" customFormat="false" ht="12.8" hidden="false" customHeight="false" outlineLevel="0" collapsed="false">
      <c r="A82" s="0" t="n">
        <v>129</v>
      </c>
      <c r="B82" s="0" t="n">
        <v>7577.69593965326</v>
      </c>
      <c r="C82" s="0" t="n">
        <v>13592352</v>
      </c>
    </row>
    <row r="83" customFormat="false" ht="12.8" hidden="false" customHeight="false" outlineLevel="0" collapsed="false">
      <c r="A83" s="0" t="n">
        <v>130</v>
      </c>
      <c r="B83" s="0" t="n">
        <v>7556.18151773402</v>
      </c>
      <c r="C83" s="0" t="n">
        <v>13690054</v>
      </c>
    </row>
    <row r="84" customFormat="false" ht="12.8" hidden="false" customHeight="false" outlineLevel="0" collapsed="false">
      <c r="A84" s="0" t="n">
        <v>131</v>
      </c>
      <c r="B84" s="0" t="n">
        <v>7580.2063918606</v>
      </c>
      <c r="C84" s="0" t="n">
        <v>13680702</v>
      </c>
    </row>
    <row r="85" customFormat="false" ht="12.8" hidden="false" customHeight="false" outlineLevel="0" collapsed="false">
      <c r="A85" s="0" t="n">
        <v>132</v>
      </c>
      <c r="B85" s="0" t="n">
        <v>7614.22866540031</v>
      </c>
      <c r="C85" s="0" t="n">
        <v>13719176</v>
      </c>
    </row>
    <row r="86" customFormat="false" ht="12.8" hidden="false" customHeight="false" outlineLevel="0" collapsed="false">
      <c r="A86" s="0" t="n">
        <v>133</v>
      </c>
      <c r="B86" s="0" t="n">
        <v>7648.89086944266</v>
      </c>
      <c r="C86" s="0" t="n">
        <v>13675734</v>
      </c>
    </row>
    <row r="87" customFormat="false" ht="12.8" hidden="false" customHeight="false" outlineLevel="0" collapsed="false">
      <c r="A87" s="0" t="n">
        <v>134</v>
      </c>
      <c r="B87" s="0" t="n">
        <v>7637.58745723529</v>
      </c>
      <c r="C87" s="0" t="n">
        <v>13749697</v>
      </c>
    </row>
    <row r="88" customFormat="false" ht="12.8" hidden="false" customHeight="false" outlineLevel="0" collapsed="false">
      <c r="A88" s="0" t="n">
        <v>135</v>
      </c>
      <c r="B88" s="0" t="n">
        <v>7636.1040519381</v>
      </c>
      <c r="C88" s="0" t="n">
        <v>13805166</v>
      </c>
    </row>
    <row r="89" customFormat="false" ht="12.8" hidden="false" customHeight="false" outlineLevel="0" collapsed="false">
      <c r="A89" s="0" t="n">
        <v>136</v>
      </c>
      <c r="B89" s="0" t="n">
        <v>7673.433497104</v>
      </c>
      <c r="C89" s="0" t="n">
        <v>13814090</v>
      </c>
    </row>
    <row r="90" customFormat="false" ht="12.8" hidden="false" customHeight="false" outlineLevel="0" collapsed="false">
      <c r="A90" s="0" t="n">
        <v>137</v>
      </c>
      <c r="B90" s="0" t="n">
        <v>7704.07344330829</v>
      </c>
      <c r="C90" s="0" t="n">
        <v>13840285</v>
      </c>
    </row>
    <row r="91" customFormat="false" ht="12.8" hidden="false" customHeight="false" outlineLevel="0" collapsed="false">
      <c r="A91" s="0" t="n">
        <v>138</v>
      </c>
      <c r="B91" s="0" t="n">
        <v>7744.78616806935</v>
      </c>
      <c r="C91" s="0" t="n">
        <v>13856804</v>
      </c>
    </row>
    <row r="92" customFormat="false" ht="12.8" hidden="false" customHeight="false" outlineLevel="0" collapsed="false">
      <c r="A92" s="0" t="n">
        <v>139</v>
      </c>
      <c r="B92" s="0" t="n">
        <v>7769.92310207589</v>
      </c>
      <c r="C92" s="0" t="n">
        <v>13815932</v>
      </c>
    </row>
    <row r="93" customFormat="false" ht="12.8" hidden="false" customHeight="false" outlineLevel="0" collapsed="false">
      <c r="A93" s="0" t="n">
        <v>140</v>
      </c>
      <c r="B93" s="0" t="n">
        <v>7803.396904023</v>
      </c>
      <c r="C93" s="0" t="n">
        <v>13816024</v>
      </c>
    </row>
    <row r="94" customFormat="false" ht="12.8" hidden="false" customHeight="false" outlineLevel="0" collapsed="false">
      <c r="A94" s="0" t="n">
        <v>141</v>
      </c>
      <c r="B94" s="0" t="n">
        <v>7786.8536725024</v>
      </c>
      <c r="C94" s="0" t="n">
        <v>13864610</v>
      </c>
    </row>
    <row r="95" customFormat="false" ht="12.8" hidden="false" customHeight="false" outlineLevel="0" collapsed="false">
      <c r="A95" s="0" t="n">
        <v>142</v>
      </c>
      <c r="B95" s="0" t="n">
        <v>7799.64694409711</v>
      </c>
      <c r="C95" s="0" t="n">
        <v>13915767</v>
      </c>
    </row>
    <row r="96" customFormat="false" ht="12.8" hidden="false" customHeight="false" outlineLevel="0" collapsed="false">
      <c r="A96" s="0" t="n">
        <v>143</v>
      </c>
      <c r="B96" s="0" t="n">
        <v>7837.72107139338</v>
      </c>
      <c r="C96" s="0" t="n">
        <v>13919989</v>
      </c>
    </row>
    <row r="97" customFormat="false" ht="12.8" hidden="false" customHeight="false" outlineLevel="0" collapsed="false">
      <c r="A97" s="0" t="n">
        <v>144</v>
      </c>
      <c r="B97" s="0" t="n">
        <v>7878.94946196991</v>
      </c>
      <c r="C97" s="0" t="n">
        <v>13936392</v>
      </c>
    </row>
    <row r="98" customFormat="false" ht="12.8" hidden="false" customHeight="false" outlineLevel="0" collapsed="false">
      <c r="A98" s="0" t="n">
        <v>145</v>
      </c>
      <c r="B98" s="0" t="n">
        <v>7907.60397766934</v>
      </c>
      <c r="C98" s="0" t="n">
        <v>13927893</v>
      </c>
    </row>
    <row r="99" customFormat="false" ht="12.8" hidden="false" customHeight="false" outlineLevel="0" collapsed="false">
      <c r="A99" s="0" t="n">
        <v>146</v>
      </c>
      <c r="B99" s="0" t="n">
        <v>7940.68444331539</v>
      </c>
      <c r="C99" s="0" t="n">
        <v>13976155</v>
      </c>
    </row>
    <row r="100" customFormat="false" ht="12.8" hidden="false" customHeight="false" outlineLevel="0" collapsed="false">
      <c r="A100" s="0" t="n">
        <v>147</v>
      </c>
      <c r="B100" s="0" t="n">
        <v>7986.72634434123</v>
      </c>
      <c r="C100" s="0" t="n">
        <v>13949613</v>
      </c>
    </row>
    <row r="101" customFormat="false" ht="12.8" hidden="false" customHeight="false" outlineLevel="0" collapsed="false">
      <c r="A101" s="0" t="n">
        <v>148</v>
      </c>
      <c r="B101" s="0" t="n">
        <v>7997.10235296511</v>
      </c>
      <c r="C101" s="0" t="n">
        <v>13929923</v>
      </c>
    </row>
    <row r="102" customFormat="false" ht="12.8" hidden="false" customHeight="false" outlineLevel="0" collapsed="false">
      <c r="A102" s="0" t="n">
        <v>149</v>
      </c>
      <c r="B102" s="0" t="n">
        <v>8023.67540481405</v>
      </c>
      <c r="C102" s="0" t="n">
        <v>14007884</v>
      </c>
    </row>
    <row r="103" customFormat="false" ht="12.8" hidden="false" customHeight="false" outlineLevel="0" collapsed="false">
      <c r="A103" s="0" t="n">
        <v>150</v>
      </c>
      <c r="B103" s="0" t="n">
        <v>8043.40752820467</v>
      </c>
      <c r="C103" s="0" t="n">
        <v>14027884</v>
      </c>
    </row>
    <row r="104" customFormat="false" ht="12.8" hidden="false" customHeight="false" outlineLevel="0" collapsed="false">
      <c r="A104" s="0" t="n">
        <v>151</v>
      </c>
      <c r="B104" s="0" t="n">
        <v>8038.78257369574</v>
      </c>
      <c r="C104" s="0" t="n">
        <v>14033697</v>
      </c>
    </row>
    <row r="105" customFormat="false" ht="12.8" hidden="false" customHeight="false" outlineLevel="0" collapsed="false">
      <c r="A105" s="0" t="n">
        <v>152</v>
      </c>
      <c r="B105" s="0" t="n">
        <v>8049.32595955225</v>
      </c>
      <c r="C105" s="0" t="n">
        <v>14032249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105" activeCellId="0" sqref="B105"/>
    </sheetView>
  </sheetViews>
  <sheetFormatPr defaultColWidth="11.9296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8" hidden="false" customHeight="false" outlineLevel="0" collapsed="false">
      <c r="A1" s="0" t="s">
        <v>221</v>
      </c>
      <c r="B1" s="0" t="s">
        <v>222</v>
      </c>
      <c r="C1" s="0" t="s">
        <v>223</v>
      </c>
    </row>
    <row r="2" customFormat="false" ht="12.8" hidden="false" customHeight="false" outlineLevel="0" collapsed="false">
      <c r="A2" s="0" t="n">
        <v>49</v>
      </c>
      <c r="B2" s="17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7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7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7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7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7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7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7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7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7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7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7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7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7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7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7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7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77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77" t="n">
        <v>5892.91639988034</v>
      </c>
      <c r="C20" s="0" t="n">
        <v>11546439</v>
      </c>
    </row>
    <row r="21" customFormat="false" ht="12.8" hidden="false" customHeight="false" outlineLevel="0" collapsed="false">
      <c r="A21" s="0" t="n">
        <v>68</v>
      </c>
      <c r="B21" s="177" t="n">
        <v>5732.33750331416</v>
      </c>
      <c r="C21" s="0" t="n">
        <v>11621359</v>
      </c>
    </row>
    <row r="22" customFormat="false" ht="12.8" hidden="false" customHeight="false" outlineLevel="0" collapsed="false">
      <c r="A22" s="0" t="n">
        <v>69</v>
      </c>
      <c r="B22" s="177" t="n">
        <v>5967.36741635785</v>
      </c>
      <c r="C22" s="0" t="n">
        <v>11714913</v>
      </c>
    </row>
    <row r="23" customFormat="false" ht="12.8" hidden="false" customHeight="false" outlineLevel="0" collapsed="false">
      <c r="A23" s="0" t="n">
        <v>70</v>
      </c>
      <c r="B23" s="177" t="n">
        <v>5780.84676684276</v>
      </c>
      <c r="C23" s="0" t="n">
        <v>11601802</v>
      </c>
    </row>
    <row r="24" customFormat="false" ht="12.8" hidden="false" customHeight="false" outlineLevel="0" collapsed="false">
      <c r="A24" s="0" t="n">
        <v>71</v>
      </c>
      <c r="B24" s="177" t="n">
        <v>5579.81991411151</v>
      </c>
      <c r="C24" s="0" t="n">
        <v>11683747</v>
      </c>
    </row>
    <row r="25" customFormat="false" ht="12.8" hidden="false" customHeight="false" outlineLevel="0" collapsed="false">
      <c r="A25" s="0" t="n">
        <v>72</v>
      </c>
      <c r="B25" s="177" t="n">
        <v>5630.70681201092</v>
      </c>
      <c r="C25" s="0" t="n">
        <v>11765435</v>
      </c>
    </row>
    <row r="26" customFormat="false" ht="12.8" hidden="false" customHeight="false" outlineLevel="0" collapsed="false">
      <c r="A26" s="0" t="n">
        <v>73</v>
      </c>
      <c r="B26" s="177" t="n">
        <v>5839.24395577946</v>
      </c>
      <c r="C26" s="0" t="n">
        <v>11819370</v>
      </c>
    </row>
    <row r="27" customFormat="false" ht="12.8" hidden="false" customHeight="false" outlineLevel="0" collapsed="false">
      <c r="A27" s="0" t="n">
        <v>74</v>
      </c>
      <c r="B27" s="177" t="n">
        <v>6066.69478754949</v>
      </c>
      <c r="C27" s="0" t="n">
        <v>11860866</v>
      </c>
    </row>
    <row r="28" customFormat="false" ht="12.8" hidden="false" customHeight="false" outlineLevel="0" collapsed="false">
      <c r="A28" s="0" t="n">
        <v>75</v>
      </c>
      <c r="B28" s="177" t="n">
        <v>6279.25118003677</v>
      </c>
      <c r="C28" s="0" t="n">
        <v>11897109</v>
      </c>
    </row>
    <row r="29" customFormat="false" ht="12.8" hidden="false" customHeight="false" outlineLevel="0" collapsed="false">
      <c r="A29" s="0" t="n">
        <v>76</v>
      </c>
      <c r="B29" s="177" t="n">
        <v>6441.59071695204</v>
      </c>
      <c r="C29" s="0" t="n">
        <v>11957098</v>
      </c>
    </row>
    <row r="30" customFormat="false" ht="12.8" hidden="false" customHeight="false" outlineLevel="0" collapsed="false">
      <c r="A30" s="0" t="n">
        <v>77</v>
      </c>
      <c r="B30" s="177" t="n">
        <v>6598.70429359556</v>
      </c>
      <c r="C30" s="0" t="n">
        <v>11915740</v>
      </c>
    </row>
    <row r="31" customFormat="false" ht="12.8" hidden="false" customHeight="false" outlineLevel="0" collapsed="false">
      <c r="A31" s="0" t="n">
        <v>78</v>
      </c>
      <c r="B31" s="177" t="n">
        <v>6686.30843651153</v>
      </c>
      <c r="C31" s="0" t="n">
        <v>12021337</v>
      </c>
    </row>
    <row r="32" customFormat="false" ht="12.8" hidden="false" customHeight="false" outlineLevel="0" collapsed="false">
      <c r="A32" s="0" t="n">
        <v>79</v>
      </c>
      <c r="B32" s="177" t="n">
        <v>6736.5039662336</v>
      </c>
      <c r="C32" s="0" t="n">
        <v>12088305</v>
      </c>
    </row>
    <row r="33" customFormat="false" ht="12.8" hidden="false" customHeight="false" outlineLevel="0" collapsed="false">
      <c r="A33" s="0" t="n">
        <v>80</v>
      </c>
      <c r="B33" s="177" t="n">
        <v>6825.6893448784</v>
      </c>
      <c r="C33" s="0" t="n">
        <v>12125589</v>
      </c>
    </row>
    <row r="34" customFormat="false" ht="12.8" hidden="false" customHeight="false" outlineLevel="0" collapsed="false">
      <c r="A34" s="0" t="n">
        <v>81</v>
      </c>
      <c r="B34" s="177" t="n">
        <v>6900.37164453193</v>
      </c>
      <c r="C34" s="0" t="n">
        <v>12181390</v>
      </c>
    </row>
    <row r="35" customFormat="false" ht="12.8" hidden="false" customHeight="false" outlineLevel="0" collapsed="false">
      <c r="A35" s="0" t="n">
        <v>82</v>
      </c>
      <c r="B35" s="177" t="n">
        <v>6904.41492532581</v>
      </c>
      <c r="C35" s="0" t="n">
        <v>12235505</v>
      </c>
    </row>
    <row r="36" customFormat="false" ht="12.8" hidden="false" customHeight="false" outlineLevel="0" collapsed="false">
      <c r="A36" s="0" t="n">
        <v>83</v>
      </c>
      <c r="B36" s="177" t="n">
        <v>6931.35509138071</v>
      </c>
      <c r="C36" s="0" t="n">
        <v>12292457</v>
      </c>
    </row>
    <row r="37" customFormat="false" ht="12.8" hidden="false" customHeight="false" outlineLevel="0" collapsed="false">
      <c r="A37" s="0" t="n">
        <v>84</v>
      </c>
      <c r="B37" s="177" t="n">
        <v>6974.66885447594</v>
      </c>
      <c r="C37" s="0" t="n">
        <v>12320314</v>
      </c>
    </row>
    <row r="38" customFormat="false" ht="12.8" hidden="false" customHeight="false" outlineLevel="0" collapsed="false">
      <c r="A38" s="0" t="n">
        <v>85</v>
      </c>
      <c r="B38" s="177" t="n">
        <v>7025.97119937411</v>
      </c>
      <c r="C38" s="0" t="n">
        <v>12389180</v>
      </c>
    </row>
    <row r="39" customFormat="false" ht="12.8" hidden="false" customHeight="false" outlineLevel="0" collapsed="false">
      <c r="A39" s="0" t="n">
        <v>86</v>
      </c>
      <c r="B39" s="177" t="n">
        <v>7081.74464783481</v>
      </c>
      <c r="C39" s="0" t="n">
        <v>12451998</v>
      </c>
    </row>
    <row r="40" customFormat="false" ht="12.8" hidden="false" customHeight="false" outlineLevel="0" collapsed="false">
      <c r="A40" s="0" t="n">
        <v>87</v>
      </c>
      <c r="B40" s="177" t="n">
        <v>7106.85363679948</v>
      </c>
      <c r="C40" s="0" t="n">
        <v>12509286</v>
      </c>
    </row>
    <row r="41" customFormat="false" ht="12.8" hidden="false" customHeight="false" outlineLevel="0" collapsed="false">
      <c r="A41" s="0" t="n">
        <v>88</v>
      </c>
      <c r="B41" s="177" t="n">
        <v>7148.19184203288</v>
      </c>
      <c r="C41" s="0" t="n">
        <v>12514371</v>
      </c>
    </row>
    <row r="42" customFormat="false" ht="12.8" hidden="false" customHeight="false" outlineLevel="0" collapsed="false">
      <c r="A42" s="0" t="n">
        <v>89</v>
      </c>
      <c r="B42" s="177" t="n">
        <v>7175.1458121585</v>
      </c>
      <c r="C42" s="0" t="n">
        <v>12563135</v>
      </c>
    </row>
    <row r="43" customFormat="false" ht="12.8" hidden="false" customHeight="false" outlineLevel="0" collapsed="false">
      <c r="A43" s="0" t="n">
        <v>90</v>
      </c>
      <c r="B43" s="177" t="n">
        <v>7226.82695066321</v>
      </c>
      <c r="C43" s="0" t="n">
        <v>12602907</v>
      </c>
    </row>
    <row r="44" customFormat="false" ht="12.8" hidden="false" customHeight="false" outlineLevel="0" collapsed="false">
      <c r="A44" s="0" t="n">
        <v>91</v>
      </c>
      <c r="B44" s="177" t="n">
        <v>7251.93710968761</v>
      </c>
      <c r="C44" s="0" t="n">
        <v>12691476</v>
      </c>
    </row>
    <row r="45" customFormat="false" ht="12.8" hidden="false" customHeight="false" outlineLevel="0" collapsed="false">
      <c r="A45" s="0" t="n">
        <v>92</v>
      </c>
      <c r="B45" s="177" t="n">
        <v>7256.92172214825</v>
      </c>
      <c r="C45" s="0" t="n">
        <v>12725890</v>
      </c>
    </row>
    <row r="46" customFormat="false" ht="12.8" hidden="false" customHeight="false" outlineLevel="0" collapsed="false">
      <c r="A46" s="0" t="n">
        <v>93</v>
      </c>
      <c r="B46" s="177" t="n">
        <v>7291.85419116808</v>
      </c>
      <c r="C46" s="0" t="n">
        <v>12759333</v>
      </c>
    </row>
    <row r="47" customFormat="false" ht="12.8" hidden="false" customHeight="false" outlineLevel="0" collapsed="false">
      <c r="A47" s="0" t="n">
        <v>94</v>
      </c>
      <c r="B47" s="177" t="n">
        <v>7340.32345079523</v>
      </c>
      <c r="C47" s="0" t="n">
        <v>12793639</v>
      </c>
    </row>
    <row r="48" customFormat="false" ht="12.8" hidden="false" customHeight="false" outlineLevel="0" collapsed="false">
      <c r="A48" s="0" t="n">
        <v>95</v>
      </c>
      <c r="B48" s="177" t="n">
        <v>7371.81159504938</v>
      </c>
      <c r="C48" s="0" t="n">
        <v>12853265</v>
      </c>
    </row>
    <row r="49" customFormat="false" ht="12.8" hidden="false" customHeight="false" outlineLevel="0" collapsed="false">
      <c r="A49" s="0" t="n">
        <v>96</v>
      </c>
      <c r="B49" s="177" t="n">
        <v>7381.65799611054</v>
      </c>
      <c r="C49" s="0" t="n">
        <v>12887235</v>
      </c>
    </row>
    <row r="50" customFormat="false" ht="12.8" hidden="false" customHeight="false" outlineLevel="0" collapsed="false">
      <c r="A50" s="0" t="n">
        <v>97</v>
      </c>
      <c r="B50" s="177" t="n">
        <v>7407.96996090061</v>
      </c>
      <c r="C50" s="0" t="n">
        <v>12916050</v>
      </c>
    </row>
    <row r="51" customFormat="false" ht="12.8" hidden="false" customHeight="false" outlineLevel="0" collapsed="false">
      <c r="A51" s="0" t="n">
        <v>98</v>
      </c>
      <c r="B51" s="177" t="n">
        <v>7438.31286818866</v>
      </c>
      <c r="C51" s="0" t="n">
        <v>12974983</v>
      </c>
    </row>
    <row r="52" customFormat="false" ht="12.8" hidden="false" customHeight="false" outlineLevel="0" collapsed="false">
      <c r="A52" s="0" t="n">
        <v>99</v>
      </c>
      <c r="B52" s="177" t="n">
        <v>7464.94857793033</v>
      </c>
      <c r="C52" s="0" t="n">
        <v>13034895</v>
      </c>
    </row>
    <row r="53" customFormat="false" ht="12.8" hidden="false" customHeight="false" outlineLevel="0" collapsed="false">
      <c r="A53" s="0" t="n">
        <v>100</v>
      </c>
      <c r="B53" s="177" t="n">
        <v>7498.83927121877</v>
      </c>
      <c r="C53" s="0" t="n">
        <v>13083472</v>
      </c>
    </row>
    <row r="54" customFormat="false" ht="12.8" hidden="false" customHeight="false" outlineLevel="0" collapsed="false">
      <c r="A54" s="0" t="n">
        <v>101</v>
      </c>
      <c r="B54" s="177" t="n">
        <v>7514.99835986695</v>
      </c>
      <c r="C54" s="0" t="n">
        <v>13116254</v>
      </c>
    </row>
    <row r="55" customFormat="false" ht="12.8" hidden="false" customHeight="false" outlineLevel="0" collapsed="false">
      <c r="A55" s="0" t="n">
        <v>102</v>
      </c>
      <c r="B55" s="177" t="n">
        <v>7546.58937039993</v>
      </c>
      <c r="C55" s="0" t="n">
        <v>13199020</v>
      </c>
    </row>
    <row r="56" customFormat="false" ht="12.8" hidden="false" customHeight="false" outlineLevel="0" collapsed="false">
      <c r="A56" s="0" t="n">
        <v>103</v>
      </c>
      <c r="B56" s="177" t="n">
        <v>7580.70454278137</v>
      </c>
      <c r="C56" s="0" t="n">
        <v>13269910</v>
      </c>
    </row>
    <row r="57" customFormat="false" ht="12.8" hidden="false" customHeight="false" outlineLevel="0" collapsed="false">
      <c r="A57" s="0" t="n">
        <v>104</v>
      </c>
      <c r="B57" s="177" t="n">
        <v>7628.34252899782</v>
      </c>
      <c r="C57" s="0" t="n">
        <v>13357225</v>
      </c>
    </row>
    <row r="58" customFormat="false" ht="12.8" hidden="false" customHeight="false" outlineLevel="0" collapsed="false">
      <c r="A58" s="0" t="n">
        <v>105</v>
      </c>
      <c r="B58" s="177" t="n">
        <v>7719.7445628851</v>
      </c>
      <c r="C58" s="0" t="n">
        <v>13338982</v>
      </c>
    </row>
    <row r="59" customFormat="false" ht="12.8" hidden="false" customHeight="false" outlineLevel="0" collapsed="false">
      <c r="A59" s="0" t="n">
        <v>106</v>
      </c>
      <c r="B59" s="177" t="n">
        <v>7762.19328286239</v>
      </c>
      <c r="C59" s="0" t="n">
        <v>13359769</v>
      </c>
    </row>
    <row r="60" customFormat="false" ht="12.8" hidden="false" customHeight="false" outlineLevel="0" collapsed="false">
      <c r="A60" s="0" t="n">
        <v>107</v>
      </c>
      <c r="B60" s="177" t="n">
        <v>7790.6100123013</v>
      </c>
      <c r="C60" s="0" t="n">
        <v>13461933</v>
      </c>
    </row>
    <row r="61" customFormat="false" ht="12.8" hidden="false" customHeight="false" outlineLevel="0" collapsed="false">
      <c r="A61" s="0" t="n">
        <v>108</v>
      </c>
      <c r="B61" s="177" t="n">
        <v>7810.3501059329</v>
      </c>
      <c r="C61" s="0" t="n">
        <v>13503952</v>
      </c>
    </row>
    <row r="62" customFormat="false" ht="12.8" hidden="false" customHeight="false" outlineLevel="0" collapsed="false">
      <c r="A62" s="0" t="n">
        <v>109</v>
      </c>
      <c r="B62" s="177" t="n">
        <v>7858.47073714324</v>
      </c>
      <c r="C62" s="0" t="n">
        <v>13568226</v>
      </c>
    </row>
    <row r="63" customFormat="false" ht="12.8" hidden="false" customHeight="false" outlineLevel="0" collapsed="false">
      <c r="A63" s="0" t="n">
        <v>110</v>
      </c>
      <c r="B63" s="177" t="n">
        <v>7896.55496241302</v>
      </c>
      <c r="C63" s="0" t="n">
        <v>13638133</v>
      </c>
    </row>
    <row r="64" customFormat="false" ht="12.8" hidden="false" customHeight="false" outlineLevel="0" collapsed="false">
      <c r="A64" s="0" t="n">
        <v>111</v>
      </c>
      <c r="B64" s="177" t="n">
        <v>7960.99408846753</v>
      </c>
      <c r="C64" s="0" t="n">
        <v>13598372</v>
      </c>
    </row>
    <row r="65" customFormat="false" ht="12.8" hidden="false" customHeight="false" outlineLevel="0" collapsed="false">
      <c r="A65" s="0" t="n">
        <v>112</v>
      </c>
      <c r="B65" s="177" t="n">
        <v>8007.25131285967</v>
      </c>
      <c r="C65" s="0" t="n">
        <v>13602215</v>
      </c>
    </row>
    <row r="66" customFormat="false" ht="12.8" hidden="false" customHeight="false" outlineLevel="0" collapsed="false">
      <c r="A66" s="0" t="n">
        <v>113</v>
      </c>
      <c r="B66" s="177" t="n">
        <v>8028.4670179208</v>
      </c>
      <c r="C66" s="0" t="n">
        <v>13642528</v>
      </c>
    </row>
    <row r="67" customFormat="false" ht="12.8" hidden="false" customHeight="false" outlineLevel="0" collapsed="false">
      <c r="A67" s="0" t="n">
        <v>114</v>
      </c>
      <c r="B67" s="177" t="n">
        <v>8049.91606676719</v>
      </c>
      <c r="C67" s="0" t="n">
        <v>13664266</v>
      </c>
    </row>
    <row r="68" customFormat="false" ht="12.8" hidden="false" customHeight="false" outlineLevel="0" collapsed="false">
      <c r="A68" s="0" t="n">
        <v>115</v>
      </c>
      <c r="B68" s="177" t="n">
        <v>8071.24569037809</v>
      </c>
      <c r="C68" s="0" t="n">
        <v>13693939</v>
      </c>
    </row>
    <row r="69" customFormat="false" ht="12.8" hidden="false" customHeight="false" outlineLevel="0" collapsed="false">
      <c r="A69" s="0" t="n">
        <v>116</v>
      </c>
      <c r="B69" s="177" t="n">
        <v>8098.15970334544</v>
      </c>
      <c r="C69" s="0" t="n">
        <v>13785313</v>
      </c>
    </row>
    <row r="70" customFormat="false" ht="12.8" hidden="false" customHeight="false" outlineLevel="0" collapsed="false">
      <c r="A70" s="0" t="n">
        <v>117</v>
      </c>
      <c r="B70" s="177" t="n">
        <v>8137.91810239075</v>
      </c>
      <c r="C70" s="0" t="n">
        <v>13752336</v>
      </c>
    </row>
    <row r="71" customFormat="false" ht="12.8" hidden="false" customHeight="false" outlineLevel="0" collapsed="false">
      <c r="A71" s="0" t="n">
        <v>118</v>
      </c>
      <c r="B71" s="177" t="n">
        <v>8183.85257084583</v>
      </c>
      <c r="C71" s="0" t="n">
        <v>13795760</v>
      </c>
    </row>
    <row r="72" customFormat="false" ht="12.8" hidden="false" customHeight="false" outlineLevel="0" collapsed="false">
      <c r="A72" s="0" t="n">
        <v>119</v>
      </c>
      <c r="B72" s="177" t="n">
        <v>8209.91872328232</v>
      </c>
      <c r="C72" s="0" t="n">
        <v>13772143</v>
      </c>
    </row>
    <row r="73" customFormat="false" ht="12.8" hidden="false" customHeight="false" outlineLevel="0" collapsed="false">
      <c r="A73" s="0" t="n">
        <v>120</v>
      </c>
      <c r="B73" s="177" t="n">
        <v>8267.80697699038</v>
      </c>
      <c r="C73" s="0" t="n">
        <v>13830691</v>
      </c>
    </row>
    <row r="74" customFormat="false" ht="12.8" hidden="false" customHeight="false" outlineLevel="0" collapsed="false">
      <c r="A74" s="0" t="n">
        <v>121</v>
      </c>
      <c r="B74" s="177" t="n">
        <v>8278.87956581876</v>
      </c>
      <c r="C74" s="0" t="n">
        <v>13894466</v>
      </c>
    </row>
    <row r="75" customFormat="false" ht="12.8" hidden="false" customHeight="false" outlineLevel="0" collapsed="false">
      <c r="A75" s="0" t="n">
        <v>122</v>
      </c>
      <c r="B75" s="177" t="n">
        <v>8306.17130156815</v>
      </c>
      <c r="C75" s="0" t="n">
        <v>13910288</v>
      </c>
    </row>
    <row r="76" customFormat="false" ht="12.8" hidden="false" customHeight="false" outlineLevel="0" collapsed="false">
      <c r="A76" s="0" t="n">
        <v>123</v>
      </c>
      <c r="B76" s="177" t="n">
        <v>8341.24471382832</v>
      </c>
      <c r="C76" s="0" t="n">
        <v>13971976</v>
      </c>
    </row>
    <row r="77" customFormat="false" ht="12.8" hidden="false" customHeight="false" outlineLevel="0" collapsed="false">
      <c r="A77" s="0" t="n">
        <v>124</v>
      </c>
      <c r="B77" s="177" t="n">
        <v>8409.65730147348</v>
      </c>
      <c r="C77" s="0" t="n">
        <v>13991703</v>
      </c>
    </row>
    <row r="78" customFormat="false" ht="12.8" hidden="false" customHeight="false" outlineLevel="0" collapsed="false">
      <c r="A78" s="0" t="n">
        <v>125</v>
      </c>
      <c r="B78" s="177" t="n">
        <v>8429.88229085471</v>
      </c>
      <c r="C78" s="0" t="n">
        <v>14058887</v>
      </c>
    </row>
    <row r="79" customFormat="false" ht="12.8" hidden="false" customHeight="false" outlineLevel="0" collapsed="false">
      <c r="A79" s="0" t="n">
        <v>126</v>
      </c>
      <c r="B79" s="177" t="n">
        <v>8435.46533249429</v>
      </c>
      <c r="C79" s="0" t="n">
        <v>14115277</v>
      </c>
    </row>
    <row r="80" customFormat="false" ht="12.8" hidden="false" customHeight="false" outlineLevel="0" collapsed="false">
      <c r="A80" s="0" t="n">
        <v>127</v>
      </c>
      <c r="B80" s="177" t="n">
        <v>8466.49715686696</v>
      </c>
      <c r="C80" s="0" t="n">
        <v>14103748</v>
      </c>
    </row>
    <row r="81" customFormat="false" ht="12.8" hidden="false" customHeight="false" outlineLevel="0" collapsed="false">
      <c r="A81" s="0" t="n">
        <v>128</v>
      </c>
      <c r="B81" s="177" t="n">
        <v>8492.29158561052</v>
      </c>
      <c r="C81" s="0" t="n">
        <v>14152978</v>
      </c>
    </row>
    <row r="82" customFormat="false" ht="12.8" hidden="false" customHeight="false" outlineLevel="0" collapsed="false">
      <c r="A82" s="0" t="n">
        <v>129</v>
      </c>
      <c r="B82" s="177" t="n">
        <v>8558.78334547931</v>
      </c>
      <c r="C82" s="0" t="n">
        <v>14201945</v>
      </c>
    </row>
    <row r="83" customFormat="false" ht="12.8" hidden="false" customHeight="false" outlineLevel="0" collapsed="false">
      <c r="A83" s="0" t="n">
        <v>130</v>
      </c>
      <c r="B83" s="177" t="n">
        <v>8583.56748099322</v>
      </c>
      <c r="C83" s="0" t="n">
        <v>14287101</v>
      </c>
    </row>
    <row r="84" customFormat="false" ht="12.8" hidden="false" customHeight="false" outlineLevel="0" collapsed="false">
      <c r="A84" s="0" t="n">
        <v>131</v>
      </c>
      <c r="B84" s="177" t="n">
        <v>8647.93426714581</v>
      </c>
      <c r="C84" s="0" t="n">
        <v>14273244</v>
      </c>
    </row>
    <row r="85" customFormat="false" ht="12.8" hidden="false" customHeight="false" outlineLevel="0" collapsed="false">
      <c r="A85" s="0" t="n">
        <v>132</v>
      </c>
      <c r="B85" s="177" t="n">
        <v>8649.47922869206</v>
      </c>
      <c r="C85" s="0" t="n">
        <v>14331057</v>
      </c>
    </row>
    <row r="86" customFormat="false" ht="12.8" hidden="false" customHeight="false" outlineLevel="0" collapsed="false">
      <c r="A86" s="0" t="n">
        <v>133</v>
      </c>
      <c r="B86" s="177" t="n">
        <v>8723.20114109458</v>
      </c>
      <c r="C86" s="0" t="n">
        <v>14340848</v>
      </c>
    </row>
    <row r="87" customFormat="false" ht="12.8" hidden="false" customHeight="false" outlineLevel="0" collapsed="false">
      <c r="A87" s="0" t="n">
        <v>134</v>
      </c>
      <c r="B87" s="177" t="n">
        <v>8730.05741766377</v>
      </c>
      <c r="C87" s="0" t="n">
        <v>14376288</v>
      </c>
    </row>
    <row r="88" customFormat="false" ht="12.8" hidden="false" customHeight="false" outlineLevel="0" collapsed="false">
      <c r="A88" s="0" t="n">
        <v>135</v>
      </c>
      <c r="B88" s="177" t="n">
        <v>8745.19822666577</v>
      </c>
      <c r="C88" s="0" t="n">
        <v>14448576</v>
      </c>
    </row>
    <row r="89" customFormat="false" ht="12.8" hidden="false" customHeight="false" outlineLevel="0" collapsed="false">
      <c r="A89" s="0" t="n">
        <v>136</v>
      </c>
      <c r="B89" s="177" t="n">
        <v>8780.54893520914</v>
      </c>
      <c r="C89" s="0" t="n">
        <v>14472199</v>
      </c>
    </row>
    <row r="90" customFormat="false" ht="12.8" hidden="false" customHeight="false" outlineLevel="0" collapsed="false">
      <c r="A90" s="0" t="n">
        <v>137</v>
      </c>
      <c r="B90" s="177" t="n">
        <v>8813.50571373165</v>
      </c>
      <c r="C90" s="0" t="n">
        <v>14505972</v>
      </c>
    </row>
    <row r="91" customFormat="false" ht="12.8" hidden="false" customHeight="false" outlineLevel="0" collapsed="false">
      <c r="A91" s="0" t="n">
        <v>138</v>
      </c>
      <c r="B91" s="177" t="n">
        <v>8829.12039180702</v>
      </c>
      <c r="C91" s="0" t="n">
        <v>14523886</v>
      </c>
    </row>
    <row r="92" customFormat="false" ht="12.8" hidden="false" customHeight="false" outlineLevel="0" collapsed="false">
      <c r="A92" s="0" t="n">
        <v>139</v>
      </c>
      <c r="B92" s="177" t="n">
        <v>8891.73616322229</v>
      </c>
      <c r="C92" s="0" t="n">
        <v>14480687</v>
      </c>
    </row>
    <row r="93" customFormat="false" ht="12.8" hidden="false" customHeight="false" outlineLevel="0" collapsed="false">
      <c r="A93" s="0" t="n">
        <v>140</v>
      </c>
      <c r="B93" s="177" t="n">
        <v>8941.32120419087</v>
      </c>
      <c r="C93" s="0" t="n">
        <v>14525019</v>
      </c>
    </row>
    <row r="94" customFormat="false" ht="12.8" hidden="false" customHeight="false" outlineLevel="0" collapsed="false">
      <c r="A94" s="0" t="n">
        <v>141</v>
      </c>
      <c r="B94" s="177" t="n">
        <v>8975.59999882294</v>
      </c>
      <c r="C94" s="0" t="n">
        <v>14607011</v>
      </c>
    </row>
    <row r="95" customFormat="false" ht="12.8" hidden="false" customHeight="false" outlineLevel="0" collapsed="false">
      <c r="A95" s="0" t="n">
        <v>142</v>
      </c>
      <c r="B95" s="177" t="n">
        <v>9033.97874910811</v>
      </c>
      <c r="C95" s="0" t="n">
        <v>14613303</v>
      </c>
    </row>
    <row r="96" customFormat="false" ht="12.8" hidden="false" customHeight="false" outlineLevel="0" collapsed="false">
      <c r="A96" s="0" t="n">
        <v>143</v>
      </c>
      <c r="B96" s="177" t="n">
        <v>9069.58980537633</v>
      </c>
      <c r="C96" s="0" t="n">
        <v>14578175</v>
      </c>
    </row>
    <row r="97" customFormat="false" ht="12.8" hidden="false" customHeight="false" outlineLevel="0" collapsed="false">
      <c r="A97" s="0" t="n">
        <v>144</v>
      </c>
      <c r="B97" s="177" t="n">
        <v>9088.85512314854</v>
      </c>
      <c r="C97" s="0" t="n">
        <v>14636932</v>
      </c>
    </row>
    <row r="98" customFormat="false" ht="12.8" hidden="false" customHeight="false" outlineLevel="0" collapsed="false">
      <c r="A98" s="0" t="n">
        <v>145</v>
      </c>
      <c r="B98" s="177" t="n">
        <v>9113.41260543124</v>
      </c>
      <c r="C98" s="0" t="n">
        <v>14671975</v>
      </c>
    </row>
    <row r="99" customFormat="false" ht="12.8" hidden="false" customHeight="false" outlineLevel="0" collapsed="false">
      <c r="A99" s="0" t="n">
        <v>146</v>
      </c>
      <c r="B99" s="177" t="n">
        <v>9144.01093120162</v>
      </c>
      <c r="C99" s="0" t="n">
        <v>14758734</v>
      </c>
    </row>
    <row r="100" customFormat="false" ht="12.8" hidden="false" customHeight="false" outlineLevel="0" collapsed="false">
      <c r="A100" s="0" t="n">
        <v>147</v>
      </c>
      <c r="B100" s="177" t="n">
        <v>9198.06279605454</v>
      </c>
      <c r="C100" s="0" t="n">
        <v>14785532</v>
      </c>
    </row>
    <row r="101" customFormat="false" ht="12.8" hidden="false" customHeight="false" outlineLevel="0" collapsed="false">
      <c r="A101" s="0" t="n">
        <v>148</v>
      </c>
      <c r="B101" s="177" t="n">
        <v>9251.83070854173</v>
      </c>
      <c r="C101" s="0" t="n">
        <v>14777203</v>
      </c>
    </row>
    <row r="102" customFormat="false" ht="12.8" hidden="false" customHeight="false" outlineLevel="0" collapsed="false">
      <c r="A102" s="0" t="n">
        <v>149</v>
      </c>
      <c r="B102" s="177" t="n">
        <v>9274.88696266099</v>
      </c>
      <c r="C102" s="0" t="n">
        <v>14843979</v>
      </c>
    </row>
    <row r="103" customFormat="false" ht="12.8" hidden="false" customHeight="false" outlineLevel="0" collapsed="false">
      <c r="A103" s="0" t="n">
        <v>150</v>
      </c>
      <c r="B103" s="177" t="n">
        <v>9299.49995448105</v>
      </c>
      <c r="C103" s="0" t="n">
        <v>14843243</v>
      </c>
    </row>
    <row r="104" customFormat="false" ht="12.8" hidden="false" customHeight="false" outlineLevel="0" collapsed="false">
      <c r="A104" s="0" t="n">
        <v>151</v>
      </c>
      <c r="B104" s="177" t="n">
        <v>9344.67854213991</v>
      </c>
      <c r="C104" s="0" t="n">
        <v>14809984</v>
      </c>
    </row>
    <row r="105" customFormat="false" ht="12.8" hidden="false" customHeight="false" outlineLevel="0" collapsed="false">
      <c r="A105" s="0" t="n">
        <v>152</v>
      </c>
      <c r="B105" s="177" t="n">
        <v>9383.20872565154</v>
      </c>
      <c r="C105" s="0" t="n">
        <v>14819836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A1" activeCellId="0" sqref="A1"/>
    </sheetView>
  </sheetViews>
  <sheetFormatPr defaultColWidth="11.92968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22.7"/>
    <col collapsed="false" customWidth="true" hidden="false" outlineLevel="0" max="3" min="3" style="0" width="12.57"/>
  </cols>
  <sheetData>
    <row r="1" customFormat="false" ht="12.8" hidden="false" customHeight="false" outlineLevel="0" collapsed="false">
      <c r="A1" s="0" t="s">
        <v>221</v>
      </c>
      <c r="B1" s="0" t="s">
        <v>222</v>
      </c>
      <c r="C1" s="0" t="s">
        <v>223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5905.48438409932</v>
      </c>
      <c r="C20" s="0" t="n">
        <v>11456736</v>
      </c>
    </row>
    <row r="21" customFormat="false" ht="12.8" hidden="false" customHeight="false" outlineLevel="0" collapsed="false">
      <c r="A21" s="0" t="n">
        <v>68</v>
      </c>
      <c r="B21" s="0" t="n">
        <v>5744.57937286309</v>
      </c>
      <c r="C21" s="0" t="n">
        <v>11505241</v>
      </c>
    </row>
    <row r="22" customFormat="false" ht="12.8" hidden="false" customHeight="false" outlineLevel="0" collapsed="false">
      <c r="A22" s="0" t="n">
        <v>69</v>
      </c>
      <c r="B22" s="0" t="n">
        <v>5988.46137578042</v>
      </c>
      <c r="C22" s="0" t="n">
        <v>11497647</v>
      </c>
    </row>
    <row r="23" customFormat="false" ht="12.8" hidden="false" customHeight="false" outlineLevel="0" collapsed="false">
      <c r="A23" s="0" t="n">
        <v>70</v>
      </c>
      <c r="B23" s="0" t="n">
        <v>5757.81925730652</v>
      </c>
      <c r="C23" s="0" t="n">
        <v>11547811</v>
      </c>
    </row>
    <row r="24" customFormat="false" ht="12.8" hidden="false" customHeight="false" outlineLevel="0" collapsed="false">
      <c r="A24" s="0" t="n">
        <v>71</v>
      </c>
      <c r="B24" s="0" t="n">
        <v>5395.38369364707</v>
      </c>
      <c r="C24" s="0" t="n">
        <v>11573038</v>
      </c>
    </row>
    <row r="25" customFormat="false" ht="12.8" hidden="false" customHeight="false" outlineLevel="0" collapsed="false">
      <c r="A25" s="0" t="n">
        <v>72</v>
      </c>
      <c r="B25" s="0" t="n">
        <v>5270.53748096197</v>
      </c>
      <c r="C25" s="0" t="n">
        <v>11569062</v>
      </c>
    </row>
    <row r="26" customFormat="false" ht="12.8" hidden="false" customHeight="false" outlineLevel="0" collapsed="false">
      <c r="A26" s="0" t="n">
        <v>73</v>
      </c>
      <c r="B26" s="0" t="n">
        <v>5335.05284983361</v>
      </c>
      <c r="C26" s="0" t="n">
        <v>11662326</v>
      </c>
    </row>
    <row r="27" customFormat="false" ht="12.8" hidden="false" customHeight="false" outlineLevel="0" collapsed="false">
      <c r="A27" s="0" t="n">
        <v>74</v>
      </c>
      <c r="B27" s="0" t="n">
        <v>5423.36088835027</v>
      </c>
      <c r="C27" s="0" t="n">
        <v>11672100</v>
      </c>
    </row>
    <row r="28" customFormat="false" ht="12.8" hidden="false" customHeight="false" outlineLevel="0" collapsed="false">
      <c r="A28" s="0" t="n">
        <v>75</v>
      </c>
      <c r="B28" s="0" t="n">
        <v>5486.30652392915</v>
      </c>
      <c r="C28" s="0" t="n">
        <v>11697492</v>
      </c>
    </row>
    <row r="29" customFormat="false" ht="12.8" hidden="false" customHeight="false" outlineLevel="0" collapsed="false">
      <c r="A29" s="0" t="n">
        <v>76</v>
      </c>
      <c r="B29" s="0" t="n">
        <v>5516.80078370096</v>
      </c>
      <c r="C29" s="0" t="n">
        <v>11746726</v>
      </c>
    </row>
    <row r="30" customFormat="false" ht="12.8" hidden="false" customHeight="false" outlineLevel="0" collapsed="false">
      <c r="A30" s="0" t="n">
        <v>77</v>
      </c>
      <c r="B30" s="0" t="n">
        <v>5549.13728172793</v>
      </c>
      <c r="C30" s="0" t="n">
        <v>11742191</v>
      </c>
    </row>
    <row r="31" customFormat="false" ht="12.8" hidden="false" customHeight="false" outlineLevel="0" collapsed="false">
      <c r="A31" s="0" t="n">
        <v>78</v>
      </c>
      <c r="B31" s="0" t="n">
        <v>5563.05162086461</v>
      </c>
      <c r="C31" s="0" t="n">
        <v>11755540</v>
      </c>
    </row>
    <row r="32" customFormat="false" ht="12.8" hidden="false" customHeight="false" outlineLevel="0" collapsed="false">
      <c r="A32" s="0" t="n">
        <v>79</v>
      </c>
      <c r="B32" s="0" t="n">
        <v>5600.4353497389</v>
      </c>
      <c r="C32" s="0" t="n">
        <v>11772790</v>
      </c>
    </row>
    <row r="33" customFormat="false" ht="12.8" hidden="false" customHeight="false" outlineLevel="0" collapsed="false">
      <c r="A33" s="0" t="n">
        <v>80</v>
      </c>
      <c r="B33" s="0" t="n">
        <v>5611.29408779188</v>
      </c>
      <c r="C33" s="0" t="n">
        <v>11860278</v>
      </c>
    </row>
    <row r="34" customFormat="false" ht="12.8" hidden="false" customHeight="false" outlineLevel="0" collapsed="false">
      <c r="A34" s="0" t="n">
        <v>81</v>
      </c>
      <c r="B34" s="0" t="n">
        <v>5678.61998205155</v>
      </c>
      <c r="C34" s="0" t="n">
        <v>11868058</v>
      </c>
    </row>
    <row r="35" customFormat="false" ht="12.8" hidden="false" customHeight="false" outlineLevel="0" collapsed="false">
      <c r="A35" s="0" t="n">
        <v>82</v>
      </c>
      <c r="B35" s="0" t="n">
        <v>5710.1235375489</v>
      </c>
      <c r="C35" s="0" t="n">
        <v>11875480</v>
      </c>
    </row>
    <row r="36" customFormat="false" ht="12.8" hidden="false" customHeight="false" outlineLevel="0" collapsed="false">
      <c r="A36" s="0" t="n">
        <v>83</v>
      </c>
      <c r="B36" s="0" t="n">
        <v>5750.67168255228</v>
      </c>
      <c r="C36" s="0" t="n">
        <v>11899116</v>
      </c>
    </row>
    <row r="37" customFormat="false" ht="12.8" hidden="false" customHeight="false" outlineLevel="0" collapsed="false">
      <c r="A37" s="0" t="n">
        <v>84</v>
      </c>
      <c r="B37" s="0" t="n">
        <v>5790.26518645659</v>
      </c>
      <c r="C37" s="0" t="n">
        <v>11922313</v>
      </c>
    </row>
    <row r="38" customFormat="false" ht="12.8" hidden="false" customHeight="false" outlineLevel="0" collapsed="false">
      <c r="A38" s="0" t="n">
        <v>85</v>
      </c>
      <c r="B38" s="0" t="n">
        <v>5837.674874775</v>
      </c>
      <c r="C38" s="0" t="n">
        <v>11948749</v>
      </c>
    </row>
    <row r="39" customFormat="false" ht="12.8" hidden="false" customHeight="false" outlineLevel="0" collapsed="false">
      <c r="A39" s="0" t="n">
        <v>86</v>
      </c>
      <c r="B39" s="0" t="n">
        <v>5876.99917527158</v>
      </c>
      <c r="C39" s="0" t="n">
        <v>11972841</v>
      </c>
    </row>
    <row r="40" customFormat="false" ht="12.8" hidden="false" customHeight="false" outlineLevel="0" collapsed="false">
      <c r="A40" s="0" t="n">
        <v>87</v>
      </c>
      <c r="B40" s="0" t="n">
        <v>5886.14983265495</v>
      </c>
      <c r="C40" s="0" t="n">
        <v>12062772</v>
      </c>
    </row>
    <row r="41" customFormat="false" ht="12.8" hidden="false" customHeight="false" outlineLevel="0" collapsed="false">
      <c r="A41" s="0" t="n">
        <v>88</v>
      </c>
      <c r="B41" s="0" t="n">
        <v>5933.74779364004</v>
      </c>
      <c r="C41" s="0" t="n">
        <v>12061752</v>
      </c>
    </row>
    <row r="42" customFormat="false" ht="12.8" hidden="false" customHeight="false" outlineLevel="0" collapsed="false">
      <c r="A42" s="0" t="n">
        <v>89</v>
      </c>
      <c r="B42" s="0" t="n">
        <v>5933.66190370441</v>
      </c>
      <c r="C42" s="0" t="n">
        <v>12092770</v>
      </c>
    </row>
    <row r="43" customFormat="false" ht="12.8" hidden="false" customHeight="false" outlineLevel="0" collapsed="false">
      <c r="A43" s="0" t="n">
        <v>90</v>
      </c>
      <c r="B43" s="0" t="n">
        <v>5980.19996421201</v>
      </c>
      <c r="C43" s="0" t="n">
        <v>12156063</v>
      </c>
    </row>
    <row r="44" customFormat="false" ht="12.8" hidden="false" customHeight="false" outlineLevel="0" collapsed="false">
      <c r="A44" s="0" t="n">
        <v>91</v>
      </c>
      <c r="B44" s="0" t="n">
        <v>6020.25243756264</v>
      </c>
      <c r="C44" s="0" t="n">
        <v>12170713</v>
      </c>
    </row>
    <row r="45" customFormat="false" ht="12.8" hidden="false" customHeight="false" outlineLevel="0" collapsed="false">
      <c r="A45" s="0" t="n">
        <v>92</v>
      </c>
      <c r="B45" s="0" t="n">
        <v>6051.20560457052</v>
      </c>
      <c r="C45" s="0" t="n">
        <v>12208448</v>
      </c>
    </row>
    <row r="46" customFormat="false" ht="12.8" hidden="false" customHeight="false" outlineLevel="0" collapsed="false">
      <c r="A46" s="0" t="n">
        <v>93</v>
      </c>
      <c r="B46" s="0" t="n">
        <v>6112.76551127763</v>
      </c>
      <c r="C46" s="0" t="n">
        <v>12199116</v>
      </c>
    </row>
    <row r="47" customFormat="false" ht="12.8" hidden="false" customHeight="false" outlineLevel="0" collapsed="false">
      <c r="A47" s="0" t="n">
        <v>94</v>
      </c>
      <c r="B47" s="0" t="n">
        <v>6141.4673122442</v>
      </c>
      <c r="C47" s="0" t="n">
        <v>12225336</v>
      </c>
    </row>
    <row r="48" customFormat="false" ht="12.8" hidden="false" customHeight="false" outlineLevel="0" collapsed="false">
      <c r="A48" s="0" t="n">
        <v>95</v>
      </c>
      <c r="B48" s="0" t="n">
        <v>6157.98001379091</v>
      </c>
      <c r="C48" s="0" t="n">
        <v>12333260</v>
      </c>
    </row>
    <row r="49" customFormat="false" ht="12.8" hidden="false" customHeight="false" outlineLevel="0" collapsed="false">
      <c r="A49" s="0" t="n">
        <v>96</v>
      </c>
      <c r="B49" s="0" t="n">
        <v>6217.88560065774</v>
      </c>
      <c r="C49" s="0" t="n">
        <v>12323903</v>
      </c>
    </row>
    <row r="50" customFormat="false" ht="12.8" hidden="false" customHeight="false" outlineLevel="0" collapsed="false">
      <c r="A50" s="0" t="n">
        <v>97</v>
      </c>
      <c r="B50" s="0" t="n">
        <v>6294.19490317613</v>
      </c>
      <c r="C50" s="0" t="n">
        <v>12364091</v>
      </c>
    </row>
    <row r="51" customFormat="false" ht="12.8" hidden="false" customHeight="false" outlineLevel="0" collapsed="false">
      <c r="A51" s="0" t="n">
        <v>98</v>
      </c>
      <c r="B51" s="0" t="n">
        <v>6343.46205502671</v>
      </c>
      <c r="C51" s="0" t="n">
        <v>12361166</v>
      </c>
    </row>
    <row r="52" customFormat="false" ht="12.8" hidden="false" customHeight="false" outlineLevel="0" collapsed="false">
      <c r="A52" s="0" t="n">
        <v>99</v>
      </c>
      <c r="B52" s="0" t="n">
        <v>6386.0050491145</v>
      </c>
      <c r="C52" s="0" t="n">
        <v>12426881</v>
      </c>
    </row>
    <row r="53" customFormat="false" ht="12.8" hidden="false" customHeight="false" outlineLevel="0" collapsed="false">
      <c r="A53" s="0" t="n">
        <v>100</v>
      </c>
      <c r="B53" s="0" t="n">
        <v>6391.82153525803</v>
      </c>
      <c r="C53" s="0" t="n">
        <v>12452614</v>
      </c>
    </row>
    <row r="54" customFormat="false" ht="12.8" hidden="false" customHeight="false" outlineLevel="0" collapsed="false">
      <c r="A54" s="0" t="n">
        <v>101</v>
      </c>
      <c r="B54" s="0" t="n">
        <v>6416.68493383775</v>
      </c>
      <c r="C54" s="0" t="n">
        <v>12453084</v>
      </c>
    </row>
    <row r="55" customFormat="false" ht="12.8" hidden="false" customHeight="false" outlineLevel="0" collapsed="false">
      <c r="A55" s="0" t="n">
        <v>102</v>
      </c>
      <c r="B55" s="0" t="n">
        <v>6426.91788975719</v>
      </c>
      <c r="C55" s="0" t="n">
        <v>12468323</v>
      </c>
    </row>
    <row r="56" customFormat="false" ht="12.8" hidden="false" customHeight="false" outlineLevel="0" collapsed="false">
      <c r="A56" s="0" t="n">
        <v>103</v>
      </c>
      <c r="B56" s="0" t="n">
        <v>6432.64934315995</v>
      </c>
      <c r="C56" s="0" t="n">
        <v>12473543</v>
      </c>
    </row>
    <row r="57" customFormat="false" ht="12.8" hidden="false" customHeight="false" outlineLevel="0" collapsed="false">
      <c r="A57" s="0" t="n">
        <v>104</v>
      </c>
      <c r="B57" s="0" t="n">
        <v>6425.48116048797</v>
      </c>
      <c r="C57" s="0" t="n">
        <v>12537848</v>
      </c>
    </row>
    <row r="58" customFormat="false" ht="12.8" hidden="false" customHeight="false" outlineLevel="0" collapsed="false">
      <c r="A58" s="0" t="n">
        <v>105</v>
      </c>
      <c r="B58" s="0" t="n">
        <v>6439.40695241639</v>
      </c>
      <c r="C58" s="0" t="n">
        <v>12629600</v>
      </c>
    </row>
    <row r="59" customFormat="false" ht="12.8" hidden="false" customHeight="false" outlineLevel="0" collapsed="false">
      <c r="A59" s="0" t="n">
        <v>106</v>
      </c>
      <c r="B59" s="0" t="n">
        <v>6465.50400920155</v>
      </c>
      <c r="C59" s="0" t="n">
        <v>12665109</v>
      </c>
    </row>
    <row r="60" customFormat="false" ht="12.8" hidden="false" customHeight="false" outlineLevel="0" collapsed="false">
      <c r="A60" s="0" t="n">
        <v>107</v>
      </c>
      <c r="B60" s="0" t="n">
        <v>6475.62398089811</v>
      </c>
      <c r="C60" s="0" t="n">
        <v>12683476</v>
      </c>
    </row>
    <row r="61" customFormat="false" ht="12.8" hidden="false" customHeight="false" outlineLevel="0" collapsed="false">
      <c r="A61" s="0" t="n">
        <v>108</v>
      </c>
      <c r="B61" s="0" t="n">
        <v>6479.25199761355</v>
      </c>
      <c r="C61" s="0" t="n">
        <v>12642024</v>
      </c>
    </row>
    <row r="62" customFormat="false" ht="12.8" hidden="false" customHeight="false" outlineLevel="0" collapsed="false">
      <c r="A62" s="0" t="n">
        <v>109</v>
      </c>
      <c r="B62" s="0" t="n">
        <v>6525.88120283969</v>
      </c>
      <c r="C62" s="0" t="n">
        <v>12634454</v>
      </c>
    </row>
    <row r="63" customFormat="false" ht="12.8" hidden="false" customHeight="false" outlineLevel="0" collapsed="false">
      <c r="A63" s="0" t="n">
        <v>110</v>
      </c>
      <c r="B63" s="0" t="n">
        <v>6527.04970920386</v>
      </c>
      <c r="C63" s="0" t="n">
        <v>12649379</v>
      </c>
    </row>
    <row r="64" customFormat="false" ht="12.8" hidden="false" customHeight="false" outlineLevel="0" collapsed="false">
      <c r="A64" s="0" t="n">
        <v>111</v>
      </c>
      <c r="B64" s="0" t="n">
        <v>6511.96406245247</v>
      </c>
      <c r="C64" s="0" t="n">
        <v>12721885</v>
      </c>
    </row>
    <row r="65" customFormat="false" ht="12.8" hidden="false" customHeight="false" outlineLevel="0" collapsed="false">
      <c r="A65" s="0" t="n">
        <v>112</v>
      </c>
      <c r="B65" s="0" t="n">
        <v>6535.82582436784</v>
      </c>
      <c r="C65" s="0" t="n">
        <v>12717836</v>
      </c>
    </row>
    <row r="66" customFormat="false" ht="12.8" hidden="false" customHeight="false" outlineLevel="0" collapsed="false">
      <c r="A66" s="0" t="n">
        <v>113</v>
      </c>
      <c r="B66" s="0" t="n">
        <v>6526.81109143108</v>
      </c>
      <c r="C66" s="0" t="n">
        <v>12717949</v>
      </c>
    </row>
    <row r="67" customFormat="false" ht="12.8" hidden="false" customHeight="false" outlineLevel="0" collapsed="false">
      <c r="A67" s="0" t="n">
        <v>114</v>
      </c>
      <c r="B67" s="0" t="n">
        <v>6519.92448330287</v>
      </c>
      <c r="C67" s="0" t="n">
        <v>12769880</v>
      </c>
    </row>
    <row r="68" customFormat="false" ht="12.8" hidden="false" customHeight="false" outlineLevel="0" collapsed="false">
      <c r="A68" s="0" t="n">
        <v>115</v>
      </c>
      <c r="B68" s="0" t="n">
        <v>6546.04711144799</v>
      </c>
      <c r="C68" s="0" t="n">
        <v>12737327</v>
      </c>
    </row>
    <row r="69" customFormat="false" ht="12.8" hidden="false" customHeight="false" outlineLevel="0" collapsed="false">
      <c r="A69" s="0" t="n">
        <v>116</v>
      </c>
      <c r="B69" s="0" t="n">
        <v>6565.41395418248</v>
      </c>
      <c r="C69" s="0" t="n">
        <v>12792352</v>
      </c>
    </row>
    <row r="70" customFormat="false" ht="12.8" hidden="false" customHeight="false" outlineLevel="0" collapsed="false">
      <c r="A70" s="0" t="n">
        <v>117</v>
      </c>
      <c r="B70" s="0" t="n">
        <v>6573.77696231681</v>
      </c>
      <c r="C70" s="0" t="n">
        <v>12782175</v>
      </c>
    </row>
    <row r="71" customFormat="false" ht="12.8" hidden="false" customHeight="false" outlineLevel="0" collapsed="false">
      <c r="A71" s="0" t="n">
        <v>118</v>
      </c>
      <c r="B71" s="0" t="n">
        <v>6560.83688310992</v>
      </c>
      <c r="C71" s="0" t="n">
        <v>12817359</v>
      </c>
    </row>
    <row r="72" customFormat="false" ht="12.8" hidden="false" customHeight="false" outlineLevel="0" collapsed="false">
      <c r="A72" s="0" t="n">
        <v>119</v>
      </c>
      <c r="B72" s="0" t="n">
        <v>6560.96713932006</v>
      </c>
      <c r="C72" s="0" t="n">
        <v>12768908</v>
      </c>
    </row>
    <row r="73" customFormat="false" ht="12.8" hidden="false" customHeight="false" outlineLevel="0" collapsed="false">
      <c r="A73" s="0" t="n">
        <v>120</v>
      </c>
      <c r="B73" s="0" t="n">
        <v>6568.77185829998</v>
      </c>
      <c r="C73" s="0" t="n">
        <v>12806708</v>
      </c>
    </row>
    <row r="74" customFormat="false" ht="12.8" hidden="false" customHeight="false" outlineLevel="0" collapsed="false">
      <c r="A74" s="0" t="n">
        <v>121</v>
      </c>
      <c r="B74" s="0" t="n">
        <v>6564.86279811205</v>
      </c>
      <c r="C74" s="0" t="n">
        <v>12820902</v>
      </c>
    </row>
    <row r="75" customFormat="false" ht="12.8" hidden="false" customHeight="false" outlineLevel="0" collapsed="false">
      <c r="A75" s="0" t="n">
        <v>122</v>
      </c>
      <c r="B75" s="0" t="n">
        <v>6572.0378476623</v>
      </c>
      <c r="C75" s="0" t="n">
        <v>12815697</v>
      </c>
    </row>
    <row r="76" customFormat="false" ht="12.8" hidden="false" customHeight="false" outlineLevel="0" collapsed="false">
      <c r="A76" s="0" t="n">
        <v>123</v>
      </c>
      <c r="B76" s="0" t="n">
        <v>6614.15476012217</v>
      </c>
      <c r="C76" s="0" t="n">
        <v>12833809</v>
      </c>
    </row>
    <row r="77" customFormat="false" ht="12.8" hidden="false" customHeight="false" outlineLevel="0" collapsed="false">
      <c r="A77" s="0" t="n">
        <v>124</v>
      </c>
      <c r="B77" s="0" t="n">
        <v>6589.54062133556</v>
      </c>
      <c r="C77" s="0" t="n">
        <v>12848278</v>
      </c>
    </row>
    <row r="78" customFormat="false" ht="12.8" hidden="false" customHeight="false" outlineLevel="0" collapsed="false">
      <c r="A78" s="0" t="n">
        <v>125</v>
      </c>
      <c r="B78" s="0" t="n">
        <v>6626.7363545386</v>
      </c>
      <c r="C78" s="0" t="n">
        <v>12841040</v>
      </c>
    </row>
    <row r="79" customFormat="false" ht="12.8" hidden="false" customHeight="false" outlineLevel="0" collapsed="false">
      <c r="A79" s="0" t="n">
        <v>126</v>
      </c>
      <c r="B79" s="0" t="n">
        <v>6638.30647515007</v>
      </c>
      <c r="C79" s="0" t="n">
        <v>12790201</v>
      </c>
    </row>
    <row r="80" customFormat="false" ht="12.8" hidden="false" customHeight="false" outlineLevel="0" collapsed="false">
      <c r="A80" s="0" t="n">
        <v>127</v>
      </c>
      <c r="B80" s="0" t="n">
        <v>6640.41575311624</v>
      </c>
      <c r="C80" s="0" t="n">
        <v>12858457</v>
      </c>
    </row>
    <row r="81" customFormat="false" ht="12.8" hidden="false" customHeight="false" outlineLevel="0" collapsed="false">
      <c r="A81" s="0" t="n">
        <v>128</v>
      </c>
      <c r="B81" s="0" t="n">
        <v>6636.72753916782</v>
      </c>
      <c r="C81" s="0" t="n">
        <v>12886116</v>
      </c>
    </row>
    <row r="82" customFormat="false" ht="12.8" hidden="false" customHeight="false" outlineLevel="0" collapsed="false">
      <c r="A82" s="0" t="n">
        <v>129</v>
      </c>
      <c r="B82" s="0" t="n">
        <v>6594.7807817762</v>
      </c>
      <c r="C82" s="0" t="n">
        <v>12882271</v>
      </c>
    </row>
    <row r="83" customFormat="false" ht="12.8" hidden="false" customHeight="false" outlineLevel="0" collapsed="false">
      <c r="A83" s="0" t="n">
        <v>130</v>
      </c>
      <c r="B83" s="0" t="n">
        <v>6620.74858096561</v>
      </c>
      <c r="C83" s="0" t="n">
        <v>12896559</v>
      </c>
    </row>
    <row r="84" customFormat="false" ht="12.8" hidden="false" customHeight="false" outlineLevel="0" collapsed="false">
      <c r="A84" s="0" t="n">
        <v>131</v>
      </c>
      <c r="B84" s="0" t="n">
        <v>6646.0837147043</v>
      </c>
      <c r="C84" s="0" t="n">
        <v>12889520</v>
      </c>
    </row>
    <row r="85" customFormat="false" ht="12.8" hidden="false" customHeight="false" outlineLevel="0" collapsed="false">
      <c r="A85" s="0" t="n">
        <v>132</v>
      </c>
      <c r="B85" s="0" t="n">
        <v>6656.48538581978</v>
      </c>
      <c r="C85" s="0" t="n">
        <v>12954824</v>
      </c>
    </row>
    <row r="86" customFormat="false" ht="12.8" hidden="false" customHeight="false" outlineLevel="0" collapsed="false">
      <c r="A86" s="0" t="n">
        <v>133</v>
      </c>
      <c r="B86" s="0" t="n">
        <v>6681.47692302805</v>
      </c>
      <c r="C86" s="0" t="n">
        <v>12925741</v>
      </c>
    </row>
    <row r="87" customFormat="false" ht="12.8" hidden="false" customHeight="false" outlineLevel="0" collapsed="false">
      <c r="A87" s="0" t="n">
        <v>134</v>
      </c>
      <c r="B87" s="0" t="n">
        <v>6692.54060761342</v>
      </c>
      <c r="C87" s="0" t="n">
        <v>12949336</v>
      </c>
    </row>
    <row r="88" customFormat="false" ht="12.8" hidden="false" customHeight="false" outlineLevel="0" collapsed="false">
      <c r="A88" s="0" t="n">
        <v>135</v>
      </c>
      <c r="B88" s="0" t="n">
        <v>6672.3585355338</v>
      </c>
      <c r="C88" s="0" t="n">
        <v>13006533</v>
      </c>
    </row>
    <row r="89" customFormat="false" ht="12.8" hidden="false" customHeight="false" outlineLevel="0" collapsed="false">
      <c r="A89" s="0" t="n">
        <v>136</v>
      </c>
      <c r="B89" s="0" t="n">
        <v>6712.48574469684</v>
      </c>
      <c r="C89" s="0" t="n">
        <v>12940139</v>
      </c>
    </row>
    <row r="90" customFormat="false" ht="12.8" hidden="false" customHeight="false" outlineLevel="0" collapsed="false">
      <c r="A90" s="0" t="n">
        <v>137</v>
      </c>
      <c r="B90" s="0" t="n">
        <v>6685.30397496878</v>
      </c>
      <c r="C90" s="0" t="n">
        <v>13025217</v>
      </c>
    </row>
    <row r="91" customFormat="false" ht="12.8" hidden="false" customHeight="false" outlineLevel="0" collapsed="false">
      <c r="A91" s="0" t="n">
        <v>138</v>
      </c>
      <c r="B91" s="0" t="n">
        <v>6694.83863179856</v>
      </c>
      <c r="C91" s="0" t="n">
        <v>13071245</v>
      </c>
    </row>
    <row r="92" customFormat="false" ht="12.8" hidden="false" customHeight="false" outlineLevel="0" collapsed="false">
      <c r="A92" s="0" t="n">
        <v>139</v>
      </c>
      <c r="B92" s="0" t="n">
        <v>6687.47819237597</v>
      </c>
      <c r="C92" s="0" t="n">
        <v>13156476</v>
      </c>
    </row>
    <row r="93" customFormat="false" ht="12.8" hidden="false" customHeight="false" outlineLevel="0" collapsed="false">
      <c r="A93" s="0" t="n">
        <v>140</v>
      </c>
      <c r="B93" s="0" t="n">
        <v>6703.79025868376</v>
      </c>
      <c r="C93" s="0" t="n">
        <v>13132003</v>
      </c>
    </row>
    <row r="94" customFormat="false" ht="12.8" hidden="false" customHeight="false" outlineLevel="0" collapsed="false">
      <c r="A94" s="0" t="n">
        <v>141</v>
      </c>
      <c r="B94" s="0" t="n">
        <v>6707.78263602175</v>
      </c>
      <c r="C94" s="0" t="n">
        <v>13127525</v>
      </c>
    </row>
    <row r="95" customFormat="false" ht="12.8" hidden="false" customHeight="false" outlineLevel="0" collapsed="false">
      <c r="A95" s="0" t="n">
        <v>142</v>
      </c>
      <c r="B95" s="0" t="n">
        <v>6749.21147818294</v>
      </c>
      <c r="C95" s="0" t="n">
        <v>13131928</v>
      </c>
    </row>
    <row r="96" customFormat="false" ht="12.8" hidden="false" customHeight="false" outlineLevel="0" collapsed="false">
      <c r="A96" s="0" t="n">
        <v>143</v>
      </c>
      <c r="B96" s="0" t="n">
        <v>6740.81783783876</v>
      </c>
      <c r="C96" s="0" t="n">
        <v>13130167</v>
      </c>
    </row>
    <row r="97" customFormat="false" ht="12.8" hidden="false" customHeight="false" outlineLevel="0" collapsed="false">
      <c r="A97" s="0" t="n">
        <v>144</v>
      </c>
      <c r="B97" s="0" t="n">
        <v>6758.48456326929</v>
      </c>
      <c r="C97" s="0" t="n">
        <v>13143182</v>
      </c>
    </row>
    <row r="98" customFormat="false" ht="12.8" hidden="false" customHeight="false" outlineLevel="0" collapsed="false">
      <c r="A98" s="0" t="n">
        <v>145</v>
      </c>
      <c r="B98" s="0" t="n">
        <v>6779.04749077911</v>
      </c>
      <c r="C98" s="0" t="n">
        <v>13168866</v>
      </c>
    </row>
    <row r="99" customFormat="false" ht="12.8" hidden="false" customHeight="false" outlineLevel="0" collapsed="false">
      <c r="A99" s="0" t="n">
        <v>146</v>
      </c>
      <c r="B99" s="0" t="n">
        <v>6785.46087832646</v>
      </c>
      <c r="C99" s="0" t="n">
        <v>13186532</v>
      </c>
    </row>
    <row r="100" customFormat="false" ht="12.8" hidden="false" customHeight="false" outlineLevel="0" collapsed="false">
      <c r="A100" s="0" t="n">
        <v>147</v>
      </c>
      <c r="B100" s="0" t="n">
        <v>6796.37058077377</v>
      </c>
      <c r="C100" s="0" t="n">
        <v>13150983</v>
      </c>
    </row>
    <row r="101" customFormat="false" ht="12.8" hidden="false" customHeight="false" outlineLevel="0" collapsed="false">
      <c r="A101" s="0" t="n">
        <v>148</v>
      </c>
      <c r="B101" s="0" t="n">
        <v>6818.75047582947</v>
      </c>
      <c r="C101" s="0" t="n">
        <v>13203623</v>
      </c>
    </row>
    <row r="102" customFormat="false" ht="12.8" hidden="false" customHeight="false" outlineLevel="0" collapsed="false">
      <c r="A102" s="0" t="n">
        <v>149</v>
      </c>
      <c r="B102" s="0" t="n">
        <v>6789.63355800806</v>
      </c>
      <c r="C102" s="0" t="n">
        <v>13209506</v>
      </c>
    </row>
    <row r="103" customFormat="false" ht="12.8" hidden="false" customHeight="false" outlineLevel="0" collapsed="false">
      <c r="A103" s="0" t="n">
        <v>150</v>
      </c>
      <c r="B103" s="0" t="n">
        <v>6816.65111103882</v>
      </c>
      <c r="C103" s="0" t="n">
        <v>13250881</v>
      </c>
    </row>
    <row r="104" customFormat="false" ht="12.8" hidden="false" customHeight="false" outlineLevel="0" collapsed="false">
      <c r="A104" s="0" t="n">
        <v>151</v>
      </c>
      <c r="B104" s="0" t="n">
        <v>6822.08468432831</v>
      </c>
      <c r="C104" s="0" t="n">
        <v>13217345</v>
      </c>
    </row>
    <row r="105" customFormat="false" ht="12.8" hidden="false" customHeight="false" outlineLevel="0" collapsed="false">
      <c r="A105" s="0" t="n">
        <v>152</v>
      </c>
      <c r="B105" s="0" t="n">
        <v>6829.58576927646</v>
      </c>
      <c r="C105" s="0" t="n">
        <v>13210779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0.0161301530908902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95.6230733890958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0.0266620190565652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89.6970987546504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0.0311813633268185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91.7304577030083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0.0259855680060161</v>
      </c>
      <c r="F20" s="29" t="n">
        <v>72267.3577289292</v>
      </c>
      <c r="G20" s="30" t="n">
        <f aca="false">(F20/F19)^(1/3)-1</f>
        <v>0.0362454236860785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134.449572563708</v>
      </c>
      <c r="L20" s="13" t="n">
        <f aca="false">100*F20*100/D20/($F$16*100/$D$16)</f>
        <v>94.5099823018678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0.0241056085619498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0.0382171077664446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0.0224793960467049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98.8416504161421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0.0210587906798481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-0.103029012453496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0.0209736953556183</v>
      </c>
      <c r="F24" s="29" t="n">
        <v>100542.492283439</v>
      </c>
      <c r="G24" s="30" t="n">
        <f aca="false">(F24/F23)^(1/3)-1</f>
        <v>0.0235261295940086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0.0197318125479624</v>
      </c>
      <c r="F25" s="27" t="n">
        <v>107413.951844087</v>
      </c>
      <c r="G25" s="28" t="n">
        <f aca="false">(F25/F24)^(1/3)-1</f>
        <v>0.0222811420793325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0.0186288070039271</v>
      </c>
      <c r="F26" s="29" t="n">
        <v>114383.057340874</v>
      </c>
      <c r="G26" s="30" t="n">
        <f aca="false">(F26/F25)^(1/3)-1</f>
        <v>0.0211753790214373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0.0176426123436477</v>
      </c>
      <c r="F27" s="27" t="n">
        <v>121450.888671387</v>
      </c>
      <c r="G27" s="28" t="n">
        <f aca="false">(F27/F26)^(1/3)-1</f>
        <v>0.0201867188745057</v>
      </c>
      <c r="H27" s="31" t="n">
        <f aca="false">(F22*100/D22)/(F20*100/D20)-1</f>
        <v>0.045832916362621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0.018512014352764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216.887327981147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0.0177284618504092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0.0170141148952705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0.0142876446230167</v>
      </c>
      <c r="F31" s="27" t="n">
        <v>149389.018626941</v>
      </c>
      <c r="G31" s="28" t="n">
        <f aca="false">(F31/F30)^(1/3)-1</f>
        <v>0.0163600880648556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</v>
      </c>
      <c r="F32" s="29" t="n">
        <v>155937.294432845</v>
      </c>
      <c r="G32" s="30" t="n">
        <f aca="false">(F32/F31)^(1/3)-1</f>
        <v>0.014402802028693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106.618040291307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0.0119058802341567</v>
      </c>
      <c r="F33" s="27" t="n">
        <v>162553.969342898</v>
      </c>
      <c r="G33" s="28" t="n">
        <f aca="false">(F33/F32)^(1/3)-1</f>
        <v>0.0139484165896888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0.0114952596506279</v>
      </c>
      <c r="F34" s="29" t="n">
        <v>169239.043357099</v>
      </c>
      <c r="G34" s="30" t="n">
        <f aca="false">(F34/F33)^(1/3)-1</f>
        <v>0.0135246779649469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0.011112020692633</v>
      </c>
      <c r="F35" s="27" t="n">
        <v>175992.51647545</v>
      </c>
      <c r="G35" s="28" t="n">
        <f aca="false">(F35/F34)^(1/3)-1</f>
        <v>0.0131285325469523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105" activeCellId="0" sqref="A105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224</v>
      </c>
      <c r="B1" s="0" t="s">
        <v>225</v>
      </c>
      <c r="C1" s="0" t="s">
        <v>226</v>
      </c>
      <c r="D1" s="0" t="s">
        <v>227</v>
      </c>
      <c r="E1" s="0" t="s">
        <v>228</v>
      </c>
      <c r="F1" s="0" t="s">
        <v>229</v>
      </c>
      <c r="G1" s="0" t="s">
        <v>230</v>
      </c>
      <c r="H1" s="0" t="s">
        <v>231</v>
      </c>
      <c r="I1" s="0" t="s">
        <v>232</v>
      </c>
      <c r="J1" s="0" t="s">
        <v>233</v>
      </c>
      <c r="K1" s="0" t="s">
        <v>234</v>
      </c>
      <c r="L1" s="0" t="s">
        <v>235</v>
      </c>
      <c r="M1" s="0" t="s">
        <v>236</v>
      </c>
      <c r="N1" s="0" t="s">
        <v>237</v>
      </c>
      <c r="O1" s="0" t="s">
        <v>238</v>
      </c>
      <c r="P1" s="0" t="s">
        <v>239</v>
      </c>
      <c r="Q1" s="0" t="s">
        <v>240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18070933.71395</v>
      </c>
      <c r="C22" s="0" t="n">
        <v>17350105.7878331</v>
      </c>
      <c r="D22" s="0" t="n">
        <v>18148262.1659167</v>
      </c>
      <c r="E22" s="0" t="n">
        <v>17422794.5216375</v>
      </c>
      <c r="F22" s="0" t="n">
        <v>14069936.3491233</v>
      </c>
      <c r="G22" s="0" t="n">
        <v>3280169.43870987</v>
      </c>
      <c r="H22" s="0" t="n">
        <v>14142625.7468508</v>
      </c>
      <c r="I22" s="0" t="n">
        <v>3280168.77478668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18488399.1078124</v>
      </c>
      <c r="C23" s="0" t="n">
        <v>17750130.0354195</v>
      </c>
      <c r="D23" s="0" t="n">
        <v>18569230.0154104</v>
      </c>
      <c r="E23" s="0" t="n">
        <v>17826111.0773599</v>
      </c>
      <c r="F23" s="0" t="n">
        <v>14326227.2416612</v>
      </c>
      <c r="G23" s="0" t="n">
        <v>3423902.79375832</v>
      </c>
      <c r="H23" s="0" t="n">
        <v>14402208.9620385</v>
      </c>
      <c r="I23" s="0" t="n">
        <v>3423902.11532136</v>
      </c>
      <c r="J23" s="0" t="n">
        <v>265973.172608977</v>
      </c>
      <c r="K23" s="0" t="n">
        <v>257993.977430708</v>
      </c>
      <c r="L23" s="0" t="n">
        <v>3084193.31318415</v>
      </c>
      <c r="M23" s="0" t="n">
        <v>2910669.54227132</v>
      </c>
      <c r="N23" s="0" t="n">
        <v>3097665.12913103</v>
      </c>
      <c r="O23" s="0" t="n">
        <v>2923333.04728873</v>
      </c>
      <c r="P23" s="0" t="n">
        <v>44328.8621014962</v>
      </c>
      <c r="Q23" s="0" t="n">
        <v>42998.9962384513</v>
      </c>
    </row>
    <row r="24" customFormat="false" ht="12.8" hidden="false" customHeight="false" outlineLevel="0" collapsed="false">
      <c r="A24" s="0" t="n">
        <v>71</v>
      </c>
      <c r="B24" s="0" t="n">
        <v>19493660.9071864</v>
      </c>
      <c r="C24" s="0" t="n">
        <v>18713366.4927225</v>
      </c>
      <c r="D24" s="0" t="n">
        <v>19580801.4625416</v>
      </c>
      <c r="E24" s="0" t="n">
        <v>18795278.6037275</v>
      </c>
      <c r="F24" s="0" t="n">
        <v>15040505.432467</v>
      </c>
      <c r="G24" s="0" t="n">
        <v>3672861.06025554</v>
      </c>
      <c r="H24" s="0" t="n">
        <v>15122418.2322319</v>
      </c>
      <c r="I24" s="0" t="n">
        <v>3672860.37149556</v>
      </c>
      <c r="J24" s="0" t="n">
        <v>295039.65313306</v>
      </c>
      <c r="K24" s="0" t="n">
        <v>286188.463539068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19455691.5822016</v>
      </c>
      <c r="C25" s="0" t="n">
        <v>18675923.4789809</v>
      </c>
      <c r="D25" s="0" t="n">
        <v>19543017.6905542</v>
      </c>
      <c r="E25" s="0" t="n">
        <v>18758010.4835318</v>
      </c>
      <c r="F25" s="0" t="n">
        <v>14959564.2979068</v>
      </c>
      <c r="G25" s="0" t="n">
        <v>3716359.18107412</v>
      </c>
      <c r="H25" s="0" t="n">
        <v>15041651.98798</v>
      </c>
      <c r="I25" s="0" t="n">
        <v>3716358.49555186</v>
      </c>
      <c r="J25" s="0" t="n">
        <v>323493.258395859</v>
      </c>
      <c r="K25" s="0" t="n">
        <v>313788.460643984</v>
      </c>
      <c r="L25" s="0" t="n">
        <v>3245252.66742311</v>
      </c>
      <c r="M25" s="0" t="n">
        <v>3062432.77951938</v>
      </c>
      <c r="N25" s="0" t="n">
        <v>3259807.10085412</v>
      </c>
      <c r="O25" s="0" t="n">
        <v>3076113.94500843</v>
      </c>
      <c r="P25" s="0" t="n">
        <v>53915.5430659766</v>
      </c>
      <c r="Q25" s="0" t="n">
        <v>52298.0767739973</v>
      </c>
    </row>
    <row r="26" customFormat="false" ht="12.8" hidden="false" customHeight="false" outlineLevel="0" collapsed="false">
      <c r="A26" s="0" t="n">
        <v>73</v>
      </c>
      <c r="B26" s="0" t="n">
        <v>18687265.1616564</v>
      </c>
      <c r="C26" s="0" t="n">
        <v>17935071.5351145</v>
      </c>
      <c r="D26" s="0" t="n">
        <v>18772249.8811103</v>
      </c>
      <c r="E26" s="0" t="n">
        <v>18014957.6118489</v>
      </c>
      <c r="F26" s="0" t="n">
        <v>14291545.409567</v>
      </c>
      <c r="G26" s="0" t="n">
        <v>3643526.12554755</v>
      </c>
      <c r="H26" s="0" t="n">
        <v>14371432.1436581</v>
      </c>
      <c r="I26" s="0" t="n">
        <v>3643525.46819086</v>
      </c>
      <c r="J26" s="0" t="n">
        <v>334508.004793323</v>
      </c>
      <c r="K26" s="0" t="n">
        <v>324472.764649524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18618096.5793729</v>
      </c>
      <c r="C27" s="0" t="n">
        <v>17867075.2975415</v>
      </c>
      <c r="D27" s="0" t="n">
        <v>18703886.244274</v>
      </c>
      <c r="E27" s="0" t="n">
        <v>17947718.0209988</v>
      </c>
      <c r="F27" s="0" t="n">
        <v>14186676.1393333</v>
      </c>
      <c r="G27" s="0" t="n">
        <v>3680399.15820823</v>
      </c>
      <c r="H27" s="0" t="n">
        <v>14267319.5104121</v>
      </c>
      <c r="I27" s="0" t="n">
        <v>3680398.51058675</v>
      </c>
      <c r="J27" s="0" t="n">
        <v>343348.333167552</v>
      </c>
      <c r="K27" s="0" t="n">
        <v>333047.883172526</v>
      </c>
      <c r="L27" s="0" t="n">
        <v>3104634.66354888</v>
      </c>
      <c r="M27" s="0" t="n">
        <v>2928750.09585018</v>
      </c>
      <c r="N27" s="0" t="n">
        <v>3118933.0187718</v>
      </c>
      <c r="O27" s="0" t="n">
        <v>2942190.54794103</v>
      </c>
      <c r="P27" s="0" t="n">
        <v>57224.722194592</v>
      </c>
      <c r="Q27" s="0" t="n">
        <v>55507.9805287543</v>
      </c>
    </row>
    <row r="28" customFormat="false" ht="12.8" hidden="false" customHeight="false" outlineLevel="0" collapsed="false">
      <c r="A28" s="0" t="n">
        <v>75</v>
      </c>
      <c r="B28" s="0" t="n">
        <v>19096001.6230329</v>
      </c>
      <c r="C28" s="0" t="n">
        <v>18324517.0130455</v>
      </c>
      <c r="D28" s="0" t="n">
        <v>19184523.6342044</v>
      </c>
      <c r="E28" s="0" t="n">
        <v>18407728.1522227</v>
      </c>
      <c r="F28" s="0" t="n">
        <v>14520013.2506765</v>
      </c>
      <c r="G28" s="0" t="n">
        <v>3804503.76236903</v>
      </c>
      <c r="H28" s="0" t="n">
        <v>14603225.0434885</v>
      </c>
      <c r="I28" s="0" t="n">
        <v>3804503.10873415</v>
      </c>
      <c r="J28" s="0" t="n">
        <v>369246.48370393</v>
      </c>
      <c r="K28" s="0" t="n">
        <v>358169.089192812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19507627.9866662</v>
      </c>
      <c r="C29" s="0" t="n">
        <v>18717784.7841439</v>
      </c>
      <c r="D29" s="0" t="n">
        <v>19599200.9182268</v>
      </c>
      <c r="E29" s="0" t="n">
        <v>18803863.795427</v>
      </c>
      <c r="F29" s="0" t="n">
        <v>14785334.9910116</v>
      </c>
      <c r="G29" s="0" t="n">
        <v>3932449.79313232</v>
      </c>
      <c r="H29" s="0" t="n">
        <v>14871414.6692276</v>
      </c>
      <c r="I29" s="0" t="n">
        <v>3932449.12619939</v>
      </c>
      <c r="J29" s="0" t="n">
        <v>410978.540108712</v>
      </c>
      <c r="K29" s="0" t="n">
        <v>398649.18390545</v>
      </c>
      <c r="L29" s="0" t="n">
        <v>3252418.28303679</v>
      </c>
      <c r="M29" s="0" t="n">
        <v>3067740.54465287</v>
      </c>
      <c r="N29" s="0" t="n">
        <v>3267680.51907989</v>
      </c>
      <c r="O29" s="0" t="n">
        <v>3082087.30515484</v>
      </c>
      <c r="P29" s="0" t="n">
        <v>68496.4233514519</v>
      </c>
      <c r="Q29" s="0" t="n">
        <v>66441.5306509084</v>
      </c>
    </row>
    <row r="30" customFormat="false" ht="12.8" hidden="false" customHeight="false" outlineLevel="0" collapsed="false">
      <c r="A30" s="0" t="n">
        <v>77</v>
      </c>
      <c r="B30" s="0" t="n">
        <v>19814134.4092045</v>
      </c>
      <c r="C30" s="0" t="n">
        <v>19010177.7739243</v>
      </c>
      <c r="D30" s="0" t="n">
        <v>19908714.0734118</v>
      </c>
      <c r="E30" s="0" t="n">
        <v>19099083.1193001</v>
      </c>
      <c r="F30" s="0" t="n">
        <v>14952317.8095111</v>
      </c>
      <c r="G30" s="0" t="n">
        <v>4057859.9644132</v>
      </c>
      <c r="H30" s="0" t="n">
        <v>15041223.8276594</v>
      </c>
      <c r="I30" s="0" t="n">
        <v>4057859.29164065</v>
      </c>
      <c r="J30" s="0" t="n">
        <v>422445.016444809</v>
      </c>
      <c r="K30" s="0" t="n">
        <v>409771.665951465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20049767.8165348</v>
      </c>
      <c r="C31" s="0" t="n">
        <v>19234466.8128735</v>
      </c>
      <c r="D31" s="0" t="n">
        <v>20145231.4485439</v>
      </c>
      <c r="E31" s="0" t="n">
        <v>19324203.7116146</v>
      </c>
      <c r="F31" s="0" t="n">
        <v>15060343.0279254</v>
      </c>
      <c r="G31" s="0" t="n">
        <v>4174123.78494811</v>
      </c>
      <c r="H31" s="0" t="n">
        <v>15150080.602463</v>
      </c>
      <c r="I31" s="0" t="n">
        <v>4174123.10915157</v>
      </c>
      <c r="J31" s="0" t="n">
        <v>459126.908538589</v>
      </c>
      <c r="K31" s="0" t="n">
        <v>445353.101282431</v>
      </c>
      <c r="L31" s="0" t="n">
        <v>3342488.82043421</v>
      </c>
      <c r="M31" s="0" t="n">
        <v>3152158.15744719</v>
      </c>
      <c r="N31" s="0" t="n">
        <v>3358399.61808334</v>
      </c>
      <c r="O31" s="0" t="n">
        <v>3167114.57093402</v>
      </c>
      <c r="P31" s="0" t="n">
        <v>76521.1514230982</v>
      </c>
      <c r="Q31" s="0" t="n">
        <v>74225.5168804052</v>
      </c>
    </row>
    <row r="32" customFormat="false" ht="12.8" hidden="false" customHeight="false" outlineLevel="0" collapsed="false">
      <c r="A32" s="0" t="n">
        <v>79</v>
      </c>
      <c r="B32" s="0" t="n">
        <v>20217749.4207399</v>
      </c>
      <c r="C32" s="0" t="n">
        <v>19394544.5398143</v>
      </c>
      <c r="D32" s="0" t="n">
        <v>20314535.3558574</v>
      </c>
      <c r="E32" s="0" t="n">
        <v>19485524.4089451</v>
      </c>
      <c r="F32" s="0" t="n">
        <v>15141499.9016952</v>
      </c>
      <c r="G32" s="0" t="n">
        <v>4253044.63811904</v>
      </c>
      <c r="H32" s="0" t="n">
        <v>15232480.4500293</v>
      </c>
      <c r="I32" s="0" t="n">
        <v>4253043.95891575</v>
      </c>
      <c r="J32" s="0" t="n">
        <v>491454.482973748</v>
      </c>
      <c r="K32" s="0" t="n">
        <v>476710.848484536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20436520.164981</v>
      </c>
      <c r="C33" s="0" t="n">
        <v>19602516.3080806</v>
      </c>
      <c r="D33" s="0" t="n">
        <v>20535909.3858158</v>
      </c>
      <c r="E33" s="0" t="n">
        <v>19695940.4202208</v>
      </c>
      <c r="F33" s="0" t="n">
        <v>15251743.6941128</v>
      </c>
      <c r="G33" s="0" t="n">
        <v>4350772.61396782</v>
      </c>
      <c r="H33" s="0" t="n">
        <v>15345168.4857926</v>
      </c>
      <c r="I33" s="0" t="n">
        <v>4350771.93442821</v>
      </c>
      <c r="J33" s="0" t="n">
        <v>505202.443641012</v>
      </c>
      <c r="K33" s="0" t="n">
        <v>490046.370331782</v>
      </c>
      <c r="L33" s="0" t="n">
        <v>3406247.69795961</v>
      </c>
      <c r="M33" s="0" t="n">
        <v>3211738.03363562</v>
      </c>
      <c r="N33" s="0" t="n">
        <v>3422812.25684971</v>
      </c>
      <c r="O33" s="0" t="n">
        <v>3227308.9857911</v>
      </c>
      <c r="P33" s="0" t="n">
        <v>84200.407273502</v>
      </c>
      <c r="Q33" s="0" t="n">
        <v>81674.3950552969</v>
      </c>
    </row>
    <row r="34" customFormat="false" ht="12.8" hidden="false" customHeight="false" outlineLevel="0" collapsed="false">
      <c r="A34" s="0" t="n">
        <v>81</v>
      </c>
      <c r="B34" s="0" t="n">
        <v>20581610.0111305</v>
      </c>
      <c r="C34" s="0" t="n">
        <v>19740419.4784313</v>
      </c>
      <c r="D34" s="0" t="n">
        <v>20680118.7359357</v>
      </c>
      <c r="E34" s="0" t="n">
        <v>19833015.9135621</v>
      </c>
      <c r="F34" s="0" t="n">
        <v>15291546.0187202</v>
      </c>
      <c r="G34" s="0" t="n">
        <v>4448873.45971116</v>
      </c>
      <c r="H34" s="0" t="n">
        <v>15384143.1073708</v>
      </c>
      <c r="I34" s="0" t="n">
        <v>4448872.80619139</v>
      </c>
      <c r="J34" s="0" t="n">
        <v>517906.283208531</v>
      </c>
      <c r="K34" s="0" t="n">
        <v>502369.094712275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20722123.92615</v>
      </c>
      <c r="C35" s="0" t="n">
        <v>19873935.410266</v>
      </c>
      <c r="D35" s="0" t="n">
        <v>20820452.1166305</v>
      </c>
      <c r="E35" s="0" t="n">
        <v>19966362.1321135</v>
      </c>
      <c r="F35" s="0" t="n">
        <v>15334883.4861062</v>
      </c>
      <c r="G35" s="0" t="n">
        <v>4539051.92415989</v>
      </c>
      <c r="H35" s="0" t="n">
        <v>15427310.8655502</v>
      </c>
      <c r="I35" s="0" t="n">
        <v>4539051.26656321</v>
      </c>
      <c r="J35" s="0" t="n">
        <v>522647.710419559</v>
      </c>
      <c r="K35" s="0" t="n">
        <v>506968.279106972</v>
      </c>
      <c r="L35" s="0" t="n">
        <v>3453520.2065978</v>
      </c>
      <c r="M35" s="0" t="n">
        <v>3255894.10219771</v>
      </c>
      <c r="N35" s="0" t="n">
        <v>3469907.92323742</v>
      </c>
      <c r="O35" s="0" t="n">
        <v>3271298.82597281</v>
      </c>
      <c r="P35" s="0" t="n">
        <v>87107.9517365932</v>
      </c>
      <c r="Q35" s="0" t="n">
        <v>84494.7131844954</v>
      </c>
    </row>
    <row r="36" customFormat="false" ht="12.8" hidden="false" customHeight="false" outlineLevel="0" collapsed="false">
      <c r="A36" s="0" t="n">
        <v>83</v>
      </c>
      <c r="B36" s="0" t="n">
        <v>20903007.3448892</v>
      </c>
      <c r="C36" s="0" t="n">
        <v>20046203.7490178</v>
      </c>
      <c r="D36" s="0" t="n">
        <v>21003760.214346</v>
      </c>
      <c r="E36" s="0" t="n">
        <v>20140909.6585138</v>
      </c>
      <c r="F36" s="0" t="n">
        <v>15453228.5251661</v>
      </c>
      <c r="G36" s="0" t="n">
        <v>4592975.22385164</v>
      </c>
      <c r="H36" s="0" t="n">
        <v>15547935.1028945</v>
      </c>
      <c r="I36" s="0" t="n">
        <v>4592974.55561926</v>
      </c>
      <c r="J36" s="0" t="n">
        <v>540640.331457911</v>
      </c>
      <c r="K36" s="0" t="n">
        <v>524421.121514174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21089857.6159957</v>
      </c>
      <c r="C37" s="0" t="n">
        <v>20223640.6822297</v>
      </c>
      <c r="D37" s="0" t="n">
        <v>21192864.2534427</v>
      </c>
      <c r="E37" s="0" t="n">
        <v>20320465.1254472</v>
      </c>
      <c r="F37" s="0" t="n">
        <v>15525259.9620173</v>
      </c>
      <c r="G37" s="0" t="n">
        <v>4698380.72021235</v>
      </c>
      <c r="H37" s="0" t="n">
        <v>15622085.0776086</v>
      </c>
      <c r="I37" s="0" t="n">
        <v>4698380.0478386</v>
      </c>
      <c r="J37" s="0" t="n">
        <v>564601.836811303</v>
      </c>
      <c r="K37" s="0" t="n">
        <v>547663.781706964</v>
      </c>
      <c r="L37" s="0" t="n">
        <v>3515551.71499483</v>
      </c>
      <c r="M37" s="0" t="n">
        <v>3314056.63105684</v>
      </c>
      <c r="N37" s="0" t="n">
        <v>3532719.16946603</v>
      </c>
      <c r="O37" s="0" t="n">
        <v>3330194.3111789</v>
      </c>
      <c r="P37" s="0" t="n">
        <v>94100.3061352172</v>
      </c>
      <c r="Q37" s="0" t="n">
        <v>91277.2969511607</v>
      </c>
    </row>
    <row r="38" customFormat="false" ht="12.8" hidden="false" customHeight="false" outlineLevel="0" collapsed="false">
      <c r="A38" s="0" t="n">
        <v>85</v>
      </c>
      <c r="B38" s="0" t="n">
        <v>21280679.0927444</v>
      </c>
      <c r="C38" s="0" t="n">
        <v>20404846.7589114</v>
      </c>
      <c r="D38" s="0" t="n">
        <v>21385383.5039839</v>
      </c>
      <c r="E38" s="0" t="n">
        <v>20503267.350389</v>
      </c>
      <c r="F38" s="0" t="n">
        <v>15644769.2081076</v>
      </c>
      <c r="G38" s="0" t="n">
        <v>4760077.55080384</v>
      </c>
      <c r="H38" s="0" t="n">
        <v>15743190.474855</v>
      </c>
      <c r="I38" s="0" t="n">
        <v>4760076.87553391</v>
      </c>
      <c r="J38" s="0" t="n">
        <v>589772.127447406</v>
      </c>
      <c r="K38" s="0" t="n">
        <v>572078.963623984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21572789.7315484</v>
      </c>
      <c r="C39" s="0" t="n">
        <v>20682635.0742175</v>
      </c>
      <c r="D39" s="0" t="n">
        <v>21680049.9123071</v>
      </c>
      <c r="E39" s="0" t="n">
        <v>20783458.0801081</v>
      </c>
      <c r="F39" s="0" t="n">
        <v>15820921.008938</v>
      </c>
      <c r="G39" s="0" t="n">
        <v>4861714.06527953</v>
      </c>
      <c r="H39" s="0" t="n">
        <v>15921744.6784386</v>
      </c>
      <c r="I39" s="0" t="n">
        <v>4861713.40166951</v>
      </c>
      <c r="J39" s="0" t="n">
        <v>606829.114091471</v>
      </c>
      <c r="K39" s="0" t="n">
        <v>588624.240668727</v>
      </c>
      <c r="L39" s="0" t="n">
        <v>3595127.64583447</v>
      </c>
      <c r="M39" s="0" t="n">
        <v>3388439.37997916</v>
      </c>
      <c r="N39" s="0" t="n">
        <v>3613004.06531862</v>
      </c>
      <c r="O39" s="0" t="n">
        <v>3405243.50958133</v>
      </c>
      <c r="P39" s="0" t="n">
        <v>101138.185681912</v>
      </c>
      <c r="Q39" s="0" t="n">
        <v>98104.0401114544</v>
      </c>
    </row>
    <row r="40" customFormat="false" ht="12.8" hidden="false" customHeight="false" outlineLevel="0" collapsed="false">
      <c r="A40" s="0" t="n">
        <v>87</v>
      </c>
      <c r="B40" s="0" t="n">
        <v>21843604.8365851</v>
      </c>
      <c r="C40" s="0" t="n">
        <v>20940563.2022376</v>
      </c>
      <c r="D40" s="0" t="n">
        <v>21953508.0512974</v>
      </c>
      <c r="E40" s="0" t="n">
        <v>21043870.6496278</v>
      </c>
      <c r="F40" s="0" t="n">
        <v>15999613.697611</v>
      </c>
      <c r="G40" s="0" t="n">
        <v>4940949.50462661</v>
      </c>
      <c r="H40" s="0" t="n">
        <v>16102921.8098478</v>
      </c>
      <c r="I40" s="0" t="n">
        <v>4940948.83978003</v>
      </c>
      <c r="J40" s="0" t="n">
        <v>631070.326963704</v>
      </c>
      <c r="K40" s="0" t="n">
        <v>612138.217154793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22010004.2106005</v>
      </c>
      <c r="C41" s="0" t="n">
        <v>21098894.5466266</v>
      </c>
      <c r="D41" s="0" t="n">
        <v>22120963.3821907</v>
      </c>
      <c r="E41" s="0" t="n">
        <v>21203194.5882941</v>
      </c>
      <c r="F41" s="0" t="n">
        <v>16105815.883216</v>
      </c>
      <c r="G41" s="0" t="n">
        <v>4993078.66341063</v>
      </c>
      <c r="H41" s="0" t="n">
        <v>16210116.5882517</v>
      </c>
      <c r="I41" s="0" t="n">
        <v>4993078.0000424</v>
      </c>
      <c r="J41" s="0" t="n">
        <v>695112.514242541</v>
      </c>
      <c r="K41" s="0" t="n">
        <v>674259.138815265</v>
      </c>
      <c r="L41" s="0" t="n">
        <v>3668031.11258667</v>
      </c>
      <c r="M41" s="0" t="n">
        <v>3457281.68707877</v>
      </c>
      <c r="N41" s="0" t="n">
        <v>3686524.02777594</v>
      </c>
      <c r="O41" s="0" t="n">
        <v>3474665.60034414</v>
      </c>
      <c r="P41" s="0" t="n">
        <v>115852.08570709</v>
      </c>
      <c r="Q41" s="0" t="n">
        <v>112376.523135877</v>
      </c>
    </row>
    <row r="42" customFormat="false" ht="12.8" hidden="false" customHeight="false" outlineLevel="0" collapsed="false">
      <c r="A42" s="0" t="n">
        <v>89</v>
      </c>
      <c r="B42" s="0" t="n">
        <v>22125590.0471038</v>
      </c>
      <c r="C42" s="0" t="n">
        <v>21208510.9346124</v>
      </c>
      <c r="D42" s="0" t="n">
        <v>22237230.3270765</v>
      </c>
      <c r="E42" s="0" t="n">
        <v>21313451.2130248</v>
      </c>
      <c r="F42" s="0" t="n">
        <v>16116028.5258346</v>
      </c>
      <c r="G42" s="0" t="n">
        <v>5092482.40877775</v>
      </c>
      <c r="H42" s="0" t="n">
        <v>16220969.4701875</v>
      </c>
      <c r="I42" s="0" t="n">
        <v>5092481.74283735</v>
      </c>
      <c r="J42" s="0" t="n">
        <v>766417.978497191</v>
      </c>
      <c r="K42" s="0" t="n">
        <v>743425.439142275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22381580.1866259</v>
      </c>
      <c r="C43" s="0" t="n">
        <v>21453530.4455453</v>
      </c>
      <c r="D43" s="0" t="n">
        <v>22494498.0975874</v>
      </c>
      <c r="E43" s="0" t="n">
        <v>21559671.6871865</v>
      </c>
      <c r="F43" s="0" t="n">
        <v>16303047.5759841</v>
      </c>
      <c r="G43" s="0" t="n">
        <v>5150482.86956118</v>
      </c>
      <c r="H43" s="0" t="n">
        <v>16409189.3606856</v>
      </c>
      <c r="I43" s="0" t="n">
        <v>5150482.32650092</v>
      </c>
      <c r="J43" s="0" t="n">
        <v>869203.312527227</v>
      </c>
      <c r="K43" s="0" t="n">
        <v>843127.21315141</v>
      </c>
      <c r="L43" s="0" t="n">
        <v>3731081.80442463</v>
      </c>
      <c r="M43" s="0" t="n">
        <v>3517292.57236151</v>
      </c>
      <c r="N43" s="0" t="n">
        <v>3749901.17350995</v>
      </c>
      <c r="O43" s="0" t="n">
        <v>3534983.38881959</v>
      </c>
      <c r="P43" s="0" t="n">
        <v>144867.218754538</v>
      </c>
      <c r="Q43" s="0" t="n">
        <v>140521.202191902</v>
      </c>
    </row>
    <row r="44" customFormat="false" ht="12.8" hidden="false" customHeight="false" outlineLevel="0" collapsed="false">
      <c r="A44" s="0" t="n">
        <v>91</v>
      </c>
      <c r="B44" s="0" t="n">
        <v>22639430.105729</v>
      </c>
      <c r="C44" s="0" t="n">
        <v>21699131.5447969</v>
      </c>
      <c r="D44" s="0" t="n">
        <v>22753136.493411</v>
      </c>
      <c r="E44" s="0" t="n">
        <v>21806011.055059</v>
      </c>
      <c r="F44" s="0" t="n">
        <v>16457120.6027857</v>
      </c>
      <c r="G44" s="0" t="n">
        <v>5242010.94201118</v>
      </c>
      <c r="H44" s="0" t="n">
        <v>16564000.6606719</v>
      </c>
      <c r="I44" s="0" t="n">
        <v>5242010.3943871</v>
      </c>
      <c r="J44" s="0" t="n">
        <v>924089.113042671</v>
      </c>
      <c r="K44" s="0" t="n">
        <v>896366.439651391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22913943.1463861</v>
      </c>
      <c r="C45" s="0" t="n">
        <v>21960460.8072203</v>
      </c>
      <c r="D45" s="0" t="n">
        <v>23027759.2610038</v>
      </c>
      <c r="E45" s="0" t="n">
        <v>22067443.4497498</v>
      </c>
      <c r="F45" s="0" t="n">
        <v>16625315.1318264</v>
      </c>
      <c r="G45" s="0" t="n">
        <v>5335145.67539384</v>
      </c>
      <c r="H45" s="0" t="n">
        <v>16732298.3202163</v>
      </c>
      <c r="I45" s="0" t="n">
        <v>5335145.12953359</v>
      </c>
      <c r="J45" s="0" t="n">
        <v>1009031.34358027</v>
      </c>
      <c r="K45" s="0" t="n">
        <v>978760.403272864</v>
      </c>
      <c r="L45" s="0" t="n">
        <v>3817130.24709934</v>
      </c>
      <c r="M45" s="0" t="n">
        <v>3598347.86909319</v>
      </c>
      <c r="N45" s="0" t="n">
        <v>3836098.80073933</v>
      </c>
      <c r="O45" s="0" t="n">
        <v>3616178.92555503</v>
      </c>
      <c r="P45" s="0" t="n">
        <v>168171.890596712</v>
      </c>
      <c r="Q45" s="0" t="n">
        <v>163126.733878811</v>
      </c>
    </row>
    <row r="46" customFormat="false" ht="12.8" hidden="false" customHeight="false" outlineLevel="0" collapsed="false">
      <c r="A46" s="0" t="n">
        <v>93</v>
      </c>
      <c r="B46" s="0" t="n">
        <v>23091846.3267802</v>
      </c>
      <c r="C46" s="0" t="n">
        <v>22130858.933603</v>
      </c>
      <c r="D46" s="0" t="n">
        <v>23207030.026855</v>
      </c>
      <c r="E46" s="0" t="n">
        <v>22239127.0956574</v>
      </c>
      <c r="F46" s="0" t="n">
        <v>16778911.1266816</v>
      </c>
      <c r="G46" s="0" t="n">
        <v>5351947.80692136</v>
      </c>
      <c r="H46" s="0" t="n">
        <v>16887179.8302714</v>
      </c>
      <c r="I46" s="0" t="n">
        <v>5351947.26538603</v>
      </c>
      <c r="J46" s="0" t="n">
        <v>1108362.80306246</v>
      </c>
      <c r="K46" s="0" t="n">
        <v>1075111.91897059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23346552.3093918</v>
      </c>
      <c r="C47" s="0" t="n">
        <v>22373920.7592996</v>
      </c>
      <c r="D47" s="0" t="n">
        <v>23462072.1776197</v>
      </c>
      <c r="E47" s="0" t="n">
        <v>22482504.8873717</v>
      </c>
      <c r="F47" s="0" t="n">
        <v>16925063.6672887</v>
      </c>
      <c r="G47" s="0" t="n">
        <v>5448857.0920109</v>
      </c>
      <c r="H47" s="0" t="n">
        <v>17033648.3215969</v>
      </c>
      <c r="I47" s="0" t="n">
        <v>5448856.56577472</v>
      </c>
      <c r="J47" s="0" t="n">
        <v>1200719.99234001</v>
      </c>
      <c r="K47" s="0" t="n">
        <v>1164698.39256981</v>
      </c>
      <c r="L47" s="0" t="n">
        <v>3890553.7713543</v>
      </c>
      <c r="M47" s="0" t="n">
        <v>3668513.62063968</v>
      </c>
      <c r="N47" s="0" t="n">
        <v>3909806.27633162</v>
      </c>
      <c r="O47" s="0" t="n">
        <v>3686611.59742435</v>
      </c>
      <c r="P47" s="0" t="n">
        <v>200119.998723336</v>
      </c>
      <c r="Q47" s="0" t="n">
        <v>194116.398761635</v>
      </c>
    </row>
    <row r="48" customFormat="false" ht="12.8" hidden="false" customHeight="false" outlineLevel="0" collapsed="false">
      <c r="A48" s="0" t="n">
        <v>95</v>
      </c>
      <c r="B48" s="0" t="n">
        <v>23571441.6568102</v>
      </c>
      <c r="C48" s="0" t="n">
        <v>22588524.7832787</v>
      </c>
      <c r="D48" s="0" t="n">
        <v>23687927.7456067</v>
      </c>
      <c r="E48" s="0" t="n">
        <v>22698017.118968</v>
      </c>
      <c r="F48" s="0" t="n">
        <v>17045370.7220894</v>
      </c>
      <c r="G48" s="0" t="n">
        <v>5543154.06118928</v>
      </c>
      <c r="H48" s="0" t="n">
        <v>17154863.5901618</v>
      </c>
      <c r="I48" s="0" t="n">
        <v>5543153.52880618</v>
      </c>
      <c r="J48" s="0" t="n">
        <v>1272978.13563941</v>
      </c>
      <c r="K48" s="0" t="n">
        <v>1234788.79157022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23770245.0704849</v>
      </c>
      <c r="C49" s="0" t="n">
        <v>22777048.1657415</v>
      </c>
      <c r="D49" s="0" t="n">
        <v>23889328.2204029</v>
      </c>
      <c r="E49" s="0" t="n">
        <v>22888981.7349295</v>
      </c>
      <c r="F49" s="0" t="n">
        <v>17179687.6694131</v>
      </c>
      <c r="G49" s="0" t="n">
        <v>5597360.49632843</v>
      </c>
      <c r="H49" s="0" t="n">
        <v>17291621.7537345</v>
      </c>
      <c r="I49" s="0" t="n">
        <v>5597359.98119503</v>
      </c>
      <c r="J49" s="0" t="n">
        <v>1346996.82821429</v>
      </c>
      <c r="K49" s="0" t="n">
        <v>1306586.92336786</v>
      </c>
      <c r="L49" s="0" t="n">
        <v>3961349.92211608</v>
      </c>
      <c r="M49" s="0" t="n">
        <v>3735731.22389091</v>
      </c>
      <c r="N49" s="0" t="n">
        <v>3981196.29963169</v>
      </c>
      <c r="O49" s="0" t="n">
        <v>3754387.48461494</v>
      </c>
      <c r="P49" s="0" t="n">
        <v>224499.471369049</v>
      </c>
      <c r="Q49" s="0" t="n">
        <v>217764.487227977</v>
      </c>
    </row>
    <row r="50" customFormat="false" ht="12.8" hidden="false" customHeight="false" outlineLevel="0" collapsed="false">
      <c r="A50" s="0" t="n">
        <v>97</v>
      </c>
      <c r="B50" s="0" t="n">
        <v>23900742.5041118</v>
      </c>
      <c r="C50" s="0" t="n">
        <v>22900562.795145</v>
      </c>
      <c r="D50" s="0" t="n">
        <v>24020811.6880954</v>
      </c>
      <c r="E50" s="0" t="n">
        <v>23013423.2318756</v>
      </c>
      <c r="F50" s="0" t="n">
        <v>17212014.5167</v>
      </c>
      <c r="G50" s="0" t="n">
        <v>5688548.27844501</v>
      </c>
      <c r="H50" s="0" t="n">
        <v>17324875.4709731</v>
      </c>
      <c r="I50" s="0" t="n">
        <v>5688547.76090251</v>
      </c>
      <c r="J50" s="0" t="n">
        <v>1374561.21227702</v>
      </c>
      <c r="K50" s="0" t="n">
        <v>1333324.37590871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23983911.8500725</v>
      </c>
      <c r="C51" s="0" t="n">
        <v>22980396.2037221</v>
      </c>
      <c r="D51" s="0" t="n">
        <v>24103626.3943467</v>
      </c>
      <c r="E51" s="0" t="n">
        <v>23092923.2759532</v>
      </c>
      <c r="F51" s="0" t="n">
        <v>17257526.7552661</v>
      </c>
      <c r="G51" s="0" t="n">
        <v>5722869.44845602</v>
      </c>
      <c r="H51" s="0" t="n">
        <v>17370054.3539424</v>
      </c>
      <c r="I51" s="0" t="n">
        <v>5722868.92201082</v>
      </c>
      <c r="J51" s="0" t="n">
        <v>1421739.07950376</v>
      </c>
      <c r="K51" s="0" t="n">
        <v>1379086.90711865</v>
      </c>
      <c r="L51" s="0" t="n">
        <v>3995463.08122702</v>
      </c>
      <c r="M51" s="0" t="n">
        <v>3767808.86733544</v>
      </c>
      <c r="N51" s="0" t="n">
        <v>4015414.68977862</v>
      </c>
      <c r="O51" s="0" t="n">
        <v>3786564.04634293</v>
      </c>
      <c r="P51" s="0" t="n">
        <v>236956.513250627</v>
      </c>
      <c r="Q51" s="0" t="n">
        <v>229847.817853109</v>
      </c>
    </row>
    <row r="52" customFormat="false" ht="12.8" hidden="false" customHeight="false" outlineLevel="0" collapsed="false">
      <c r="A52" s="0" t="n">
        <v>99</v>
      </c>
      <c r="B52" s="0" t="n">
        <v>24000387.8021442</v>
      </c>
      <c r="C52" s="0" t="n">
        <v>22995955.7959077</v>
      </c>
      <c r="D52" s="0" t="n">
        <v>24120967.599488</v>
      </c>
      <c r="E52" s="0" t="n">
        <v>23109296.2046309</v>
      </c>
      <c r="F52" s="0" t="n">
        <v>17207580.8141694</v>
      </c>
      <c r="G52" s="0" t="n">
        <v>5788374.98173828</v>
      </c>
      <c r="H52" s="0" t="n">
        <v>17320921.7318226</v>
      </c>
      <c r="I52" s="0" t="n">
        <v>5788374.47280831</v>
      </c>
      <c r="J52" s="0" t="n">
        <v>1498236.35459504</v>
      </c>
      <c r="K52" s="0" t="n">
        <v>1453289.26395719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24181228.2202003</v>
      </c>
      <c r="C53" s="0" t="n">
        <v>23168482.9125414</v>
      </c>
      <c r="D53" s="0" t="n">
        <v>24302932.1093931</v>
      </c>
      <c r="E53" s="0" t="n">
        <v>23282879.9641833</v>
      </c>
      <c r="F53" s="0" t="n">
        <v>17314297.919127</v>
      </c>
      <c r="G53" s="0" t="n">
        <v>5854184.99341434</v>
      </c>
      <c r="H53" s="0" t="n">
        <v>17428695.4480078</v>
      </c>
      <c r="I53" s="0" t="n">
        <v>5854184.5161755</v>
      </c>
      <c r="J53" s="0" t="n">
        <v>1561480.94851087</v>
      </c>
      <c r="K53" s="0" t="n">
        <v>1514636.52005555</v>
      </c>
      <c r="L53" s="0" t="n">
        <v>4028518.64898415</v>
      </c>
      <c r="M53" s="0" t="n">
        <v>3799669.22675832</v>
      </c>
      <c r="N53" s="0" t="n">
        <v>4048801.81416889</v>
      </c>
      <c r="O53" s="0" t="n">
        <v>3818736.07038872</v>
      </c>
      <c r="P53" s="0" t="n">
        <v>260246.824751812</v>
      </c>
      <c r="Q53" s="0" t="n">
        <v>252439.420009258</v>
      </c>
    </row>
    <row r="54" customFormat="false" ht="12.8" hidden="false" customHeight="false" outlineLevel="0" collapsed="false">
      <c r="A54" s="0" t="n">
        <v>101</v>
      </c>
      <c r="B54" s="0" t="n">
        <v>24425156.8610601</v>
      </c>
      <c r="C54" s="0" t="n">
        <v>23401318.3239601</v>
      </c>
      <c r="D54" s="0" t="n">
        <v>24549070.0384811</v>
      </c>
      <c r="E54" s="0" t="n">
        <v>23517792.1223518</v>
      </c>
      <c r="F54" s="0" t="n">
        <v>17486011.494686</v>
      </c>
      <c r="G54" s="0" t="n">
        <v>5915306.82927405</v>
      </c>
      <c r="H54" s="0" t="n">
        <v>17602485.7818652</v>
      </c>
      <c r="I54" s="0" t="n">
        <v>5915306.34048659</v>
      </c>
      <c r="J54" s="0" t="n">
        <v>1627036.9613676</v>
      </c>
      <c r="K54" s="0" t="n">
        <v>1578225.85252658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24590238.3698836</v>
      </c>
      <c r="C55" s="0" t="n">
        <v>23557823.910992</v>
      </c>
      <c r="D55" s="0" t="n">
        <v>24715040.8435142</v>
      </c>
      <c r="E55" s="0" t="n">
        <v>23675133.6447497</v>
      </c>
      <c r="F55" s="0" t="n">
        <v>17615948.7980141</v>
      </c>
      <c r="G55" s="0" t="n">
        <v>5941875.11297793</v>
      </c>
      <c r="H55" s="0" t="n">
        <v>17733259.0190304</v>
      </c>
      <c r="I55" s="0" t="n">
        <v>5941874.62571925</v>
      </c>
      <c r="J55" s="0" t="n">
        <v>1702093.31830188</v>
      </c>
      <c r="K55" s="0" t="n">
        <v>1651030.51875283</v>
      </c>
      <c r="L55" s="0" t="n">
        <v>4093304.5326445</v>
      </c>
      <c r="M55" s="0" t="n">
        <v>3860485.21490562</v>
      </c>
      <c r="N55" s="0" t="n">
        <v>4114104.1308285</v>
      </c>
      <c r="O55" s="0" t="n">
        <v>3880037.86166456</v>
      </c>
      <c r="P55" s="0" t="n">
        <v>283682.219716981</v>
      </c>
      <c r="Q55" s="0" t="n">
        <v>275171.753125471</v>
      </c>
    </row>
    <row r="56" customFormat="false" ht="12.8" hidden="false" customHeight="false" outlineLevel="0" collapsed="false">
      <c r="A56" s="0" t="n">
        <v>103</v>
      </c>
      <c r="B56" s="0" t="n">
        <v>24709897.8592966</v>
      </c>
      <c r="C56" s="0" t="n">
        <v>23670408.643299</v>
      </c>
      <c r="D56" s="0" t="n">
        <v>24836395.3587773</v>
      </c>
      <c r="E56" s="0" t="n">
        <v>23789311.6988549</v>
      </c>
      <c r="F56" s="0" t="n">
        <v>17686778.7066472</v>
      </c>
      <c r="G56" s="0" t="n">
        <v>5983629.93665172</v>
      </c>
      <c r="H56" s="0" t="n">
        <v>17805682.2497273</v>
      </c>
      <c r="I56" s="0" t="n">
        <v>5983629.44912765</v>
      </c>
      <c r="J56" s="0" t="n">
        <v>1728465.98272326</v>
      </c>
      <c r="K56" s="0" t="n">
        <v>1676612.00324157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24768986.1942161</v>
      </c>
      <c r="C57" s="0" t="n">
        <v>23725936.9718963</v>
      </c>
      <c r="D57" s="0" t="n">
        <v>24896377.6612608</v>
      </c>
      <c r="E57" s="0" t="n">
        <v>23845680.3524594</v>
      </c>
      <c r="F57" s="0" t="n">
        <v>17697075.802745</v>
      </c>
      <c r="G57" s="0" t="n">
        <v>6028861.16915126</v>
      </c>
      <c r="H57" s="0" t="n">
        <v>17816819.6647523</v>
      </c>
      <c r="I57" s="0" t="n">
        <v>6028860.68770713</v>
      </c>
      <c r="J57" s="0" t="n">
        <v>1830489.45414679</v>
      </c>
      <c r="K57" s="0" t="n">
        <v>1775574.77052239</v>
      </c>
      <c r="L57" s="0" t="n">
        <v>4123157.65720993</v>
      </c>
      <c r="M57" s="0" t="n">
        <v>3888864.62774518</v>
      </c>
      <c r="N57" s="0" t="n">
        <v>4144388.75305447</v>
      </c>
      <c r="O57" s="0" t="n">
        <v>3908822.88384041</v>
      </c>
      <c r="P57" s="0" t="n">
        <v>305081.575691132</v>
      </c>
      <c r="Q57" s="0" t="n">
        <v>295929.128420398</v>
      </c>
    </row>
    <row r="58" customFormat="false" ht="12.8" hidden="false" customHeight="false" outlineLevel="0" collapsed="false">
      <c r="A58" s="0" t="n">
        <v>105</v>
      </c>
      <c r="B58" s="0" t="n">
        <v>24932511.8410535</v>
      </c>
      <c r="C58" s="0" t="n">
        <v>23881930.9225049</v>
      </c>
      <c r="D58" s="0" t="n">
        <v>25060427.5775459</v>
      </c>
      <c r="E58" s="0" t="n">
        <v>24002167.1116289</v>
      </c>
      <c r="F58" s="0" t="n">
        <v>17809728.6290993</v>
      </c>
      <c r="G58" s="0" t="n">
        <v>6072202.29340565</v>
      </c>
      <c r="H58" s="0" t="n">
        <v>17929965.300129</v>
      </c>
      <c r="I58" s="0" t="n">
        <v>6072201.81149995</v>
      </c>
      <c r="J58" s="0" t="n">
        <v>1935931.70517362</v>
      </c>
      <c r="K58" s="0" t="n">
        <v>1877853.75401841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25079804.9451978</v>
      </c>
      <c r="C59" s="0" t="n">
        <v>24022656.5195736</v>
      </c>
      <c r="D59" s="0" t="n">
        <v>25209651.6922235</v>
      </c>
      <c r="E59" s="0" t="n">
        <v>24144707.9396831</v>
      </c>
      <c r="F59" s="0" t="n">
        <v>17959510.8632937</v>
      </c>
      <c r="G59" s="0" t="n">
        <v>6063145.65627991</v>
      </c>
      <c r="H59" s="0" t="n">
        <v>18081562.765407</v>
      </c>
      <c r="I59" s="0" t="n">
        <v>6063145.17427617</v>
      </c>
      <c r="J59" s="0" t="n">
        <v>1974212.54796186</v>
      </c>
      <c r="K59" s="0" t="n">
        <v>1914986.17152301</v>
      </c>
      <c r="L59" s="0" t="n">
        <v>4177066.93004003</v>
      </c>
      <c r="M59" s="0" t="n">
        <v>3940630.59578925</v>
      </c>
      <c r="N59" s="0" t="n">
        <v>4198707.25275449</v>
      </c>
      <c r="O59" s="0" t="n">
        <v>3960973.55945747</v>
      </c>
      <c r="P59" s="0" t="n">
        <v>329035.42466031</v>
      </c>
      <c r="Q59" s="0" t="n">
        <v>319164.361920501</v>
      </c>
    </row>
    <row r="60" customFormat="false" ht="12.8" hidden="false" customHeight="false" outlineLevel="0" collapsed="false">
      <c r="A60" s="0" t="n">
        <v>107</v>
      </c>
      <c r="B60" s="0" t="n">
        <v>25131839.4216137</v>
      </c>
      <c r="C60" s="0" t="n">
        <v>24071810.2256422</v>
      </c>
      <c r="D60" s="0" t="n">
        <v>25262488.2384624</v>
      </c>
      <c r="E60" s="0" t="n">
        <v>24194615.5889378</v>
      </c>
      <c r="F60" s="0" t="n">
        <v>17995019.390178</v>
      </c>
      <c r="G60" s="0" t="n">
        <v>6076790.83546419</v>
      </c>
      <c r="H60" s="0" t="n">
        <v>18117825.2364339</v>
      </c>
      <c r="I60" s="0" t="n">
        <v>6076790.35250393</v>
      </c>
      <c r="J60" s="0" t="n">
        <v>1997551.89297682</v>
      </c>
      <c r="K60" s="0" t="n">
        <v>1937625.33618752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25238076.246754</v>
      </c>
      <c r="C61" s="0" t="n">
        <v>24173938.8025087</v>
      </c>
      <c r="D61" s="0" t="n">
        <v>25368057.9584728</v>
      </c>
      <c r="E61" s="0" t="n">
        <v>24296117.0828321</v>
      </c>
      <c r="F61" s="0" t="n">
        <v>18063965.4334807</v>
      </c>
      <c r="G61" s="0" t="n">
        <v>6109973.36902807</v>
      </c>
      <c r="H61" s="0" t="n">
        <v>18186144.191421</v>
      </c>
      <c r="I61" s="0" t="n">
        <v>6109972.8914111</v>
      </c>
      <c r="J61" s="0" t="n">
        <v>2047456.71217829</v>
      </c>
      <c r="K61" s="0" t="n">
        <v>1986033.01081294</v>
      </c>
      <c r="L61" s="0" t="n">
        <v>4203756.83838862</v>
      </c>
      <c r="M61" s="0" t="n">
        <v>3966181.14845156</v>
      </c>
      <c r="N61" s="0" t="n">
        <v>4225419.65404878</v>
      </c>
      <c r="O61" s="0" t="n">
        <v>3986545.25707461</v>
      </c>
      <c r="P61" s="0" t="n">
        <v>341242.785363048</v>
      </c>
      <c r="Q61" s="0" t="n">
        <v>331005.501802156</v>
      </c>
    </row>
    <row r="62" customFormat="false" ht="12.8" hidden="false" customHeight="false" outlineLevel="0" collapsed="false">
      <c r="A62" s="0" t="n">
        <v>109</v>
      </c>
      <c r="B62" s="0" t="n">
        <v>25386435.1254548</v>
      </c>
      <c r="C62" s="0" t="n">
        <v>24314773.1888599</v>
      </c>
      <c r="D62" s="0" t="n">
        <v>25517369.9123458</v>
      </c>
      <c r="E62" s="0" t="n">
        <v>24437847.3555889</v>
      </c>
      <c r="F62" s="0" t="n">
        <v>18113091.1223414</v>
      </c>
      <c r="G62" s="0" t="n">
        <v>6201682.06651853</v>
      </c>
      <c r="H62" s="0" t="n">
        <v>18236165.7655603</v>
      </c>
      <c r="I62" s="0" t="n">
        <v>6201681.59002862</v>
      </c>
      <c r="J62" s="0" t="n">
        <v>2118356.01958961</v>
      </c>
      <c r="K62" s="0" t="n">
        <v>2054805.33900192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25572721.1915879</v>
      </c>
      <c r="C63" s="0" t="n">
        <v>24491987.9941918</v>
      </c>
      <c r="D63" s="0" t="n">
        <v>25704055.4433827</v>
      </c>
      <c r="E63" s="0" t="n">
        <v>24615437.6546638</v>
      </c>
      <c r="F63" s="0" t="n">
        <v>18236113.4425841</v>
      </c>
      <c r="G63" s="0" t="n">
        <v>6255874.55160773</v>
      </c>
      <c r="H63" s="0" t="n">
        <v>18359563.5879377</v>
      </c>
      <c r="I63" s="0" t="n">
        <v>6255874.06672605</v>
      </c>
      <c r="J63" s="0" t="n">
        <v>2173920.33699305</v>
      </c>
      <c r="K63" s="0" t="n">
        <v>2108702.72688326</v>
      </c>
      <c r="L63" s="0" t="n">
        <v>4260125.40687273</v>
      </c>
      <c r="M63" s="0" t="n">
        <v>4019896.21471006</v>
      </c>
      <c r="N63" s="0" t="n">
        <v>4282013.64454506</v>
      </c>
      <c r="O63" s="0" t="n">
        <v>4040472.84711719</v>
      </c>
      <c r="P63" s="0" t="n">
        <v>362320.056165508</v>
      </c>
      <c r="Q63" s="0" t="n">
        <v>351450.454480543</v>
      </c>
    </row>
    <row r="64" customFormat="false" ht="12.8" hidden="false" customHeight="false" outlineLevel="0" collapsed="false">
      <c r="A64" s="0" t="n">
        <v>111</v>
      </c>
      <c r="B64" s="0" t="n">
        <v>25720371.6828228</v>
      </c>
      <c r="C64" s="0" t="n">
        <v>24632874.1172547</v>
      </c>
      <c r="D64" s="0" t="n">
        <v>25848253.1740612</v>
      </c>
      <c r="E64" s="0" t="n">
        <v>24753078.1804065</v>
      </c>
      <c r="F64" s="0" t="n">
        <v>18350512.7980783</v>
      </c>
      <c r="G64" s="0" t="n">
        <v>6282361.31917637</v>
      </c>
      <c r="H64" s="0" t="n">
        <v>18470717.346368</v>
      </c>
      <c r="I64" s="0" t="n">
        <v>6282360.83403847</v>
      </c>
      <c r="J64" s="0" t="n">
        <v>2235639.68448333</v>
      </c>
      <c r="K64" s="0" t="n">
        <v>2168570.49394883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25826137.30376</v>
      </c>
      <c r="C65" s="0" t="n">
        <v>24733218.5065369</v>
      </c>
      <c r="D65" s="0" t="n">
        <v>25955404.2698966</v>
      </c>
      <c r="E65" s="0" t="n">
        <v>24854724.9117861</v>
      </c>
      <c r="F65" s="0" t="n">
        <v>18393703.4366623</v>
      </c>
      <c r="G65" s="0" t="n">
        <v>6339515.0698746</v>
      </c>
      <c r="H65" s="0" t="n">
        <v>18515210.3275098</v>
      </c>
      <c r="I65" s="0" t="n">
        <v>6339514.58427632</v>
      </c>
      <c r="J65" s="0" t="n">
        <v>2262531.16977431</v>
      </c>
      <c r="K65" s="0" t="n">
        <v>2194655.23468108</v>
      </c>
      <c r="L65" s="0" t="n">
        <v>4301973.68088831</v>
      </c>
      <c r="M65" s="0" t="n">
        <v>4059784.84423111</v>
      </c>
      <c r="N65" s="0" t="n">
        <v>4323517.36976229</v>
      </c>
      <c r="O65" s="0" t="n">
        <v>4080037.60326395</v>
      </c>
      <c r="P65" s="0" t="n">
        <v>377088.528295717</v>
      </c>
      <c r="Q65" s="0" t="n">
        <v>365775.872446846</v>
      </c>
    </row>
    <row r="66" customFormat="false" ht="12.8" hidden="false" customHeight="false" outlineLevel="0" collapsed="false">
      <c r="A66" s="0" t="n">
        <v>113</v>
      </c>
      <c r="B66" s="0" t="n">
        <v>26007306.9208885</v>
      </c>
      <c r="C66" s="0" t="n">
        <v>24906294.4858732</v>
      </c>
      <c r="D66" s="0" t="n">
        <v>26136770.0269864</v>
      </c>
      <c r="E66" s="0" t="n">
        <v>25027985.2585912</v>
      </c>
      <c r="F66" s="0" t="n">
        <v>18524823.3510585</v>
      </c>
      <c r="G66" s="0" t="n">
        <v>6381471.13481467</v>
      </c>
      <c r="H66" s="0" t="n">
        <v>18646514.6131913</v>
      </c>
      <c r="I66" s="0" t="n">
        <v>6381470.64539994</v>
      </c>
      <c r="J66" s="0" t="n">
        <v>2360126.58738032</v>
      </c>
      <c r="K66" s="0" t="n">
        <v>2289322.78975891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26017689.3784421</v>
      </c>
      <c r="C67" s="0" t="n">
        <v>24916211.7334612</v>
      </c>
      <c r="D67" s="0" t="n">
        <v>26147781.2574519</v>
      </c>
      <c r="E67" s="0" t="n">
        <v>25038493.5532957</v>
      </c>
      <c r="F67" s="0" t="n">
        <v>18549382.7186988</v>
      </c>
      <c r="G67" s="0" t="n">
        <v>6366829.01476236</v>
      </c>
      <c r="H67" s="0" t="n">
        <v>18671664.9925507</v>
      </c>
      <c r="I67" s="0" t="n">
        <v>6366828.56074501</v>
      </c>
      <c r="J67" s="0" t="n">
        <v>2410330.56326507</v>
      </c>
      <c r="K67" s="0" t="n">
        <v>2338020.64636712</v>
      </c>
      <c r="L67" s="0" t="n">
        <v>4334976.82485657</v>
      </c>
      <c r="M67" s="0" t="n">
        <v>4091672.24261466</v>
      </c>
      <c r="N67" s="0" t="n">
        <v>4356657.99858609</v>
      </c>
      <c r="O67" s="0" t="n">
        <v>4112054.24076583</v>
      </c>
      <c r="P67" s="0" t="n">
        <v>401721.760544178</v>
      </c>
      <c r="Q67" s="0" t="n">
        <v>389670.107727853</v>
      </c>
    </row>
    <row r="68" customFormat="false" ht="12.8" hidden="false" customHeight="false" outlineLevel="0" collapsed="false">
      <c r="A68" s="0" t="n">
        <v>115</v>
      </c>
      <c r="B68" s="0" t="n">
        <v>26106992.6277436</v>
      </c>
      <c r="C68" s="0" t="n">
        <v>25000227.538304</v>
      </c>
      <c r="D68" s="0" t="n">
        <v>26238292.9343378</v>
      </c>
      <c r="E68" s="0" t="n">
        <v>25123645.2775297</v>
      </c>
      <c r="F68" s="0" t="n">
        <v>18598384.3434527</v>
      </c>
      <c r="G68" s="0" t="n">
        <v>6401843.19485131</v>
      </c>
      <c r="H68" s="0" t="n">
        <v>18721802.542474</v>
      </c>
      <c r="I68" s="0" t="n">
        <v>6401842.73505571</v>
      </c>
      <c r="J68" s="0" t="n">
        <v>2438247.39660939</v>
      </c>
      <c r="K68" s="0" t="n">
        <v>2365099.9747111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26216610.0313911</v>
      </c>
      <c r="C69" s="0" t="n">
        <v>25105238.03149</v>
      </c>
      <c r="D69" s="0" t="n">
        <v>26347475.4706325</v>
      </c>
      <c r="E69" s="0" t="n">
        <v>25228246.9912859</v>
      </c>
      <c r="F69" s="0" t="n">
        <v>18671407.6755048</v>
      </c>
      <c r="G69" s="0" t="n">
        <v>6433830.35598522</v>
      </c>
      <c r="H69" s="0" t="n">
        <v>18794417.107492</v>
      </c>
      <c r="I69" s="0" t="n">
        <v>6433829.88379398</v>
      </c>
      <c r="J69" s="0" t="n">
        <v>2521926.45301782</v>
      </c>
      <c r="K69" s="0" t="n">
        <v>2446268.65942729</v>
      </c>
      <c r="L69" s="0" t="n">
        <v>4366908.19248676</v>
      </c>
      <c r="M69" s="0" t="n">
        <v>4121896.79335813</v>
      </c>
      <c r="N69" s="0" t="n">
        <v>4388718.29174136</v>
      </c>
      <c r="O69" s="0" t="n">
        <v>4142400.02018543</v>
      </c>
      <c r="P69" s="0" t="n">
        <v>420321.07550297</v>
      </c>
      <c r="Q69" s="0" t="n">
        <v>407711.443237881</v>
      </c>
    </row>
    <row r="70" customFormat="false" ht="12.8" hidden="false" customHeight="false" outlineLevel="0" collapsed="false">
      <c r="A70" s="0" t="n">
        <v>117</v>
      </c>
      <c r="B70" s="0" t="n">
        <v>26327611.5150493</v>
      </c>
      <c r="C70" s="0" t="n">
        <v>25210857.6415284</v>
      </c>
      <c r="D70" s="0" t="n">
        <v>26457016.4340602</v>
      </c>
      <c r="E70" s="0" t="n">
        <v>25332493.4634078</v>
      </c>
      <c r="F70" s="0" t="n">
        <v>18707224.2663259</v>
      </c>
      <c r="G70" s="0" t="n">
        <v>6503633.37520247</v>
      </c>
      <c r="H70" s="0" t="n">
        <v>18828860.5806108</v>
      </c>
      <c r="I70" s="0" t="n">
        <v>6503632.88279696</v>
      </c>
      <c r="J70" s="0" t="n">
        <v>2614286.92790955</v>
      </c>
      <c r="K70" s="0" t="n">
        <v>2535858.32007226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26471668.6249809</v>
      </c>
      <c r="C71" s="0" t="n">
        <v>25347446.1363799</v>
      </c>
      <c r="D71" s="0" t="n">
        <v>26599867.8945678</v>
      </c>
      <c r="E71" s="0" t="n">
        <v>25467948.6623199</v>
      </c>
      <c r="F71" s="0" t="n">
        <v>18772141.0869017</v>
      </c>
      <c r="G71" s="0" t="n">
        <v>6575305.04947822</v>
      </c>
      <c r="H71" s="0" t="n">
        <v>18892644.1055672</v>
      </c>
      <c r="I71" s="0" t="n">
        <v>6575304.5567527</v>
      </c>
      <c r="J71" s="0" t="n">
        <v>2697955.4998449</v>
      </c>
      <c r="K71" s="0" t="n">
        <v>2617016.83484956</v>
      </c>
      <c r="L71" s="0" t="n">
        <v>4404305.62532323</v>
      </c>
      <c r="M71" s="0" t="n">
        <v>4156315.97740158</v>
      </c>
      <c r="N71" s="0" t="n">
        <v>4425671.32141188</v>
      </c>
      <c r="O71" s="0" t="n">
        <v>4176401.46800112</v>
      </c>
      <c r="P71" s="0" t="n">
        <v>449659.24997415</v>
      </c>
      <c r="Q71" s="0" t="n">
        <v>436169.472474926</v>
      </c>
    </row>
    <row r="72" customFormat="false" ht="12.8" hidden="false" customHeight="false" outlineLevel="0" collapsed="false">
      <c r="A72" s="0" t="n">
        <v>119</v>
      </c>
      <c r="B72" s="0" t="n">
        <v>26663315.6926483</v>
      </c>
      <c r="C72" s="0" t="n">
        <v>25530362.3380959</v>
      </c>
      <c r="D72" s="0" t="n">
        <v>26791404.6854981</v>
      </c>
      <c r="E72" s="0" t="n">
        <v>25650760.7430308</v>
      </c>
      <c r="F72" s="0" t="n">
        <v>18954691.8949986</v>
      </c>
      <c r="G72" s="0" t="n">
        <v>6575670.44309729</v>
      </c>
      <c r="H72" s="0" t="n">
        <v>19075090.7934971</v>
      </c>
      <c r="I72" s="0" t="n">
        <v>6575669.94953374</v>
      </c>
      <c r="J72" s="0" t="n">
        <v>2806298.29075232</v>
      </c>
      <c r="K72" s="0" t="n">
        <v>2722109.34202975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26760591.9006803</v>
      </c>
      <c r="C73" s="0" t="n">
        <v>25622827.3024265</v>
      </c>
      <c r="D73" s="0" t="n">
        <v>26886865.8641701</v>
      </c>
      <c r="E73" s="0" t="n">
        <v>25741519.5749239</v>
      </c>
      <c r="F73" s="0" t="n">
        <v>19023254.801484</v>
      </c>
      <c r="G73" s="0" t="n">
        <v>6599572.5009425</v>
      </c>
      <c r="H73" s="0" t="n">
        <v>19141947.5660694</v>
      </c>
      <c r="I73" s="0" t="n">
        <v>6599572.0088545</v>
      </c>
      <c r="J73" s="0" t="n">
        <v>2877436.17451229</v>
      </c>
      <c r="K73" s="0" t="n">
        <v>2791113.08927693</v>
      </c>
      <c r="L73" s="0" t="n">
        <v>4456433.58694008</v>
      </c>
      <c r="M73" s="0" t="n">
        <v>4207319.69951713</v>
      </c>
      <c r="N73" s="0" t="n">
        <v>4477478.31610629</v>
      </c>
      <c r="O73" s="0" t="n">
        <v>4227103.48372877</v>
      </c>
      <c r="P73" s="0" t="n">
        <v>479572.695752049</v>
      </c>
      <c r="Q73" s="0" t="n">
        <v>465185.514879488</v>
      </c>
    </row>
    <row r="74" customFormat="false" ht="12.8" hidden="false" customHeight="false" outlineLevel="0" collapsed="false">
      <c r="A74" s="0" t="n">
        <v>121</v>
      </c>
      <c r="B74" s="0" t="n">
        <v>26850925.3260427</v>
      </c>
      <c r="C74" s="0" t="n">
        <v>25709866.458654</v>
      </c>
      <c r="D74" s="0" t="n">
        <v>26975184.4770928</v>
      </c>
      <c r="E74" s="0" t="n">
        <v>25826664.8025872</v>
      </c>
      <c r="F74" s="0" t="n">
        <v>19077671.1920717</v>
      </c>
      <c r="G74" s="0" t="n">
        <v>6632195.26658235</v>
      </c>
      <c r="H74" s="0" t="n">
        <v>19194470.0285491</v>
      </c>
      <c r="I74" s="0" t="n">
        <v>6632194.77403807</v>
      </c>
      <c r="J74" s="0" t="n">
        <v>2945360.69610909</v>
      </c>
      <c r="K74" s="0" t="n">
        <v>2856999.87522582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26979669.9630324</v>
      </c>
      <c r="C75" s="0" t="n">
        <v>25832456.8832623</v>
      </c>
      <c r="D75" s="0" t="n">
        <v>27103784.8124511</v>
      </c>
      <c r="E75" s="0" t="n">
        <v>25949119.8710644</v>
      </c>
      <c r="F75" s="0" t="n">
        <v>19174152.7853407</v>
      </c>
      <c r="G75" s="0" t="n">
        <v>6658304.09792159</v>
      </c>
      <c r="H75" s="0" t="n">
        <v>19290816.2660035</v>
      </c>
      <c r="I75" s="0" t="n">
        <v>6658303.60506095</v>
      </c>
      <c r="J75" s="0" t="n">
        <v>3032446.90537609</v>
      </c>
      <c r="K75" s="0" t="n">
        <v>2941473.4982148</v>
      </c>
      <c r="L75" s="0" t="n">
        <v>4492153.77240116</v>
      </c>
      <c r="M75" s="0" t="n">
        <v>4241198.31947288</v>
      </c>
      <c r="N75" s="0" t="n">
        <v>4512838.69931643</v>
      </c>
      <c r="O75" s="0" t="n">
        <v>4260644.89982822</v>
      </c>
      <c r="P75" s="0" t="n">
        <v>505407.817562681</v>
      </c>
      <c r="Q75" s="0" t="n">
        <v>490245.583035801</v>
      </c>
    </row>
    <row r="76" customFormat="false" ht="12.8" hidden="false" customHeight="false" outlineLevel="0" collapsed="false">
      <c r="A76" s="0" t="n">
        <v>123</v>
      </c>
      <c r="B76" s="0" t="n">
        <v>27119390.5432595</v>
      </c>
      <c r="C76" s="0" t="n">
        <v>25965405.9906788</v>
      </c>
      <c r="D76" s="0" t="n">
        <v>27242723.39029</v>
      </c>
      <c r="E76" s="0" t="n">
        <v>26081333.8936738</v>
      </c>
      <c r="F76" s="0" t="n">
        <v>19212423.2566116</v>
      </c>
      <c r="G76" s="0" t="n">
        <v>6752982.73406722</v>
      </c>
      <c r="H76" s="0" t="n">
        <v>19328351.6527163</v>
      </c>
      <c r="I76" s="0" t="n">
        <v>6752982.24095755</v>
      </c>
      <c r="J76" s="0" t="n">
        <v>3114050.5074091</v>
      </c>
      <c r="K76" s="0" t="n">
        <v>3020628.99218683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27228259.905787</v>
      </c>
      <c r="C77" s="0" t="n">
        <v>26068448.1156119</v>
      </c>
      <c r="D77" s="0" t="n">
        <v>27350177.1926249</v>
      </c>
      <c r="E77" s="0" t="n">
        <v>26183045.3874209</v>
      </c>
      <c r="F77" s="0" t="n">
        <v>19254224.4730737</v>
      </c>
      <c r="G77" s="0" t="n">
        <v>6814223.64253821</v>
      </c>
      <c r="H77" s="0" t="n">
        <v>19368822.2384489</v>
      </c>
      <c r="I77" s="0" t="n">
        <v>6814223.14897195</v>
      </c>
      <c r="J77" s="0" t="n">
        <v>3177400.57311854</v>
      </c>
      <c r="K77" s="0" t="n">
        <v>3082078.55592499</v>
      </c>
      <c r="L77" s="0" t="n">
        <v>4531182.62391321</v>
      </c>
      <c r="M77" s="0" t="n">
        <v>4277934.35648254</v>
      </c>
      <c r="N77" s="0" t="n">
        <v>4551501.28912757</v>
      </c>
      <c r="O77" s="0" t="n">
        <v>4297036.6547661</v>
      </c>
      <c r="P77" s="0" t="n">
        <v>529566.762186424</v>
      </c>
      <c r="Q77" s="0" t="n">
        <v>513679.759320831</v>
      </c>
    </row>
    <row r="78" customFormat="false" ht="12.8" hidden="false" customHeight="false" outlineLevel="0" collapsed="false">
      <c r="A78" s="0" t="n">
        <v>125</v>
      </c>
      <c r="B78" s="0" t="n">
        <v>27374207.851267</v>
      </c>
      <c r="C78" s="0" t="n">
        <v>26208240.7942015</v>
      </c>
      <c r="D78" s="0" t="n">
        <v>27495743.6783812</v>
      </c>
      <c r="E78" s="0" t="n">
        <v>26322479.4892918</v>
      </c>
      <c r="F78" s="0" t="n">
        <v>19361003.3509817</v>
      </c>
      <c r="G78" s="0" t="n">
        <v>6847237.44321974</v>
      </c>
      <c r="H78" s="0" t="n">
        <v>19475242.5400923</v>
      </c>
      <c r="I78" s="0" t="n">
        <v>6847236.94919953</v>
      </c>
      <c r="J78" s="0" t="n">
        <v>3263540.38306578</v>
      </c>
      <c r="K78" s="0" t="n">
        <v>3165634.17157381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27521693.4459126</v>
      </c>
      <c r="C79" s="0" t="n">
        <v>26348781.782374</v>
      </c>
      <c r="D79" s="0" t="n">
        <v>27643584.3502779</v>
      </c>
      <c r="E79" s="0" t="n">
        <v>26463354.493193</v>
      </c>
      <c r="F79" s="0" t="n">
        <v>19485597.5945103</v>
      </c>
      <c r="G79" s="0" t="n">
        <v>6863184.18786375</v>
      </c>
      <c r="H79" s="0" t="n">
        <v>19600170.7932204</v>
      </c>
      <c r="I79" s="0" t="n">
        <v>6863183.69997257</v>
      </c>
      <c r="J79" s="0" t="n">
        <v>3275289.93570499</v>
      </c>
      <c r="K79" s="0" t="n">
        <v>3177031.23763384</v>
      </c>
      <c r="L79" s="0" t="n">
        <v>4583055.28282836</v>
      </c>
      <c r="M79" s="0" t="n">
        <v>4328072.27532665</v>
      </c>
      <c r="N79" s="0" t="n">
        <v>4603369.59325725</v>
      </c>
      <c r="O79" s="0" t="n">
        <v>4347170.48439318</v>
      </c>
      <c r="P79" s="0" t="n">
        <v>545881.655950831</v>
      </c>
      <c r="Q79" s="0" t="n">
        <v>529505.206272306</v>
      </c>
    </row>
    <row r="80" customFormat="false" ht="12.8" hidden="false" customHeight="false" outlineLevel="0" collapsed="false">
      <c r="A80" s="0" t="n">
        <v>127</v>
      </c>
      <c r="B80" s="0" t="n">
        <v>27604159.9389693</v>
      </c>
      <c r="C80" s="0" t="n">
        <v>26427869.5618406</v>
      </c>
      <c r="D80" s="0" t="n">
        <v>27725429.7626873</v>
      </c>
      <c r="E80" s="0" t="n">
        <v>26541858.4544915</v>
      </c>
      <c r="F80" s="0" t="n">
        <v>19528118.0014888</v>
      </c>
      <c r="G80" s="0" t="n">
        <v>6899751.56035184</v>
      </c>
      <c r="H80" s="0" t="n">
        <v>19642107.33489</v>
      </c>
      <c r="I80" s="0" t="n">
        <v>6899751.11960158</v>
      </c>
      <c r="J80" s="0" t="n">
        <v>3324132.8811227</v>
      </c>
      <c r="K80" s="0" t="n">
        <v>3224408.89468902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27629297.1034705</v>
      </c>
      <c r="C81" s="0" t="n">
        <v>26453356.4288442</v>
      </c>
      <c r="D81" s="0" t="n">
        <v>27749645.2799268</v>
      </c>
      <c r="E81" s="0" t="n">
        <v>26566478.9687136</v>
      </c>
      <c r="F81" s="0" t="n">
        <v>19564664.8290461</v>
      </c>
      <c r="G81" s="0" t="n">
        <v>6888691.59979806</v>
      </c>
      <c r="H81" s="0" t="n">
        <v>19677787.8110102</v>
      </c>
      <c r="I81" s="0" t="n">
        <v>6888691.15770339</v>
      </c>
      <c r="J81" s="0" t="n">
        <v>3384210.9579973</v>
      </c>
      <c r="K81" s="0" t="n">
        <v>3282684.62925738</v>
      </c>
      <c r="L81" s="0" t="n">
        <v>4601673.0260442</v>
      </c>
      <c r="M81" s="0" t="n">
        <v>4346257.75970079</v>
      </c>
      <c r="N81" s="0" t="n">
        <v>4621730.21396431</v>
      </c>
      <c r="O81" s="0" t="n">
        <v>4365114.79154836</v>
      </c>
      <c r="P81" s="0" t="n">
        <v>564035.159666217</v>
      </c>
      <c r="Q81" s="0" t="n">
        <v>547114.10487623</v>
      </c>
    </row>
    <row r="82" customFormat="false" ht="12.8" hidden="false" customHeight="false" outlineLevel="0" collapsed="false">
      <c r="A82" s="0" t="n">
        <v>129</v>
      </c>
      <c r="B82" s="0" t="n">
        <v>27795543.0276484</v>
      </c>
      <c r="C82" s="0" t="n">
        <v>26613484.8912897</v>
      </c>
      <c r="D82" s="0" t="n">
        <v>27915111.0400479</v>
      </c>
      <c r="E82" s="0" t="n">
        <v>26725874.3448056</v>
      </c>
      <c r="F82" s="0" t="n">
        <v>19694004.0845863</v>
      </c>
      <c r="G82" s="0" t="n">
        <v>6919480.80670339</v>
      </c>
      <c r="H82" s="0" t="n">
        <v>19806393.9806002</v>
      </c>
      <c r="I82" s="0" t="n">
        <v>6919480.36420535</v>
      </c>
      <c r="J82" s="0" t="n">
        <v>3444993.45604601</v>
      </c>
      <c r="K82" s="0" t="n">
        <v>3341643.65236463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27906319.5375502</v>
      </c>
      <c r="C83" s="0" t="n">
        <v>26719426.3366199</v>
      </c>
      <c r="D83" s="0" t="n">
        <v>28025296.1616358</v>
      </c>
      <c r="E83" s="0" t="n">
        <v>26831259.8823105</v>
      </c>
      <c r="F83" s="0" t="n">
        <v>19770231.3635886</v>
      </c>
      <c r="G83" s="0" t="n">
        <v>6949194.97303125</v>
      </c>
      <c r="H83" s="0" t="n">
        <v>19882065.352055</v>
      </c>
      <c r="I83" s="0" t="n">
        <v>6949194.53025553</v>
      </c>
      <c r="J83" s="0" t="n">
        <v>3521550.7266499</v>
      </c>
      <c r="K83" s="0" t="n">
        <v>3415904.20485041</v>
      </c>
      <c r="L83" s="0" t="n">
        <v>4649122.0930537</v>
      </c>
      <c r="M83" s="0" t="n">
        <v>4391966.46708426</v>
      </c>
      <c r="N83" s="0" t="n">
        <v>4668950.73590665</v>
      </c>
      <c r="O83" s="0" t="n">
        <v>4410608.67161418</v>
      </c>
      <c r="P83" s="0" t="n">
        <v>586925.121108317</v>
      </c>
      <c r="Q83" s="0" t="n">
        <v>569317.367475068</v>
      </c>
    </row>
    <row r="84" customFormat="false" ht="12.8" hidden="false" customHeight="false" outlineLevel="0" collapsed="false">
      <c r="A84" s="0" t="n">
        <v>131</v>
      </c>
      <c r="B84" s="0" t="n">
        <v>27969138.7200686</v>
      </c>
      <c r="C84" s="0" t="n">
        <v>26778971.6685364</v>
      </c>
      <c r="D84" s="0" t="n">
        <v>28087762.513064</v>
      </c>
      <c r="E84" s="0" t="n">
        <v>26890473.7719762</v>
      </c>
      <c r="F84" s="0" t="n">
        <v>19759250.9494487</v>
      </c>
      <c r="G84" s="0" t="n">
        <v>7019720.71908768</v>
      </c>
      <c r="H84" s="0" t="n">
        <v>19870753.4958815</v>
      </c>
      <c r="I84" s="0" t="n">
        <v>7019720.27609474</v>
      </c>
      <c r="J84" s="0" t="n">
        <v>3553735.41915675</v>
      </c>
      <c r="K84" s="0" t="n">
        <v>3447123.35658205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27981123.4209466</v>
      </c>
      <c r="C85" s="0" t="n">
        <v>26791281.1997439</v>
      </c>
      <c r="D85" s="0" t="n">
        <v>28097997.0652193</v>
      </c>
      <c r="E85" s="0" t="n">
        <v>26901139.329932</v>
      </c>
      <c r="F85" s="0" t="n">
        <v>19751176.3419568</v>
      </c>
      <c r="G85" s="0" t="n">
        <v>7040104.8577871</v>
      </c>
      <c r="H85" s="0" t="n">
        <v>19861034.9155416</v>
      </c>
      <c r="I85" s="0" t="n">
        <v>7040104.41439044</v>
      </c>
      <c r="J85" s="0" t="n">
        <v>3624419.8790996</v>
      </c>
      <c r="K85" s="0" t="n">
        <v>3515687.28272661</v>
      </c>
      <c r="L85" s="0" t="n">
        <v>4661565.57317323</v>
      </c>
      <c r="M85" s="0" t="n">
        <v>4404433.01151114</v>
      </c>
      <c r="N85" s="0" t="n">
        <v>4681043.96505056</v>
      </c>
      <c r="O85" s="0" t="n">
        <v>4422745.71139176</v>
      </c>
      <c r="P85" s="0" t="n">
        <v>604069.979849933</v>
      </c>
      <c r="Q85" s="0" t="n">
        <v>585947.880454435</v>
      </c>
    </row>
    <row r="86" customFormat="false" ht="12.8" hidden="false" customHeight="false" outlineLevel="0" collapsed="false">
      <c r="A86" s="0" t="n">
        <v>133</v>
      </c>
      <c r="B86" s="0" t="n">
        <v>28087302.6111996</v>
      </c>
      <c r="C86" s="0" t="n">
        <v>26893775.7745566</v>
      </c>
      <c r="D86" s="0" t="n">
        <v>28202203.179212</v>
      </c>
      <c r="E86" s="0" t="n">
        <v>27001779.2102581</v>
      </c>
      <c r="F86" s="0" t="n">
        <v>19871400.4471178</v>
      </c>
      <c r="G86" s="0" t="n">
        <v>7022375.32743885</v>
      </c>
      <c r="H86" s="0" t="n">
        <v>19979404.3207943</v>
      </c>
      <c r="I86" s="0" t="n">
        <v>7022374.88946381</v>
      </c>
      <c r="J86" s="0" t="n">
        <v>3696616.90341091</v>
      </c>
      <c r="K86" s="0" t="n">
        <v>3585718.39630858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28210667.6468217</v>
      </c>
      <c r="C87" s="0" t="n">
        <v>27012964.7471068</v>
      </c>
      <c r="D87" s="0" t="n">
        <v>28325152.887736</v>
      </c>
      <c r="E87" s="0" t="n">
        <v>27120577.7734141</v>
      </c>
      <c r="F87" s="0" t="n">
        <v>19996672.8499835</v>
      </c>
      <c r="G87" s="0" t="n">
        <v>7016291.89712335</v>
      </c>
      <c r="H87" s="0" t="n">
        <v>20104286.3238466</v>
      </c>
      <c r="I87" s="0" t="n">
        <v>7016291.44956742</v>
      </c>
      <c r="J87" s="0" t="n">
        <v>3756228.97666</v>
      </c>
      <c r="K87" s="0" t="n">
        <v>3643542.1073602</v>
      </c>
      <c r="L87" s="0" t="n">
        <v>4699462.42440231</v>
      </c>
      <c r="M87" s="0" t="n">
        <v>4440756.1203122</v>
      </c>
      <c r="N87" s="0" t="n">
        <v>4718542.74821565</v>
      </c>
      <c r="O87" s="0" t="n">
        <v>4458694.94223225</v>
      </c>
      <c r="P87" s="0" t="n">
        <v>626038.162776666</v>
      </c>
      <c r="Q87" s="0" t="n">
        <v>607257.017893366</v>
      </c>
    </row>
    <row r="88" customFormat="false" ht="12.8" hidden="false" customHeight="false" outlineLevel="0" collapsed="false">
      <c r="A88" s="0" t="n">
        <v>135</v>
      </c>
      <c r="B88" s="0" t="n">
        <v>28268777.3301389</v>
      </c>
      <c r="C88" s="0" t="n">
        <v>27068428.5837117</v>
      </c>
      <c r="D88" s="0" t="n">
        <v>28382418.9619999</v>
      </c>
      <c r="E88" s="0" t="n">
        <v>27175248.61601</v>
      </c>
      <c r="F88" s="0" t="n">
        <v>20022573.3608326</v>
      </c>
      <c r="G88" s="0" t="n">
        <v>7045855.22287912</v>
      </c>
      <c r="H88" s="0" t="n">
        <v>20129393.8409032</v>
      </c>
      <c r="I88" s="0" t="n">
        <v>7045854.77510681</v>
      </c>
      <c r="J88" s="0" t="n">
        <v>3815505.65998305</v>
      </c>
      <c r="K88" s="0" t="n">
        <v>3701040.49018356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28392538.3980663</v>
      </c>
      <c r="C89" s="0" t="n">
        <v>27187057.5243463</v>
      </c>
      <c r="D89" s="0" t="n">
        <v>28505452.578557</v>
      </c>
      <c r="E89" s="0" t="n">
        <v>27293193.7495518</v>
      </c>
      <c r="F89" s="0" t="n">
        <v>20100619.7306062</v>
      </c>
      <c r="G89" s="0" t="n">
        <v>7086437.79374007</v>
      </c>
      <c r="H89" s="0" t="n">
        <v>20206756.4039889</v>
      </c>
      <c r="I89" s="0" t="n">
        <v>7086437.34556286</v>
      </c>
      <c r="J89" s="0" t="n">
        <v>3905810.9656576</v>
      </c>
      <c r="K89" s="0" t="n">
        <v>3788636.63668787</v>
      </c>
      <c r="L89" s="0" t="n">
        <v>4730190.93509506</v>
      </c>
      <c r="M89" s="0" t="n">
        <v>4470590.04247165</v>
      </c>
      <c r="N89" s="0" t="n">
        <v>4749009.41474142</v>
      </c>
      <c r="O89" s="0" t="n">
        <v>4488282.71440587</v>
      </c>
      <c r="P89" s="0" t="n">
        <v>650968.494276267</v>
      </c>
      <c r="Q89" s="0" t="n">
        <v>631439.439447979</v>
      </c>
    </row>
    <row r="90" customFormat="false" ht="12.8" hidden="false" customHeight="false" outlineLevel="0" collapsed="false">
      <c r="A90" s="0" t="n">
        <v>137</v>
      </c>
      <c r="B90" s="0" t="n">
        <v>28481217.9209955</v>
      </c>
      <c r="C90" s="0" t="n">
        <v>27272372.7423494</v>
      </c>
      <c r="D90" s="0" t="n">
        <v>28592647.9053447</v>
      </c>
      <c r="E90" s="0" t="n">
        <v>27377113.8203936</v>
      </c>
      <c r="F90" s="0" t="n">
        <v>20158222.9527809</v>
      </c>
      <c r="G90" s="0" t="n">
        <v>7114149.78956852</v>
      </c>
      <c r="H90" s="0" t="n">
        <v>20262964.4807563</v>
      </c>
      <c r="I90" s="0" t="n">
        <v>7114149.33963727</v>
      </c>
      <c r="J90" s="0" t="n">
        <v>3953237.18837552</v>
      </c>
      <c r="K90" s="0" t="n">
        <v>3834640.07272425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28654876.2215084</v>
      </c>
      <c r="C91" s="0" t="n">
        <v>27438750.4526909</v>
      </c>
      <c r="D91" s="0" t="n">
        <v>28765041.9026715</v>
      </c>
      <c r="E91" s="0" t="n">
        <v>27542304.6803145</v>
      </c>
      <c r="F91" s="0" t="n">
        <v>20323332.995714</v>
      </c>
      <c r="G91" s="0" t="n">
        <v>7115417.45697689</v>
      </c>
      <c r="H91" s="0" t="n">
        <v>20426887.6760003</v>
      </c>
      <c r="I91" s="0" t="n">
        <v>7115417.00431424</v>
      </c>
      <c r="J91" s="0" t="n">
        <v>4057633.3501975</v>
      </c>
      <c r="K91" s="0" t="n">
        <v>3935904.34969157</v>
      </c>
      <c r="L91" s="0" t="n">
        <v>4773248.27641264</v>
      </c>
      <c r="M91" s="0" t="n">
        <v>4511795.30014238</v>
      </c>
      <c r="N91" s="0" t="n">
        <v>4791608.95506932</v>
      </c>
      <c r="O91" s="0" t="n">
        <v>4529057.64415696</v>
      </c>
      <c r="P91" s="0" t="n">
        <v>676272.225032917</v>
      </c>
      <c r="Q91" s="0" t="n">
        <v>655984.058281929</v>
      </c>
    </row>
    <row r="92" customFormat="false" ht="12.8" hidden="false" customHeight="false" outlineLevel="0" collapsed="false">
      <c r="A92" s="0" t="n">
        <v>139</v>
      </c>
      <c r="B92" s="0" t="n">
        <v>28769867.1759791</v>
      </c>
      <c r="C92" s="0" t="n">
        <v>27549900.3485526</v>
      </c>
      <c r="D92" s="0" t="n">
        <v>28878782.725796</v>
      </c>
      <c r="E92" s="0" t="n">
        <v>27652279.4519901</v>
      </c>
      <c r="F92" s="0" t="n">
        <v>20442297.3318038</v>
      </c>
      <c r="G92" s="0" t="n">
        <v>7107603.0167488</v>
      </c>
      <c r="H92" s="0" t="n">
        <v>20544676.8931685</v>
      </c>
      <c r="I92" s="0" t="n">
        <v>7107602.55882161</v>
      </c>
      <c r="J92" s="0" t="n">
        <v>4173754.67095633</v>
      </c>
      <c r="K92" s="0" t="n">
        <v>4048542.03082764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29038113.7306071</v>
      </c>
      <c r="C93" s="0" t="n">
        <v>27805835.9528964</v>
      </c>
      <c r="D93" s="0" t="n">
        <v>29147021.6435681</v>
      </c>
      <c r="E93" s="0" t="n">
        <v>27908207.906358</v>
      </c>
      <c r="F93" s="0" t="n">
        <v>20632736.3740767</v>
      </c>
      <c r="G93" s="0" t="n">
        <v>7173099.57881967</v>
      </c>
      <c r="H93" s="0" t="n">
        <v>20735108.7858764</v>
      </c>
      <c r="I93" s="0" t="n">
        <v>7173099.12048159</v>
      </c>
      <c r="J93" s="0" t="n">
        <v>4273284.52294768</v>
      </c>
      <c r="K93" s="0" t="n">
        <v>4145085.98725925</v>
      </c>
      <c r="L93" s="0" t="n">
        <v>4835608.45635459</v>
      </c>
      <c r="M93" s="0" t="n">
        <v>4570943.08003916</v>
      </c>
      <c r="N93" s="0" t="n">
        <v>4853759.51193288</v>
      </c>
      <c r="O93" s="0" t="n">
        <v>4588008.93112193</v>
      </c>
      <c r="P93" s="0" t="n">
        <v>712214.087157947</v>
      </c>
      <c r="Q93" s="0" t="n">
        <v>690847.664543209</v>
      </c>
    </row>
    <row r="94" customFormat="false" ht="12.8" hidden="false" customHeight="false" outlineLevel="0" collapsed="false">
      <c r="A94" s="0" t="n">
        <v>141</v>
      </c>
      <c r="B94" s="0" t="n">
        <v>29127063.0982731</v>
      </c>
      <c r="C94" s="0" t="n">
        <v>27891335.2508811</v>
      </c>
      <c r="D94" s="0" t="n">
        <v>29233789.1389085</v>
      </c>
      <c r="E94" s="0" t="n">
        <v>27991655.6039546</v>
      </c>
      <c r="F94" s="0" t="n">
        <v>20684262.9990572</v>
      </c>
      <c r="G94" s="0" t="n">
        <v>7207072.25182384</v>
      </c>
      <c r="H94" s="0" t="n">
        <v>20784583.8108773</v>
      </c>
      <c r="I94" s="0" t="n">
        <v>7207071.79307728</v>
      </c>
      <c r="J94" s="0" t="n">
        <v>4339584.3334545</v>
      </c>
      <c r="K94" s="0" t="n">
        <v>4209396.80345086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29196995.5700025</v>
      </c>
      <c r="C95" s="0" t="n">
        <v>27959082.5764737</v>
      </c>
      <c r="D95" s="0" t="n">
        <v>29302684.9795471</v>
      </c>
      <c r="E95" s="0" t="n">
        <v>28058428.4219759</v>
      </c>
      <c r="F95" s="0" t="n">
        <v>20727340.307728</v>
      </c>
      <c r="G95" s="0" t="n">
        <v>7231742.26874569</v>
      </c>
      <c r="H95" s="0" t="n">
        <v>20826686.612255</v>
      </c>
      <c r="I95" s="0" t="n">
        <v>7231741.80972091</v>
      </c>
      <c r="J95" s="0" t="n">
        <v>4405327.19733261</v>
      </c>
      <c r="K95" s="0" t="n">
        <v>4273167.38141263</v>
      </c>
      <c r="L95" s="0" t="n">
        <v>4861425.90586981</v>
      </c>
      <c r="M95" s="0" t="n">
        <v>4595805.70928674</v>
      </c>
      <c r="N95" s="0" t="n">
        <v>4879040.41748369</v>
      </c>
      <c r="O95" s="0" t="n">
        <v>4612367.55457017</v>
      </c>
      <c r="P95" s="0" t="n">
        <v>734221.199555435</v>
      </c>
      <c r="Q95" s="0" t="n">
        <v>712194.563568772</v>
      </c>
    </row>
    <row r="96" customFormat="false" ht="12.8" hidden="false" customHeight="false" outlineLevel="0" collapsed="false">
      <c r="A96" s="0" t="n">
        <v>143</v>
      </c>
      <c r="B96" s="0" t="n">
        <v>29303451.2126077</v>
      </c>
      <c r="C96" s="0" t="n">
        <v>28061637.0872332</v>
      </c>
      <c r="D96" s="0" t="n">
        <v>29408633.8032716</v>
      </c>
      <c r="E96" s="0" t="n">
        <v>28160506.5856828</v>
      </c>
      <c r="F96" s="0" t="n">
        <v>20791255.9902307</v>
      </c>
      <c r="G96" s="0" t="n">
        <v>7270381.09700248</v>
      </c>
      <c r="H96" s="0" t="n">
        <v>20890125.9479207</v>
      </c>
      <c r="I96" s="0" t="n">
        <v>7270380.63776213</v>
      </c>
      <c r="J96" s="0" t="n">
        <v>4457312.54903446</v>
      </c>
      <c r="K96" s="0" t="n">
        <v>4323593.17256342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29438576.8743572</v>
      </c>
      <c r="C97" s="0" t="n">
        <v>28190878.1834249</v>
      </c>
      <c r="D97" s="0" t="n">
        <v>29543151.1253234</v>
      </c>
      <c r="E97" s="0" t="n">
        <v>28289176.1945744</v>
      </c>
      <c r="F97" s="0" t="n">
        <v>20912702.6851239</v>
      </c>
      <c r="G97" s="0" t="n">
        <v>7278175.49830102</v>
      </c>
      <c r="H97" s="0" t="n">
        <v>21011001.1559227</v>
      </c>
      <c r="I97" s="0" t="n">
        <v>7278175.03865174</v>
      </c>
      <c r="J97" s="0" t="n">
        <v>4475204.02222935</v>
      </c>
      <c r="K97" s="0" t="n">
        <v>4340947.90156247</v>
      </c>
      <c r="L97" s="0" t="n">
        <v>4897580.72876611</v>
      </c>
      <c r="M97" s="0" t="n">
        <v>4628965.8230525</v>
      </c>
      <c r="N97" s="0" t="n">
        <v>4915009.45414722</v>
      </c>
      <c r="O97" s="0" t="n">
        <v>4645353.1010678</v>
      </c>
      <c r="P97" s="0" t="n">
        <v>745867.337038224</v>
      </c>
      <c r="Q97" s="0" t="n">
        <v>723491.316927078</v>
      </c>
    </row>
    <row r="98" customFormat="false" ht="12.8" hidden="false" customHeight="false" outlineLevel="0" collapsed="false">
      <c r="A98" s="0" t="n">
        <v>145</v>
      </c>
      <c r="B98" s="0" t="n">
        <v>29710737.1738479</v>
      </c>
      <c r="C98" s="0" t="n">
        <v>28451674.4909151</v>
      </c>
      <c r="D98" s="0" t="n">
        <v>29813998.9451167</v>
      </c>
      <c r="E98" s="0" t="n">
        <v>28548738.769536</v>
      </c>
      <c r="F98" s="0" t="n">
        <v>21101319.250667</v>
      </c>
      <c r="G98" s="0" t="n">
        <v>7350355.2402481</v>
      </c>
      <c r="H98" s="0" t="n">
        <v>21198383.9893437</v>
      </c>
      <c r="I98" s="0" t="n">
        <v>7350354.78019227</v>
      </c>
      <c r="J98" s="0" t="n">
        <v>4588382.59591286</v>
      </c>
      <c r="K98" s="0" t="n">
        <v>4450731.11803548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29835514.4860965</v>
      </c>
      <c r="C99" s="0" t="n">
        <v>28572288.6354508</v>
      </c>
      <c r="D99" s="0" t="n">
        <v>29938265.9937029</v>
      </c>
      <c r="E99" s="0" t="n">
        <v>28668873.2651578</v>
      </c>
      <c r="F99" s="0" t="n">
        <v>21196560.234584</v>
      </c>
      <c r="G99" s="0" t="n">
        <v>7375728.40086683</v>
      </c>
      <c r="H99" s="0" t="n">
        <v>21293145.3246227</v>
      </c>
      <c r="I99" s="0" t="n">
        <v>7375727.94053511</v>
      </c>
      <c r="J99" s="0" t="n">
        <v>4688836.58550937</v>
      </c>
      <c r="K99" s="0" t="n">
        <v>4548171.48794408</v>
      </c>
      <c r="L99" s="0" t="n">
        <v>4961507.5036322</v>
      </c>
      <c r="M99" s="0" t="n">
        <v>4689484.94255407</v>
      </c>
      <c r="N99" s="0" t="n">
        <v>4978632.43797741</v>
      </c>
      <c r="O99" s="0" t="n">
        <v>4705586.66333839</v>
      </c>
      <c r="P99" s="0" t="n">
        <v>781472.764251561</v>
      </c>
      <c r="Q99" s="0" t="n">
        <v>758028.581324014</v>
      </c>
    </row>
    <row r="100" customFormat="false" ht="12.8" hidden="false" customHeight="false" outlineLevel="0" collapsed="false">
      <c r="A100" s="0" t="n">
        <v>147</v>
      </c>
      <c r="B100" s="0" t="n">
        <v>29945831.565017</v>
      </c>
      <c r="C100" s="0" t="n">
        <v>28678107.7214749</v>
      </c>
      <c r="D100" s="0" t="n">
        <v>30047217.6944541</v>
      </c>
      <c r="E100" s="0" t="n">
        <v>28773408.8948754</v>
      </c>
      <c r="F100" s="0" t="n">
        <v>21260812.7886018</v>
      </c>
      <c r="G100" s="0" t="n">
        <v>7417294.93287317</v>
      </c>
      <c r="H100" s="0" t="n">
        <v>21356114.422547</v>
      </c>
      <c r="I100" s="0" t="n">
        <v>7417294.47232835</v>
      </c>
      <c r="J100" s="0" t="n">
        <v>4774765.87430293</v>
      </c>
      <c r="K100" s="0" t="n">
        <v>4631522.89807384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30132309.7228916</v>
      </c>
      <c r="C101" s="0" t="n">
        <v>28856774.9701609</v>
      </c>
      <c r="D101" s="0" t="n">
        <v>30231991.5504212</v>
      </c>
      <c r="E101" s="0" t="n">
        <v>28950477.144262</v>
      </c>
      <c r="F101" s="0" t="n">
        <v>21405279.4840707</v>
      </c>
      <c r="G101" s="0" t="n">
        <v>7451495.48609026</v>
      </c>
      <c r="H101" s="0" t="n">
        <v>21498982.1191236</v>
      </c>
      <c r="I101" s="0" t="n">
        <v>7451495.02513843</v>
      </c>
      <c r="J101" s="0" t="n">
        <v>4879943.49055397</v>
      </c>
      <c r="K101" s="0" t="n">
        <v>4733545.18583735</v>
      </c>
      <c r="L101" s="0" t="n">
        <v>5011066.56306993</v>
      </c>
      <c r="M101" s="0" t="n">
        <v>4736870.14450053</v>
      </c>
      <c r="N101" s="0" t="n">
        <v>5027680.42372615</v>
      </c>
      <c r="O101" s="0" t="n">
        <v>4752491.46178615</v>
      </c>
      <c r="P101" s="0" t="n">
        <v>813323.915092328</v>
      </c>
      <c r="Q101" s="0" t="n">
        <v>788924.197639558</v>
      </c>
    </row>
    <row r="102" customFormat="false" ht="12.8" hidden="false" customHeight="false" outlineLevel="0" collapsed="false">
      <c r="A102" s="0" t="n">
        <v>149</v>
      </c>
      <c r="B102" s="0" t="n">
        <v>30249030.9747148</v>
      </c>
      <c r="C102" s="0" t="n">
        <v>28967261.2971761</v>
      </c>
      <c r="D102" s="0" t="n">
        <v>30348371.6367079</v>
      </c>
      <c r="E102" s="0" t="n">
        <v>29060642.7767756</v>
      </c>
      <c r="F102" s="0" t="n">
        <v>21499440.9405689</v>
      </c>
      <c r="G102" s="0" t="n">
        <v>7467820.35660723</v>
      </c>
      <c r="H102" s="0" t="n">
        <v>21592822.9054329</v>
      </c>
      <c r="I102" s="0" t="n">
        <v>7467819.87134277</v>
      </c>
      <c r="J102" s="0" t="n">
        <v>4931564.58803836</v>
      </c>
      <c r="K102" s="0" t="n">
        <v>4783617.65039721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30302276.5320277</v>
      </c>
      <c r="C103" s="0" t="n">
        <v>29018006.2285404</v>
      </c>
      <c r="D103" s="0" t="n">
        <v>30400350.240666</v>
      </c>
      <c r="E103" s="0" t="n">
        <v>29110196.7727321</v>
      </c>
      <c r="F103" s="0" t="n">
        <v>21548061.542671</v>
      </c>
      <c r="G103" s="0" t="n">
        <v>7469944.68586938</v>
      </c>
      <c r="H103" s="0" t="n">
        <v>21640252.4613193</v>
      </c>
      <c r="I103" s="0" t="n">
        <v>7469944.31141277</v>
      </c>
      <c r="J103" s="0" t="n">
        <v>4981469.56486745</v>
      </c>
      <c r="K103" s="0" t="n">
        <v>4832025.47792142</v>
      </c>
      <c r="L103" s="0" t="n">
        <v>5039004.18165558</v>
      </c>
      <c r="M103" s="0" t="n">
        <v>4763455.19071548</v>
      </c>
      <c r="N103" s="0" t="n">
        <v>5055350.02282433</v>
      </c>
      <c r="O103" s="0" t="n">
        <v>4778825.53125624</v>
      </c>
      <c r="P103" s="0" t="n">
        <v>830244.927477908</v>
      </c>
      <c r="Q103" s="0" t="n">
        <v>805337.57965357</v>
      </c>
    </row>
    <row r="104" customFormat="false" ht="12.8" hidden="false" customHeight="false" outlineLevel="0" collapsed="false">
      <c r="A104" s="0" t="n">
        <v>151</v>
      </c>
      <c r="B104" s="0" t="n">
        <v>30388173.1797351</v>
      </c>
      <c r="C104" s="0" t="n">
        <v>29099940.2444937</v>
      </c>
      <c r="D104" s="0" t="n">
        <v>30485363.6971389</v>
      </c>
      <c r="E104" s="0" t="n">
        <v>29191303.8185803</v>
      </c>
      <c r="F104" s="0" t="n">
        <v>21637653.2236175</v>
      </c>
      <c r="G104" s="0" t="n">
        <v>7462287.02087615</v>
      </c>
      <c r="H104" s="0" t="n">
        <v>21729017.1723316</v>
      </c>
      <c r="I104" s="0" t="n">
        <v>7462286.64624868</v>
      </c>
      <c r="J104" s="0" t="n">
        <v>5031343.84653794</v>
      </c>
      <c r="K104" s="0" t="n">
        <v>4880403.5311418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30756788.2050605</v>
      </c>
      <c r="C105" s="0" t="n">
        <v>29451130.7851921</v>
      </c>
      <c r="D105" s="0" t="n">
        <v>30852864.0145815</v>
      </c>
      <c r="E105" s="0" t="n">
        <v>29541446.5378054</v>
      </c>
      <c r="F105" s="0" t="n">
        <v>21907522.9501112</v>
      </c>
      <c r="G105" s="0" t="n">
        <v>7543607.83508093</v>
      </c>
      <c r="H105" s="0" t="n">
        <v>21997839.0787004</v>
      </c>
      <c r="I105" s="0" t="n">
        <v>7543607.45910503</v>
      </c>
      <c r="J105" s="0" t="n">
        <v>5140435.45439134</v>
      </c>
      <c r="K105" s="0" t="n">
        <v>4986222.3907596</v>
      </c>
      <c r="L105" s="0" t="n">
        <v>5114598.74581555</v>
      </c>
      <c r="M105" s="0" t="n">
        <v>4835449.13373273</v>
      </c>
      <c r="N105" s="0" t="n">
        <v>5130612.17712997</v>
      </c>
      <c r="O105" s="0" t="n">
        <v>4850509.55317932</v>
      </c>
      <c r="P105" s="0" t="n">
        <v>856739.242398556</v>
      </c>
      <c r="Q105" s="0" t="n">
        <v>831037.0651266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224</v>
      </c>
      <c r="B1" s="0" t="s">
        <v>225</v>
      </c>
      <c r="C1" s="0" t="s">
        <v>226</v>
      </c>
      <c r="D1" s="0" t="s">
        <v>227</v>
      </c>
      <c r="E1" s="0" t="s">
        <v>228</v>
      </c>
      <c r="F1" s="0" t="s">
        <v>229</v>
      </c>
      <c r="G1" s="0" t="s">
        <v>230</v>
      </c>
      <c r="H1" s="0" t="s">
        <v>231</v>
      </c>
      <c r="I1" s="0" t="s">
        <v>232</v>
      </c>
      <c r="J1" s="0" t="s">
        <v>233</v>
      </c>
      <c r="K1" s="0" t="s">
        <v>234</v>
      </c>
      <c r="L1" s="0" t="s">
        <v>235</v>
      </c>
      <c r="M1" s="0" t="s">
        <v>236</v>
      </c>
      <c r="N1" s="0" t="s">
        <v>237</v>
      </c>
      <c r="O1" s="0" t="s">
        <v>238</v>
      </c>
      <c r="P1" s="0" t="s">
        <v>239</v>
      </c>
      <c r="Q1" s="0" t="s">
        <v>240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17828495.0497757</v>
      </c>
      <c r="C20" s="0" t="n">
        <v>17119088.2559429</v>
      </c>
      <c r="D20" s="0" t="n">
        <v>17903420.8398279</v>
      </c>
      <c r="E20" s="0" t="n">
        <v>17189518.4874038</v>
      </c>
      <c r="F20" s="0" t="n">
        <v>13903139.2402502</v>
      </c>
      <c r="G20" s="0" t="n">
        <v>3215949.01569271</v>
      </c>
      <c r="H20" s="0" t="n">
        <v>13973570.1442807</v>
      </c>
      <c r="I20" s="0" t="n">
        <v>3215948.34312313</v>
      </c>
      <c r="J20" s="0" t="n">
        <v>190613.730605871</v>
      </c>
      <c r="K20" s="0" t="n">
        <v>184895.318687695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17606284.1227751</v>
      </c>
      <c r="C21" s="0" t="n">
        <v>16904832.5333866</v>
      </c>
      <c r="D21" s="0" t="n">
        <v>17681533.7936137</v>
      </c>
      <c r="E21" s="0" t="n">
        <v>16975567.2129893</v>
      </c>
      <c r="F21" s="0" t="n">
        <v>13723690.4566922</v>
      </c>
      <c r="G21" s="0" t="n">
        <v>3181142.07669445</v>
      </c>
      <c r="H21" s="0" t="n">
        <v>13794425.7966835</v>
      </c>
      <c r="I21" s="0" t="n">
        <v>3181141.41630579</v>
      </c>
      <c r="J21" s="0" t="n">
        <v>192208.602319817</v>
      </c>
      <c r="K21" s="0" t="n">
        <v>186442.344250223</v>
      </c>
      <c r="L21" s="0" t="n">
        <v>2937785.98111899</v>
      </c>
      <c r="M21" s="0" t="n">
        <v>2778306.63329401</v>
      </c>
      <c r="N21" s="0" t="n">
        <v>2950327.59097762</v>
      </c>
      <c r="O21" s="0" t="n">
        <v>2790095.74462684</v>
      </c>
      <c r="P21" s="0" t="n">
        <v>32034.7670533028</v>
      </c>
      <c r="Q21" s="0" t="n">
        <v>31073.7240417038</v>
      </c>
    </row>
    <row r="22" customFormat="false" ht="12.8" hidden="false" customHeight="false" outlineLevel="0" collapsed="false">
      <c r="A22" s="0" t="n">
        <v>69</v>
      </c>
      <c r="B22" s="0" t="n">
        <v>18038378.5625067</v>
      </c>
      <c r="C22" s="0" t="n">
        <v>17319484.6816063</v>
      </c>
      <c r="D22" s="0" t="n">
        <v>18115699.8520577</v>
      </c>
      <c r="E22" s="0" t="n">
        <v>17392166.6827414</v>
      </c>
      <c r="F22" s="0" t="n">
        <v>14039592.6962673</v>
      </c>
      <c r="G22" s="0" t="n">
        <v>3279891.98533895</v>
      </c>
      <c r="H22" s="0" t="n">
        <v>14112275.3612294</v>
      </c>
      <c r="I22" s="0" t="n">
        <v>3279891.321512</v>
      </c>
      <c r="J22" s="0" t="n">
        <v>229403.813619602</v>
      </c>
      <c r="K22" s="0" t="n">
        <v>222521.699211014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18468651.461237</v>
      </c>
      <c r="C23" s="0" t="n">
        <v>17731441.8183921</v>
      </c>
      <c r="D23" s="0" t="n">
        <v>18549471.3765201</v>
      </c>
      <c r="E23" s="0" t="n">
        <v>17807412.527558</v>
      </c>
      <c r="F23" s="0" t="n">
        <v>14307519.4855466</v>
      </c>
      <c r="G23" s="0" t="n">
        <v>3423922.3328455</v>
      </c>
      <c r="H23" s="0" t="n">
        <v>14383490.8730511</v>
      </c>
      <c r="I23" s="0" t="n">
        <v>3423921.65450685</v>
      </c>
      <c r="J23" s="0" t="n">
        <v>263868.765364708</v>
      </c>
      <c r="K23" s="0" t="n">
        <v>255952.702403766</v>
      </c>
      <c r="L23" s="0" t="n">
        <v>3080907.72560365</v>
      </c>
      <c r="M23" s="0" t="n">
        <v>2908014.33744013</v>
      </c>
      <c r="N23" s="0" t="n">
        <v>3094377.70949831</v>
      </c>
      <c r="O23" s="0" t="n">
        <v>2920676.12032873</v>
      </c>
      <c r="P23" s="0" t="n">
        <v>43978.1275607846</v>
      </c>
      <c r="Q23" s="0" t="n">
        <v>42658.7837339611</v>
      </c>
    </row>
    <row r="24" customFormat="false" ht="12.8" hidden="false" customHeight="false" outlineLevel="0" collapsed="false">
      <c r="A24" s="0" t="n">
        <v>71</v>
      </c>
      <c r="B24" s="0" t="n">
        <v>19465952.4332372</v>
      </c>
      <c r="C24" s="0" t="n">
        <v>18687180.8895889</v>
      </c>
      <c r="D24" s="0" t="n">
        <v>19550858.0443909</v>
      </c>
      <c r="E24" s="0" t="n">
        <v>18766992.153046</v>
      </c>
      <c r="F24" s="0" t="n">
        <v>15020048.632069</v>
      </c>
      <c r="G24" s="0" t="n">
        <v>3667132.25751996</v>
      </c>
      <c r="H24" s="0" t="n">
        <v>15099860.5841858</v>
      </c>
      <c r="I24" s="0" t="n">
        <v>3667131.56886012</v>
      </c>
      <c r="J24" s="0" t="n">
        <v>295901.118709072</v>
      </c>
      <c r="K24" s="0" t="n">
        <v>287024.0851478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19137538.5666508</v>
      </c>
      <c r="C25" s="0" t="n">
        <v>18370208.7604058</v>
      </c>
      <c r="D25" s="0" t="n">
        <v>19221798.9299891</v>
      </c>
      <c r="E25" s="0" t="n">
        <v>18449414.3757885</v>
      </c>
      <c r="F25" s="0" t="n">
        <v>14709651.63958</v>
      </c>
      <c r="G25" s="0" t="n">
        <v>3660557.12082576</v>
      </c>
      <c r="H25" s="0" t="n">
        <v>14788857.9302776</v>
      </c>
      <c r="I25" s="0" t="n">
        <v>3660556.44551089</v>
      </c>
      <c r="J25" s="0" t="n">
        <v>308713.458696849</v>
      </c>
      <c r="K25" s="0" t="n">
        <v>299452.054935943</v>
      </c>
      <c r="L25" s="0" t="n">
        <v>3191957.08600754</v>
      </c>
      <c r="M25" s="0" t="n">
        <v>3011988.1959505</v>
      </c>
      <c r="N25" s="0" t="n">
        <v>3206000.63483426</v>
      </c>
      <c r="O25" s="0" t="n">
        <v>3025189.12994031</v>
      </c>
      <c r="P25" s="0" t="n">
        <v>51452.2431161415</v>
      </c>
      <c r="Q25" s="0" t="n">
        <v>49908.6758226572</v>
      </c>
    </row>
    <row r="26" customFormat="false" ht="12.8" hidden="false" customHeight="false" outlineLevel="0" collapsed="false">
      <c r="A26" s="0" t="n">
        <v>73</v>
      </c>
      <c r="B26" s="0" t="n">
        <v>18017663.4705558</v>
      </c>
      <c r="C26" s="0" t="n">
        <v>17293006.4058731</v>
      </c>
      <c r="D26" s="0" t="n">
        <v>18098417.7491178</v>
      </c>
      <c r="E26" s="0" t="n">
        <v>17368916.2445869</v>
      </c>
      <c r="F26" s="0" t="n">
        <v>13779827.77988</v>
      </c>
      <c r="G26" s="0" t="n">
        <v>3513178.62599317</v>
      </c>
      <c r="H26" s="0" t="n">
        <v>13855738.253388</v>
      </c>
      <c r="I26" s="0" t="n">
        <v>3513177.99119894</v>
      </c>
      <c r="J26" s="0" t="n">
        <v>318405.421883705</v>
      </c>
      <c r="K26" s="0" t="n">
        <v>308853.259227194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17894070.7423971</v>
      </c>
      <c r="C27" s="0" t="n">
        <v>17173413.9552599</v>
      </c>
      <c r="D27" s="0" t="n">
        <v>17975652.5978912</v>
      </c>
      <c r="E27" s="0" t="n">
        <v>17250101.7116247</v>
      </c>
      <c r="F27" s="0" t="n">
        <v>13635980.2313197</v>
      </c>
      <c r="G27" s="0" t="n">
        <v>3537433.72394017</v>
      </c>
      <c r="H27" s="0" t="n">
        <v>13712668.6124639</v>
      </c>
      <c r="I27" s="0" t="n">
        <v>3537433.09916081</v>
      </c>
      <c r="J27" s="0" t="n">
        <v>322323.685391712</v>
      </c>
      <c r="K27" s="0" t="n">
        <v>312653.974829961</v>
      </c>
      <c r="L27" s="0" t="n">
        <v>2984661.99834584</v>
      </c>
      <c r="M27" s="0" t="n">
        <v>2815975.36682677</v>
      </c>
      <c r="N27" s="0" t="n">
        <v>2998259.11826868</v>
      </c>
      <c r="O27" s="0" t="n">
        <v>2828756.65779671</v>
      </c>
      <c r="P27" s="0" t="n">
        <v>53720.614231952</v>
      </c>
      <c r="Q27" s="0" t="n">
        <v>52108.9958049934</v>
      </c>
    </row>
    <row r="28" customFormat="false" ht="12.8" hidden="false" customHeight="false" outlineLevel="0" collapsed="false">
      <c r="A28" s="0" t="n">
        <v>75</v>
      </c>
      <c r="B28" s="0" t="n">
        <v>18424525.1714336</v>
      </c>
      <c r="C28" s="0" t="n">
        <v>17681026.273562</v>
      </c>
      <c r="D28" s="0" t="n">
        <v>18508384.9274835</v>
      </c>
      <c r="E28" s="0" t="n">
        <v>17759855.2763859</v>
      </c>
      <c r="F28" s="0" t="n">
        <v>13986645.5660889</v>
      </c>
      <c r="G28" s="0" t="n">
        <v>3694380.70747307</v>
      </c>
      <c r="H28" s="0" t="n">
        <v>14065475.2004149</v>
      </c>
      <c r="I28" s="0" t="n">
        <v>3694380.07597105</v>
      </c>
      <c r="J28" s="0" t="n">
        <v>358071.838394347</v>
      </c>
      <c r="K28" s="0" t="n">
        <v>347329.683242517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18797823.2993266</v>
      </c>
      <c r="C29" s="0" t="n">
        <v>18037647.0795849</v>
      </c>
      <c r="D29" s="0" t="n">
        <v>18883814.5420114</v>
      </c>
      <c r="E29" s="0" t="n">
        <v>18118479.6911191</v>
      </c>
      <c r="F29" s="0" t="n">
        <v>14208381.6789921</v>
      </c>
      <c r="G29" s="0" t="n">
        <v>3829265.40059288</v>
      </c>
      <c r="H29" s="0" t="n">
        <v>14289214.933599</v>
      </c>
      <c r="I29" s="0" t="n">
        <v>3829264.75752006</v>
      </c>
      <c r="J29" s="0" t="n">
        <v>390039.530437807</v>
      </c>
      <c r="K29" s="0" t="n">
        <v>378338.344524673</v>
      </c>
      <c r="L29" s="0" t="n">
        <v>3134200.32368084</v>
      </c>
      <c r="M29" s="0" t="n">
        <v>2956474.57832453</v>
      </c>
      <c r="N29" s="0" t="n">
        <v>3148532.3470025</v>
      </c>
      <c r="O29" s="0" t="n">
        <v>2969946.91633499</v>
      </c>
      <c r="P29" s="0" t="n">
        <v>65006.5884063012</v>
      </c>
      <c r="Q29" s="0" t="n">
        <v>63056.3907541122</v>
      </c>
    </row>
    <row r="30" customFormat="false" ht="12.8" hidden="false" customHeight="false" outlineLevel="0" collapsed="false">
      <c r="A30" s="0" t="n">
        <v>77</v>
      </c>
      <c r="B30" s="0" t="n">
        <v>19060427.9466695</v>
      </c>
      <c r="C30" s="0" t="n">
        <v>18287995.2928604</v>
      </c>
      <c r="D30" s="0" t="n">
        <v>19148624.2789699</v>
      </c>
      <c r="E30" s="0" t="n">
        <v>18370900.6977288</v>
      </c>
      <c r="F30" s="0" t="n">
        <v>14330451.0218957</v>
      </c>
      <c r="G30" s="0" t="n">
        <v>3957544.2709647</v>
      </c>
      <c r="H30" s="0" t="n">
        <v>14413357.0748143</v>
      </c>
      <c r="I30" s="0" t="n">
        <v>3957543.62291456</v>
      </c>
      <c r="J30" s="0" t="n">
        <v>419919.574743397</v>
      </c>
      <c r="K30" s="0" t="n">
        <v>407321.987501095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19168651.9178904</v>
      </c>
      <c r="C31" s="0" t="n">
        <v>18390776.314643</v>
      </c>
      <c r="D31" s="0" t="n">
        <v>19258249.7888775</v>
      </c>
      <c r="E31" s="0" t="n">
        <v>18474999.1691305</v>
      </c>
      <c r="F31" s="0" t="n">
        <v>14391623.5296586</v>
      </c>
      <c r="G31" s="0" t="n">
        <v>3999152.78498446</v>
      </c>
      <c r="H31" s="0" t="n">
        <v>14475847.0325552</v>
      </c>
      <c r="I31" s="0" t="n">
        <v>3999152.13657523</v>
      </c>
      <c r="J31" s="0" t="n">
        <v>447926.200473439</v>
      </c>
      <c r="K31" s="0" t="n">
        <v>434488.414459235</v>
      </c>
      <c r="L31" s="0" t="n">
        <v>3196054.80728613</v>
      </c>
      <c r="M31" s="0" t="n">
        <v>3014390.70803495</v>
      </c>
      <c r="N31" s="0" t="n">
        <v>3210987.9375144</v>
      </c>
      <c r="O31" s="0" t="n">
        <v>3028428.08998798</v>
      </c>
      <c r="P31" s="0" t="n">
        <v>74654.3667455731</v>
      </c>
      <c r="Q31" s="0" t="n">
        <v>72414.7357432059</v>
      </c>
    </row>
    <row r="32" customFormat="false" ht="12.8" hidden="false" customHeight="false" outlineLevel="0" collapsed="false">
      <c r="A32" s="0" t="n">
        <v>79</v>
      </c>
      <c r="B32" s="0" t="n">
        <v>19198371.3284507</v>
      </c>
      <c r="C32" s="0" t="n">
        <v>18418121.7195306</v>
      </c>
      <c r="D32" s="0" t="n">
        <v>19289412.6840734</v>
      </c>
      <c r="E32" s="0" t="n">
        <v>18503701.4498828</v>
      </c>
      <c r="F32" s="0" t="n">
        <v>14366585.3455504</v>
      </c>
      <c r="G32" s="0" t="n">
        <v>4051536.37398015</v>
      </c>
      <c r="H32" s="0" t="n">
        <v>14452165.7245448</v>
      </c>
      <c r="I32" s="0" t="n">
        <v>4051535.72533803</v>
      </c>
      <c r="J32" s="0" t="n">
        <v>470600.633416992</v>
      </c>
      <c r="K32" s="0" t="n">
        <v>456482.614414482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19417213.1580816</v>
      </c>
      <c r="C33" s="0" t="n">
        <v>18626896.9605702</v>
      </c>
      <c r="D33" s="0" t="n">
        <v>19510859.4079539</v>
      </c>
      <c r="E33" s="0" t="n">
        <v>18714925.2979849</v>
      </c>
      <c r="F33" s="0" t="n">
        <v>14489859.3545918</v>
      </c>
      <c r="G33" s="0" t="n">
        <v>4137037.60597844</v>
      </c>
      <c r="H33" s="0" t="n">
        <v>14577888.3414825</v>
      </c>
      <c r="I33" s="0" t="n">
        <v>4137036.95650243</v>
      </c>
      <c r="J33" s="0" t="n">
        <v>494802.237287761</v>
      </c>
      <c r="K33" s="0" t="n">
        <v>479958.170169128</v>
      </c>
      <c r="L33" s="0" t="n">
        <v>3237097.07537453</v>
      </c>
      <c r="M33" s="0" t="n">
        <v>3052657.12489813</v>
      </c>
      <c r="N33" s="0" t="n">
        <v>3252704.93661827</v>
      </c>
      <c r="O33" s="0" t="n">
        <v>3067328.75588892</v>
      </c>
      <c r="P33" s="0" t="n">
        <v>82467.0395479602</v>
      </c>
      <c r="Q33" s="0" t="n">
        <v>79993.0283615213</v>
      </c>
    </row>
    <row r="34" customFormat="false" ht="12.8" hidden="false" customHeight="false" outlineLevel="0" collapsed="false">
      <c r="A34" s="0" t="n">
        <v>81</v>
      </c>
      <c r="B34" s="0" t="n">
        <v>19606729.4557809</v>
      </c>
      <c r="C34" s="0" t="n">
        <v>18806853.9463145</v>
      </c>
      <c r="D34" s="0" t="n">
        <v>19702863.0700936</v>
      </c>
      <c r="E34" s="0" t="n">
        <v>18897220.2284455</v>
      </c>
      <c r="F34" s="0" t="n">
        <v>14575305.8797517</v>
      </c>
      <c r="G34" s="0" t="n">
        <v>4231548.06656285</v>
      </c>
      <c r="H34" s="0" t="n">
        <v>14665672.8156041</v>
      </c>
      <c r="I34" s="0" t="n">
        <v>4231547.41284141</v>
      </c>
      <c r="J34" s="0" t="n">
        <v>504280.04554631</v>
      </c>
      <c r="K34" s="0" t="n">
        <v>489151.644179921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19723338.030855</v>
      </c>
      <c r="C35" s="0" t="n">
        <v>18917936.645628</v>
      </c>
      <c r="D35" s="0" t="n">
        <v>19819918.2220215</v>
      </c>
      <c r="E35" s="0" t="n">
        <v>19008722.7140951</v>
      </c>
      <c r="F35" s="0" t="n">
        <v>14628248.4684551</v>
      </c>
      <c r="G35" s="0" t="n">
        <v>4289688.17717286</v>
      </c>
      <c r="H35" s="0" t="n">
        <v>14719035.2054765</v>
      </c>
      <c r="I35" s="0" t="n">
        <v>4289687.50861857</v>
      </c>
      <c r="J35" s="0" t="n">
        <v>522981.246402612</v>
      </c>
      <c r="K35" s="0" t="n">
        <v>507291.809010534</v>
      </c>
      <c r="L35" s="0" t="n">
        <v>3287683.60168555</v>
      </c>
      <c r="M35" s="0" t="n">
        <v>3099828.69367329</v>
      </c>
      <c r="N35" s="0" t="n">
        <v>3303780.42233574</v>
      </c>
      <c r="O35" s="0" t="n">
        <v>3114959.94953709</v>
      </c>
      <c r="P35" s="0" t="n">
        <v>87163.5410671021</v>
      </c>
      <c r="Q35" s="0" t="n">
        <v>84548.634835089</v>
      </c>
    </row>
    <row r="36" customFormat="false" ht="12.8" hidden="false" customHeight="false" outlineLevel="0" collapsed="false">
      <c r="A36" s="0" t="n">
        <v>83</v>
      </c>
      <c r="B36" s="0" t="n">
        <v>19912292.9531168</v>
      </c>
      <c r="C36" s="0" t="n">
        <v>19097458.84019</v>
      </c>
      <c r="D36" s="0" t="n">
        <v>20010252.3421268</v>
      </c>
      <c r="E36" s="0" t="n">
        <v>19189541.3587238</v>
      </c>
      <c r="F36" s="0" t="n">
        <v>14699363.3484724</v>
      </c>
      <c r="G36" s="0" t="n">
        <v>4398095.49171758</v>
      </c>
      <c r="H36" s="0" t="n">
        <v>14791446.5462403</v>
      </c>
      <c r="I36" s="0" t="n">
        <v>4398094.8124835</v>
      </c>
      <c r="J36" s="0" t="n">
        <v>535704.187635791</v>
      </c>
      <c r="K36" s="0" t="n">
        <v>519633.062006718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20068635.7883993</v>
      </c>
      <c r="C37" s="0" t="n">
        <v>19245751.9931889</v>
      </c>
      <c r="D37" s="0" t="n">
        <v>20168608.6108465</v>
      </c>
      <c r="E37" s="0" t="n">
        <v>19339727.1432002</v>
      </c>
      <c r="F37" s="0" t="n">
        <v>14782530.3762986</v>
      </c>
      <c r="G37" s="0" t="n">
        <v>4463221.61689022</v>
      </c>
      <c r="H37" s="0" t="n">
        <v>14876506.2105915</v>
      </c>
      <c r="I37" s="0" t="n">
        <v>4463220.93260866</v>
      </c>
      <c r="J37" s="0" t="n">
        <v>559174.053715152</v>
      </c>
      <c r="K37" s="0" t="n">
        <v>542398.832103697</v>
      </c>
      <c r="L37" s="0" t="n">
        <v>3347235.30153009</v>
      </c>
      <c r="M37" s="0" t="n">
        <v>3155954.71197635</v>
      </c>
      <c r="N37" s="0" t="n">
        <v>3363897.56217039</v>
      </c>
      <c r="O37" s="0" t="n">
        <v>3171618.35890501</v>
      </c>
      <c r="P37" s="0" t="n">
        <v>93195.6756191919</v>
      </c>
      <c r="Q37" s="0" t="n">
        <v>90399.8053506161</v>
      </c>
    </row>
    <row r="38" customFormat="false" ht="12.8" hidden="false" customHeight="false" outlineLevel="0" collapsed="false">
      <c r="A38" s="0" t="n">
        <v>85</v>
      </c>
      <c r="B38" s="0" t="n">
        <v>20229206.5792668</v>
      </c>
      <c r="C38" s="0" t="n">
        <v>19398266.0279526</v>
      </c>
      <c r="D38" s="0" t="n">
        <v>20330855.9125776</v>
      </c>
      <c r="E38" s="0" t="n">
        <v>19493817.1019883</v>
      </c>
      <c r="F38" s="0" t="n">
        <v>14850774.5831195</v>
      </c>
      <c r="G38" s="0" t="n">
        <v>4547491.4448331</v>
      </c>
      <c r="H38" s="0" t="n">
        <v>14946326.3613356</v>
      </c>
      <c r="I38" s="0" t="n">
        <v>4547490.74065274</v>
      </c>
      <c r="J38" s="0" t="n">
        <v>576494.109150422</v>
      </c>
      <c r="K38" s="0" t="n">
        <v>559199.285875909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20479259.7539173</v>
      </c>
      <c r="C39" s="0" t="n">
        <v>19636123.1549258</v>
      </c>
      <c r="D39" s="0" t="n">
        <v>20583180.0668092</v>
      </c>
      <c r="E39" s="0" t="n">
        <v>19733808.9549456</v>
      </c>
      <c r="F39" s="0" t="n">
        <v>15012188.3078034</v>
      </c>
      <c r="G39" s="0" t="n">
        <v>4623934.84712243</v>
      </c>
      <c r="H39" s="0" t="n">
        <v>15109874.8016015</v>
      </c>
      <c r="I39" s="0" t="n">
        <v>4623934.15334408</v>
      </c>
      <c r="J39" s="0" t="n">
        <v>604040.865810614</v>
      </c>
      <c r="K39" s="0" t="n">
        <v>585919.639836296</v>
      </c>
      <c r="L39" s="0" t="n">
        <v>3415177.65596501</v>
      </c>
      <c r="M39" s="0" t="n">
        <v>3219424.08496656</v>
      </c>
      <c r="N39" s="0" t="n">
        <v>3432497.83327348</v>
      </c>
      <c r="O39" s="0" t="n">
        <v>3235706.18736369</v>
      </c>
      <c r="P39" s="0" t="n">
        <v>100673.477635102</v>
      </c>
      <c r="Q39" s="0" t="n">
        <v>97653.2733060493</v>
      </c>
    </row>
    <row r="40" customFormat="false" ht="12.8" hidden="false" customHeight="false" outlineLevel="0" collapsed="false">
      <c r="A40" s="0" t="n">
        <v>87</v>
      </c>
      <c r="B40" s="0" t="n">
        <v>20748175.0022987</v>
      </c>
      <c r="C40" s="0" t="n">
        <v>19892794.4024921</v>
      </c>
      <c r="D40" s="0" t="n">
        <v>20854140.7381579</v>
      </c>
      <c r="E40" s="0" t="n">
        <v>19992402.9050694</v>
      </c>
      <c r="F40" s="0" t="n">
        <v>15189867.6047289</v>
      </c>
      <c r="G40" s="0" t="n">
        <v>4702926.79776325</v>
      </c>
      <c r="H40" s="0" t="n">
        <v>15289476.8029068</v>
      </c>
      <c r="I40" s="0" t="n">
        <v>4702926.10216258</v>
      </c>
      <c r="J40" s="0" t="n">
        <v>615414.017427305</v>
      </c>
      <c r="K40" s="0" t="n">
        <v>596951.596904486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20938841.4642073</v>
      </c>
      <c r="C41" s="0" t="n">
        <v>20074308.3800193</v>
      </c>
      <c r="D41" s="0" t="n">
        <v>21046275.2510126</v>
      </c>
      <c r="E41" s="0" t="n">
        <v>20175296.8535949</v>
      </c>
      <c r="F41" s="0" t="n">
        <v>15307107.0153894</v>
      </c>
      <c r="G41" s="0" t="n">
        <v>4767201.36462992</v>
      </c>
      <c r="H41" s="0" t="n">
        <v>15408096.1837636</v>
      </c>
      <c r="I41" s="0" t="n">
        <v>4767200.66983135</v>
      </c>
      <c r="J41" s="0" t="n">
        <v>687756.609534866</v>
      </c>
      <c r="K41" s="0" t="n">
        <v>667123.91124882</v>
      </c>
      <c r="L41" s="0" t="n">
        <v>3491722.45888439</v>
      </c>
      <c r="M41" s="0" t="n">
        <v>3291611.25234946</v>
      </c>
      <c r="N41" s="0" t="n">
        <v>3509628.21661057</v>
      </c>
      <c r="O41" s="0" t="n">
        <v>3308444.06061876</v>
      </c>
      <c r="P41" s="0" t="n">
        <v>114626.101589144</v>
      </c>
      <c r="Q41" s="0" t="n">
        <v>111187.31854147</v>
      </c>
    </row>
    <row r="42" customFormat="false" ht="12.8" hidden="false" customHeight="false" outlineLevel="0" collapsed="false">
      <c r="A42" s="0" t="n">
        <v>89</v>
      </c>
      <c r="B42" s="0" t="n">
        <v>21108692.5207337</v>
      </c>
      <c r="C42" s="0" t="n">
        <v>20235380.3582137</v>
      </c>
      <c r="D42" s="0" t="n">
        <v>21217361.039898</v>
      </c>
      <c r="E42" s="0" t="n">
        <v>20337529.4831242</v>
      </c>
      <c r="F42" s="0" t="n">
        <v>15387843.1593698</v>
      </c>
      <c r="G42" s="0" t="n">
        <v>4847537.19884391</v>
      </c>
      <c r="H42" s="0" t="n">
        <v>15489992.9807175</v>
      </c>
      <c r="I42" s="0" t="n">
        <v>4847536.50240668</v>
      </c>
      <c r="J42" s="0" t="n">
        <v>732578.875800176</v>
      </c>
      <c r="K42" s="0" t="n">
        <v>710601.50952617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21288153.1954083</v>
      </c>
      <c r="C43" s="0" t="n">
        <v>20406972.901957</v>
      </c>
      <c r="D43" s="0" t="n">
        <v>21398285.1855901</v>
      </c>
      <c r="E43" s="0" t="n">
        <v>20510497.6941852</v>
      </c>
      <c r="F43" s="0" t="n">
        <v>15502836.1397475</v>
      </c>
      <c r="G43" s="0" t="n">
        <v>4904136.76220943</v>
      </c>
      <c r="H43" s="0" t="n">
        <v>15606361.6081792</v>
      </c>
      <c r="I43" s="0" t="n">
        <v>4904136.08600608</v>
      </c>
      <c r="J43" s="0" t="n">
        <v>818683.044907682</v>
      </c>
      <c r="K43" s="0" t="n">
        <v>794122.553560452</v>
      </c>
      <c r="L43" s="0" t="n">
        <v>3547686.99872651</v>
      </c>
      <c r="M43" s="0" t="n">
        <v>3344260.04920559</v>
      </c>
      <c r="N43" s="0" t="n">
        <v>3566042.45834145</v>
      </c>
      <c r="O43" s="0" t="n">
        <v>3361515.59046613</v>
      </c>
      <c r="P43" s="0" t="n">
        <v>136447.17415128</v>
      </c>
      <c r="Q43" s="0" t="n">
        <v>132353.758926742</v>
      </c>
    </row>
    <row r="44" customFormat="false" ht="12.8" hidden="false" customHeight="false" outlineLevel="0" collapsed="false">
      <c r="A44" s="0" t="n">
        <v>91</v>
      </c>
      <c r="B44" s="0" t="n">
        <v>21512791.2653581</v>
      </c>
      <c r="C44" s="0" t="n">
        <v>20620848.4389216</v>
      </c>
      <c r="D44" s="0" t="n">
        <v>21624121.3564306</v>
      </c>
      <c r="E44" s="0" t="n">
        <v>20725503.4408403</v>
      </c>
      <c r="F44" s="0" t="n">
        <v>15622801.8985116</v>
      </c>
      <c r="G44" s="0" t="n">
        <v>4998046.54041</v>
      </c>
      <c r="H44" s="0" t="n">
        <v>15727457.5804227</v>
      </c>
      <c r="I44" s="0" t="n">
        <v>4998045.86041762</v>
      </c>
      <c r="J44" s="0" t="n">
        <v>878599.322610628</v>
      </c>
      <c r="K44" s="0" t="n">
        <v>852241.342932309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21816409.0199643</v>
      </c>
      <c r="C45" s="0" t="n">
        <v>20910588.4716926</v>
      </c>
      <c r="D45" s="0" t="n">
        <v>21926750.2914633</v>
      </c>
      <c r="E45" s="0" t="n">
        <v>21014313.9989279</v>
      </c>
      <c r="F45" s="0" t="n">
        <v>15844615.9553893</v>
      </c>
      <c r="G45" s="0" t="n">
        <v>5065972.5163033</v>
      </c>
      <c r="H45" s="0" t="n">
        <v>15948342.1616923</v>
      </c>
      <c r="I45" s="0" t="n">
        <v>5065971.83723562</v>
      </c>
      <c r="J45" s="0" t="n">
        <v>1000377.99504019</v>
      </c>
      <c r="K45" s="0" t="n">
        <v>970366.655188983</v>
      </c>
      <c r="L45" s="0" t="n">
        <v>3633340.48971595</v>
      </c>
      <c r="M45" s="0" t="n">
        <v>3425028.37478645</v>
      </c>
      <c r="N45" s="0" t="n">
        <v>3651731.5406442</v>
      </c>
      <c r="O45" s="0" t="n">
        <v>3442317.38474599</v>
      </c>
      <c r="P45" s="0" t="n">
        <v>166729.665840031</v>
      </c>
      <c r="Q45" s="0" t="n">
        <v>161727.775864831</v>
      </c>
    </row>
    <row r="46" customFormat="false" ht="12.8" hidden="false" customHeight="false" outlineLevel="0" collapsed="false">
      <c r="A46" s="0" t="n">
        <v>93</v>
      </c>
      <c r="B46" s="0" t="n">
        <v>22033794.3531638</v>
      </c>
      <c r="C46" s="0" t="n">
        <v>21118352.6673073</v>
      </c>
      <c r="D46" s="0" t="n">
        <v>22144207.9073875</v>
      </c>
      <c r="E46" s="0" t="n">
        <v>21222146.1557032</v>
      </c>
      <c r="F46" s="0" t="n">
        <v>15980156.5805806</v>
      </c>
      <c r="G46" s="0" t="n">
        <v>5138196.0867267</v>
      </c>
      <c r="H46" s="0" t="n">
        <v>16083950.7436311</v>
      </c>
      <c r="I46" s="0" t="n">
        <v>5138195.41207211</v>
      </c>
      <c r="J46" s="0" t="n">
        <v>1093149.28326406</v>
      </c>
      <c r="K46" s="0" t="n">
        <v>1060354.80476614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22280622.8707405</v>
      </c>
      <c r="C47" s="0" t="n">
        <v>21353854.6769062</v>
      </c>
      <c r="D47" s="0" t="n">
        <v>22392285.7776768</v>
      </c>
      <c r="E47" s="0" t="n">
        <v>21458822.5848959</v>
      </c>
      <c r="F47" s="0" t="n">
        <v>16137860.2281739</v>
      </c>
      <c r="G47" s="0" t="n">
        <v>5215994.4487323</v>
      </c>
      <c r="H47" s="0" t="n">
        <v>16242828.7963137</v>
      </c>
      <c r="I47" s="0" t="n">
        <v>5215993.78858223</v>
      </c>
      <c r="J47" s="0" t="n">
        <v>1170565.06072072</v>
      </c>
      <c r="K47" s="0" t="n">
        <v>1135448.1088991</v>
      </c>
      <c r="L47" s="0" t="n">
        <v>3711386.72968621</v>
      </c>
      <c r="M47" s="0" t="n">
        <v>3499361.11092002</v>
      </c>
      <c r="N47" s="0" t="n">
        <v>3729998.06089006</v>
      </c>
      <c r="O47" s="0" t="n">
        <v>3516857.19730734</v>
      </c>
      <c r="P47" s="0" t="n">
        <v>195094.176786787</v>
      </c>
      <c r="Q47" s="0" t="n">
        <v>189241.351483183</v>
      </c>
    </row>
    <row r="48" customFormat="false" ht="12.8" hidden="false" customHeight="false" outlineLevel="0" collapsed="false">
      <c r="A48" s="0" t="n">
        <v>95</v>
      </c>
      <c r="B48" s="0" t="n">
        <v>22482380.1489276</v>
      </c>
      <c r="C48" s="0" t="n">
        <v>21545801.7541851</v>
      </c>
      <c r="D48" s="0" t="n">
        <v>22594811.2781122</v>
      </c>
      <c r="E48" s="0" t="n">
        <v>21651491.8239072</v>
      </c>
      <c r="F48" s="0" t="n">
        <v>16219292.5124758</v>
      </c>
      <c r="G48" s="0" t="n">
        <v>5326509.24170924</v>
      </c>
      <c r="H48" s="0" t="n">
        <v>16324983.2483825</v>
      </c>
      <c r="I48" s="0" t="n">
        <v>5326508.57552466</v>
      </c>
      <c r="J48" s="0" t="n">
        <v>1224506.87446267</v>
      </c>
      <c r="K48" s="0" t="n">
        <v>1187771.66822879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22599491.7675715</v>
      </c>
      <c r="C49" s="0" t="n">
        <v>21656894.4430679</v>
      </c>
      <c r="D49" s="0" t="n">
        <v>22713021.3182438</v>
      </c>
      <c r="E49" s="0" t="n">
        <v>21763617.0420704</v>
      </c>
      <c r="F49" s="0" t="n">
        <v>16290428.7060514</v>
      </c>
      <c r="G49" s="0" t="n">
        <v>5366465.7370165</v>
      </c>
      <c r="H49" s="0" t="n">
        <v>16397151.829507</v>
      </c>
      <c r="I49" s="0" t="n">
        <v>5366465.21256338</v>
      </c>
      <c r="J49" s="0" t="n">
        <v>1279458.52697624</v>
      </c>
      <c r="K49" s="0" t="n">
        <v>1241074.77116696</v>
      </c>
      <c r="L49" s="0" t="n">
        <v>3763892.4946632</v>
      </c>
      <c r="M49" s="0" t="n">
        <v>3549066.60889181</v>
      </c>
      <c r="N49" s="0" t="n">
        <v>3782814.94129485</v>
      </c>
      <c r="O49" s="0" t="n">
        <v>3566855.18736314</v>
      </c>
      <c r="P49" s="0" t="n">
        <v>213243.087829374</v>
      </c>
      <c r="Q49" s="0" t="n">
        <v>206845.795194493</v>
      </c>
    </row>
    <row r="50" customFormat="false" ht="12.8" hidden="false" customHeight="false" outlineLevel="0" collapsed="false">
      <c r="A50" s="0" t="n">
        <v>97</v>
      </c>
      <c r="B50" s="0" t="n">
        <v>22752718.4468033</v>
      </c>
      <c r="C50" s="0" t="n">
        <v>21803736.230683</v>
      </c>
      <c r="D50" s="0" t="n">
        <v>22867064.1714697</v>
      </c>
      <c r="E50" s="0" t="n">
        <v>21911226.0456107</v>
      </c>
      <c r="F50" s="0" t="n">
        <v>16384142.1413534</v>
      </c>
      <c r="G50" s="0" t="n">
        <v>5419594.08932962</v>
      </c>
      <c r="H50" s="0" t="n">
        <v>16491632.4756508</v>
      </c>
      <c r="I50" s="0" t="n">
        <v>5419593.56995994</v>
      </c>
      <c r="J50" s="0" t="n">
        <v>1358384.32477804</v>
      </c>
      <c r="K50" s="0" t="n">
        <v>1317632.7950347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22953004.2672491</v>
      </c>
      <c r="C51" s="0" t="n">
        <v>21994549.5365319</v>
      </c>
      <c r="D51" s="0" t="n">
        <v>23068402.3390924</v>
      </c>
      <c r="E51" s="0" t="n">
        <v>22103028.5818833</v>
      </c>
      <c r="F51" s="0" t="n">
        <v>16494218.9619568</v>
      </c>
      <c r="G51" s="0" t="n">
        <v>5500330.57457503</v>
      </c>
      <c r="H51" s="0" t="n">
        <v>16602698.529265</v>
      </c>
      <c r="I51" s="0" t="n">
        <v>5500330.05261831</v>
      </c>
      <c r="J51" s="0" t="n">
        <v>1416868.01779144</v>
      </c>
      <c r="K51" s="0" t="n">
        <v>1374361.97725769</v>
      </c>
      <c r="L51" s="0" t="n">
        <v>3824181.78687401</v>
      </c>
      <c r="M51" s="0" t="n">
        <v>3606565.65551773</v>
      </c>
      <c r="N51" s="0" t="n">
        <v>3843415.66016327</v>
      </c>
      <c r="O51" s="0" t="n">
        <v>3624646.72754213</v>
      </c>
      <c r="P51" s="0" t="n">
        <v>236144.669631906</v>
      </c>
      <c r="Q51" s="0" t="n">
        <v>229060.329542949</v>
      </c>
    </row>
    <row r="52" customFormat="false" ht="12.8" hidden="false" customHeight="false" outlineLevel="0" collapsed="false">
      <c r="A52" s="0" t="n">
        <v>99</v>
      </c>
      <c r="B52" s="0" t="n">
        <v>23158744.9898101</v>
      </c>
      <c r="C52" s="0" t="n">
        <v>22191160.6283157</v>
      </c>
      <c r="D52" s="0" t="n">
        <v>23275211.0463227</v>
      </c>
      <c r="E52" s="0" t="n">
        <v>22300643.6097406</v>
      </c>
      <c r="F52" s="0" t="n">
        <v>16657659.5937772</v>
      </c>
      <c r="G52" s="0" t="n">
        <v>5533501.03453857</v>
      </c>
      <c r="H52" s="0" t="n">
        <v>16767143.0830377</v>
      </c>
      <c r="I52" s="0" t="n">
        <v>5533500.52670291</v>
      </c>
      <c r="J52" s="0" t="n">
        <v>1464046.41792944</v>
      </c>
      <c r="K52" s="0" t="n">
        <v>1420125.02539156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23336952.7592976</v>
      </c>
      <c r="C53" s="0" t="n">
        <v>22361914.1051289</v>
      </c>
      <c r="D53" s="0" t="n">
        <v>23453278.6947858</v>
      </c>
      <c r="E53" s="0" t="n">
        <v>22471269.2640215</v>
      </c>
      <c r="F53" s="0" t="n">
        <v>16804219.6907573</v>
      </c>
      <c r="G53" s="0" t="n">
        <v>5557694.4143716</v>
      </c>
      <c r="H53" s="0" t="n">
        <v>16913575.3262912</v>
      </c>
      <c r="I53" s="0" t="n">
        <v>5557693.93773023</v>
      </c>
      <c r="J53" s="0" t="n">
        <v>1576283.73087666</v>
      </c>
      <c r="K53" s="0" t="n">
        <v>1528995.21895036</v>
      </c>
      <c r="L53" s="0" t="n">
        <v>3890483.54708699</v>
      </c>
      <c r="M53" s="0" t="n">
        <v>3670173.77393229</v>
      </c>
      <c r="N53" s="0" t="n">
        <v>3909872.75965659</v>
      </c>
      <c r="O53" s="0" t="n">
        <v>3688400.87543053</v>
      </c>
      <c r="P53" s="0" t="n">
        <v>262713.95514611</v>
      </c>
      <c r="Q53" s="0" t="n">
        <v>254832.536491727</v>
      </c>
    </row>
    <row r="54" customFormat="false" ht="12.8" hidden="false" customHeight="false" outlineLevel="0" collapsed="false">
      <c r="A54" s="0" t="n">
        <v>101</v>
      </c>
      <c r="B54" s="0" t="n">
        <v>23508516.2524255</v>
      </c>
      <c r="C54" s="0" t="n">
        <v>22525701.7077776</v>
      </c>
      <c r="D54" s="0" t="n">
        <v>23627091.0062981</v>
      </c>
      <c r="E54" s="0" t="n">
        <v>22637170.7748232</v>
      </c>
      <c r="F54" s="0" t="n">
        <v>16960635.3459218</v>
      </c>
      <c r="G54" s="0" t="n">
        <v>5565066.36185575</v>
      </c>
      <c r="H54" s="0" t="n">
        <v>17072104.9014359</v>
      </c>
      <c r="I54" s="0" t="n">
        <v>5565065.87338733</v>
      </c>
      <c r="J54" s="0" t="n">
        <v>1622823.78170104</v>
      </c>
      <c r="K54" s="0" t="n">
        <v>1574139.06825001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23638162.6966687</v>
      </c>
      <c r="C55" s="0" t="n">
        <v>22649415.5406811</v>
      </c>
      <c r="D55" s="0" t="n">
        <v>23757179.9529239</v>
      </c>
      <c r="E55" s="0" t="n">
        <v>22761300.5743262</v>
      </c>
      <c r="F55" s="0" t="n">
        <v>17053187.7737966</v>
      </c>
      <c r="G55" s="0" t="n">
        <v>5596227.76688449</v>
      </c>
      <c r="H55" s="0" t="n">
        <v>17165073.2809184</v>
      </c>
      <c r="I55" s="0" t="n">
        <v>5596227.29340781</v>
      </c>
      <c r="J55" s="0" t="n">
        <v>1709492.7641514</v>
      </c>
      <c r="K55" s="0" t="n">
        <v>1658207.98122686</v>
      </c>
      <c r="L55" s="0" t="n">
        <v>3940913.95496211</v>
      </c>
      <c r="M55" s="0" t="n">
        <v>3718109.12063929</v>
      </c>
      <c r="N55" s="0" t="n">
        <v>3960751.726885</v>
      </c>
      <c r="O55" s="0" t="n">
        <v>3736758.05264679</v>
      </c>
      <c r="P55" s="0" t="n">
        <v>284915.4606919</v>
      </c>
      <c r="Q55" s="0" t="n">
        <v>276367.996871143</v>
      </c>
    </row>
    <row r="56" customFormat="false" ht="12.8" hidden="false" customHeight="false" outlineLevel="0" collapsed="false">
      <c r="A56" s="0" t="n">
        <v>103</v>
      </c>
      <c r="B56" s="0" t="n">
        <v>23772159.6385418</v>
      </c>
      <c r="C56" s="0" t="n">
        <v>22776429.9527769</v>
      </c>
      <c r="D56" s="0" t="n">
        <v>23891434.0747213</v>
      </c>
      <c r="E56" s="0" t="n">
        <v>22888556.5445504</v>
      </c>
      <c r="F56" s="0" t="n">
        <v>17118711.6329568</v>
      </c>
      <c r="G56" s="0" t="n">
        <v>5657718.31982008</v>
      </c>
      <c r="H56" s="0" t="n">
        <v>17230838.7008855</v>
      </c>
      <c r="I56" s="0" t="n">
        <v>5657717.84366488</v>
      </c>
      <c r="J56" s="0" t="n">
        <v>1787301.19756121</v>
      </c>
      <c r="K56" s="0" t="n">
        <v>1733682.16163437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23890445.7428373</v>
      </c>
      <c r="C57" s="0" t="n">
        <v>22888255.5032594</v>
      </c>
      <c r="D57" s="0" t="n">
        <v>24010099.5283247</v>
      </c>
      <c r="E57" s="0" t="n">
        <v>23000738.6895913</v>
      </c>
      <c r="F57" s="0" t="n">
        <v>17206982.8357396</v>
      </c>
      <c r="G57" s="0" t="n">
        <v>5681272.66751985</v>
      </c>
      <c r="H57" s="0" t="n">
        <v>17319466.4936895</v>
      </c>
      <c r="I57" s="0" t="n">
        <v>5681272.19590176</v>
      </c>
      <c r="J57" s="0" t="n">
        <v>1879685.50389218</v>
      </c>
      <c r="K57" s="0" t="n">
        <v>1823294.93877541</v>
      </c>
      <c r="L57" s="0" t="n">
        <v>3982314.22746134</v>
      </c>
      <c r="M57" s="0" t="n">
        <v>3757476.33928249</v>
      </c>
      <c r="N57" s="0" t="n">
        <v>4002258.05482514</v>
      </c>
      <c r="O57" s="0" t="n">
        <v>3776225.00045434</v>
      </c>
      <c r="P57" s="0" t="n">
        <v>313280.917315363</v>
      </c>
      <c r="Q57" s="0" t="n">
        <v>303882.489795903</v>
      </c>
    </row>
    <row r="58" customFormat="false" ht="12.8" hidden="false" customHeight="false" outlineLevel="0" collapsed="false">
      <c r="A58" s="0" t="n">
        <v>105</v>
      </c>
      <c r="B58" s="0" t="n">
        <v>24038584.8740115</v>
      </c>
      <c r="C58" s="0" t="n">
        <v>23029806.2946853</v>
      </c>
      <c r="D58" s="0" t="n">
        <v>24158552.8298563</v>
      </c>
      <c r="E58" s="0" t="n">
        <v>23142584.807072</v>
      </c>
      <c r="F58" s="0" t="n">
        <v>17304174.9592239</v>
      </c>
      <c r="G58" s="0" t="n">
        <v>5725631.3354614</v>
      </c>
      <c r="H58" s="0" t="n">
        <v>17416953.9435687</v>
      </c>
      <c r="I58" s="0" t="n">
        <v>5725630.86350322</v>
      </c>
      <c r="J58" s="0" t="n">
        <v>1975612.17763662</v>
      </c>
      <c r="K58" s="0" t="n">
        <v>1916343.81230752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24128766.4644622</v>
      </c>
      <c r="C59" s="0" t="n">
        <v>23115804.554934</v>
      </c>
      <c r="D59" s="0" t="n">
        <v>24249042.8983079</v>
      </c>
      <c r="E59" s="0" t="n">
        <v>23228869.7473529</v>
      </c>
      <c r="F59" s="0" t="n">
        <v>17362930.8448138</v>
      </c>
      <c r="G59" s="0" t="n">
        <v>5752873.71012022</v>
      </c>
      <c r="H59" s="0" t="n">
        <v>17475996.5090519</v>
      </c>
      <c r="I59" s="0" t="n">
        <v>5752873.23830101</v>
      </c>
      <c r="J59" s="0" t="n">
        <v>2055467.68377727</v>
      </c>
      <c r="K59" s="0" t="n">
        <v>1993803.65326396</v>
      </c>
      <c r="L59" s="0" t="n">
        <v>4022065.14087805</v>
      </c>
      <c r="M59" s="0" t="n">
        <v>3795503.35060554</v>
      </c>
      <c r="N59" s="0" t="n">
        <v>4042112.16081048</v>
      </c>
      <c r="O59" s="0" t="n">
        <v>3814348.74357125</v>
      </c>
      <c r="P59" s="0" t="n">
        <v>342577.947296212</v>
      </c>
      <c r="Q59" s="0" t="n">
        <v>332300.608877326</v>
      </c>
    </row>
    <row r="60" customFormat="false" ht="12.8" hidden="false" customHeight="false" outlineLevel="0" collapsed="false">
      <c r="A60" s="0" t="n">
        <v>107</v>
      </c>
      <c r="B60" s="0" t="n">
        <v>24246994.1720137</v>
      </c>
      <c r="C60" s="0" t="n">
        <v>23227922.5054542</v>
      </c>
      <c r="D60" s="0" t="n">
        <v>24368503.0879209</v>
      </c>
      <c r="E60" s="0" t="n">
        <v>23342146.2305349</v>
      </c>
      <c r="F60" s="0" t="n">
        <v>17446011.8138799</v>
      </c>
      <c r="G60" s="0" t="n">
        <v>5781910.69157433</v>
      </c>
      <c r="H60" s="0" t="n">
        <v>17560236.0114182</v>
      </c>
      <c r="I60" s="0" t="n">
        <v>5781910.21911677</v>
      </c>
      <c r="J60" s="0" t="n">
        <v>2108837.56698096</v>
      </c>
      <c r="K60" s="0" t="n">
        <v>2045572.43997153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24286432.610355</v>
      </c>
      <c r="C61" s="0" t="n">
        <v>23264890.5431416</v>
      </c>
      <c r="D61" s="0" t="n">
        <v>24406432.1297797</v>
      </c>
      <c r="E61" s="0" t="n">
        <v>23377695.2460715</v>
      </c>
      <c r="F61" s="0" t="n">
        <v>17425657.9998516</v>
      </c>
      <c r="G61" s="0" t="n">
        <v>5839232.54328995</v>
      </c>
      <c r="H61" s="0" t="n">
        <v>17538463.1699437</v>
      </c>
      <c r="I61" s="0" t="n">
        <v>5839232.07612776</v>
      </c>
      <c r="J61" s="0" t="n">
        <v>2162614.8825975</v>
      </c>
      <c r="K61" s="0" t="n">
        <v>2097736.43611957</v>
      </c>
      <c r="L61" s="0" t="n">
        <v>4048232.43939681</v>
      </c>
      <c r="M61" s="0" t="n">
        <v>3820615.08502789</v>
      </c>
      <c r="N61" s="0" t="n">
        <v>4068233.27324963</v>
      </c>
      <c r="O61" s="0" t="n">
        <v>3839417.03335498</v>
      </c>
      <c r="P61" s="0" t="n">
        <v>360435.813766249</v>
      </c>
      <c r="Q61" s="0" t="n">
        <v>349622.739353262</v>
      </c>
    </row>
    <row r="62" customFormat="false" ht="12.8" hidden="false" customHeight="false" outlineLevel="0" collapsed="false">
      <c r="A62" s="0" t="n">
        <v>109</v>
      </c>
      <c r="B62" s="0" t="n">
        <v>24486785.4283163</v>
      </c>
      <c r="C62" s="0" t="n">
        <v>23455809.7543366</v>
      </c>
      <c r="D62" s="0" t="n">
        <v>24605763.8575977</v>
      </c>
      <c r="E62" s="0" t="n">
        <v>23567654.8780271</v>
      </c>
      <c r="F62" s="0" t="n">
        <v>17547967.3481239</v>
      </c>
      <c r="G62" s="0" t="n">
        <v>5907842.40621272</v>
      </c>
      <c r="H62" s="0" t="n">
        <v>17659812.9152767</v>
      </c>
      <c r="I62" s="0" t="n">
        <v>5907841.96275041</v>
      </c>
      <c r="J62" s="0" t="n">
        <v>2247888.58652796</v>
      </c>
      <c r="K62" s="0" t="n">
        <v>2180451.92893212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24601080.8976731</v>
      </c>
      <c r="C63" s="0" t="n">
        <v>23564439.5165882</v>
      </c>
      <c r="D63" s="0" t="n">
        <v>24720891.4646688</v>
      </c>
      <c r="E63" s="0" t="n">
        <v>23677066.8504078</v>
      </c>
      <c r="F63" s="0" t="n">
        <v>17660247.3014463</v>
      </c>
      <c r="G63" s="0" t="n">
        <v>5904192.21514195</v>
      </c>
      <c r="H63" s="0" t="n">
        <v>17772875.0866442</v>
      </c>
      <c r="I63" s="0" t="n">
        <v>5904191.76376362</v>
      </c>
      <c r="J63" s="0" t="n">
        <v>2309956.36369258</v>
      </c>
      <c r="K63" s="0" t="n">
        <v>2240657.6727818</v>
      </c>
      <c r="L63" s="0" t="n">
        <v>4100536.36364636</v>
      </c>
      <c r="M63" s="0" t="n">
        <v>3870334.21285316</v>
      </c>
      <c r="N63" s="0" t="n">
        <v>4120505.74907536</v>
      </c>
      <c r="O63" s="0" t="n">
        <v>3889106.60066431</v>
      </c>
      <c r="P63" s="0" t="n">
        <v>384992.727282097</v>
      </c>
      <c r="Q63" s="0" t="n">
        <v>373442.945463634</v>
      </c>
    </row>
    <row r="64" customFormat="false" ht="12.8" hidden="false" customHeight="false" outlineLevel="0" collapsed="false">
      <c r="A64" s="0" t="n">
        <v>111</v>
      </c>
      <c r="B64" s="0" t="n">
        <v>24712664.4549438</v>
      </c>
      <c r="C64" s="0" t="n">
        <v>23670106.0523542</v>
      </c>
      <c r="D64" s="0" t="n">
        <v>24833499.0001596</v>
      </c>
      <c r="E64" s="0" t="n">
        <v>23783695.9252302</v>
      </c>
      <c r="F64" s="0" t="n">
        <v>17747604.0672041</v>
      </c>
      <c r="G64" s="0" t="n">
        <v>5922501.98515012</v>
      </c>
      <c r="H64" s="0" t="n">
        <v>17861194.3914191</v>
      </c>
      <c r="I64" s="0" t="n">
        <v>5922501.5338111</v>
      </c>
      <c r="J64" s="0" t="n">
        <v>2317261.20701146</v>
      </c>
      <c r="K64" s="0" t="n">
        <v>2247743.37080112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24870962.3361118</v>
      </c>
      <c r="C65" s="0" t="n">
        <v>23820731.0100316</v>
      </c>
      <c r="D65" s="0" t="n">
        <v>24992160.6789615</v>
      </c>
      <c r="E65" s="0" t="n">
        <v>23934662.8566222</v>
      </c>
      <c r="F65" s="0" t="n">
        <v>17828321.2160956</v>
      </c>
      <c r="G65" s="0" t="n">
        <v>5992409.79393592</v>
      </c>
      <c r="H65" s="0" t="n">
        <v>17942253.5087949</v>
      </c>
      <c r="I65" s="0" t="n">
        <v>5992409.34782735</v>
      </c>
      <c r="J65" s="0" t="n">
        <v>2358624.29434832</v>
      </c>
      <c r="K65" s="0" t="n">
        <v>2287865.56551787</v>
      </c>
      <c r="L65" s="0" t="n">
        <v>4145072.59003002</v>
      </c>
      <c r="M65" s="0" t="n">
        <v>3912537.71163305</v>
      </c>
      <c r="N65" s="0" t="n">
        <v>4165273.27204964</v>
      </c>
      <c r="O65" s="0" t="n">
        <v>3931527.51898787</v>
      </c>
      <c r="P65" s="0" t="n">
        <v>393104.049058053</v>
      </c>
      <c r="Q65" s="0" t="n">
        <v>381310.927586312</v>
      </c>
    </row>
    <row r="66" customFormat="false" ht="12.8" hidden="false" customHeight="false" outlineLevel="0" collapsed="false">
      <c r="A66" s="0" t="n">
        <v>113</v>
      </c>
      <c r="B66" s="0" t="n">
        <v>24950418.4905899</v>
      </c>
      <c r="C66" s="0" t="n">
        <v>23896251.5176012</v>
      </c>
      <c r="D66" s="0" t="n">
        <v>25070159.4447962</v>
      </c>
      <c r="E66" s="0" t="n">
        <v>24008813.6766515</v>
      </c>
      <c r="F66" s="0" t="n">
        <v>17887044.5461501</v>
      </c>
      <c r="G66" s="0" t="n">
        <v>6009206.97145111</v>
      </c>
      <c r="H66" s="0" t="n">
        <v>17999607.1471007</v>
      </c>
      <c r="I66" s="0" t="n">
        <v>6009206.52955085</v>
      </c>
      <c r="J66" s="0" t="n">
        <v>2454694.10225621</v>
      </c>
      <c r="K66" s="0" t="n">
        <v>2381053.27918853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25011681.3116333</v>
      </c>
      <c r="C67" s="0" t="n">
        <v>23953844.2832981</v>
      </c>
      <c r="D67" s="0" t="n">
        <v>25131286.1716278</v>
      </c>
      <c r="E67" s="0" t="n">
        <v>24066278.518203</v>
      </c>
      <c r="F67" s="0" t="n">
        <v>17918642.6921287</v>
      </c>
      <c r="G67" s="0" t="n">
        <v>6035201.59116937</v>
      </c>
      <c r="H67" s="0" t="n">
        <v>18031077.3343844</v>
      </c>
      <c r="I67" s="0" t="n">
        <v>6035201.18381862</v>
      </c>
      <c r="J67" s="0" t="n">
        <v>2514392.0744697</v>
      </c>
      <c r="K67" s="0" t="n">
        <v>2438960.31223561</v>
      </c>
      <c r="L67" s="0" t="n">
        <v>4168338.36220076</v>
      </c>
      <c r="M67" s="0" t="n">
        <v>3934848.97259263</v>
      </c>
      <c r="N67" s="0" t="n">
        <v>4188273.51023354</v>
      </c>
      <c r="O67" s="0" t="n">
        <v>3953589.17965198</v>
      </c>
      <c r="P67" s="0" t="n">
        <v>419065.34574495</v>
      </c>
      <c r="Q67" s="0" t="n">
        <v>406493.385372601</v>
      </c>
    </row>
    <row r="68" customFormat="false" ht="12.8" hidden="false" customHeight="false" outlineLevel="0" collapsed="false">
      <c r="A68" s="0" t="n">
        <v>115</v>
      </c>
      <c r="B68" s="0" t="n">
        <v>25086944.5495872</v>
      </c>
      <c r="C68" s="0" t="n">
        <v>24025184.9937776</v>
      </c>
      <c r="D68" s="0" t="n">
        <v>25206171.565398</v>
      </c>
      <c r="E68" s="0" t="n">
        <v>24137264.1192934</v>
      </c>
      <c r="F68" s="0" t="n">
        <v>17965656.3275185</v>
      </c>
      <c r="G68" s="0" t="n">
        <v>6059528.66625908</v>
      </c>
      <c r="H68" s="0" t="n">
        <v>18077735.8657183</v>
      </c>
      <c r="I68" s="0" t="n">
        <v>6059528.25357516</v>
      </c>
      <c r="J68" s="0" t="n">
        <v>2571588.02168388</v>
      </c>
      <c r="K68" s="0" t="n">
        <v>2494440.38103336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25189305.0394903</v>
      </c>
      <c r="C69" s="0" t="n">
        <v>24122914.9804068</v>
      </c>
      <c r="D69" s="0" t="n">
        <v>25308322.9214674</v>
      </c>
      <c r="E69" s="0" t="n">
        <v>24234797.5244456</v>
      </c>
      <c r="F69" s="0" t="n">
        <v>18033283.8409142</v>
      </c>
      <c r="G69" s="0" t="n">
        <v>6089631.13949261</v>
      </c>
      <c r="H69" s="0" t="n">
        <v>18145166.8095255</v>
      </c>
      <c r="I69" s="0" t="n">
        <v>6089630.71492003</v>
      </c>
      <c r="J69" s="0" t="n">
        <v>2653215.32148354</v>
      </c>
      <c r="K69" s="0" t="n">
        <v>2573618.86183904</v>
      </c>
      <c r="L69" s="0" t="n">
        <v>4197325.33067992</v>
      </c>
      <c r="M69" s="0" t="n">
        <v>3962502.46842691</v>
      </c>
      <c r="N69" s="0" t="n">
        <v>4217162.66118325</v>
      </c>
      <c r="O69" s="0" t="n">
        <v>3981150.72772796</v>
      </c>
      <c r="P69" s="0" t="n">
        <v>442202.553580591</v>
      </c>
      <c r="Q69" s="0" t="n">
        <v>428936.476973173</v>
      </c>
    </row>
    <row r="70" customFormat="false" ht="12.8" hidden="false" customHeight="false" outlineLevel="0" collapsed="false">
      <c r="A70" s="0" t="n">
        <v>117</v>
      </c>
      <c r="B70" s="0" t="n">
        <v>25365447.6236947</v>
      </c>
      <c r="C70" s="0" t="n">
        <v>24290218.5770079</v>
      </c>
      <c r="D70" s="0" t="n">
        <v>25485311.8837879</v>
      </c>
      <c r="E70" s="0" t="n">
        <v>24402896.7205778</v>
      </c>
      <c r="F70" s="0" t="n">
        <v>18138302.9174991</v>
      </c>
      <c r="G70" s="0" t="n">
        <v>6151915.65950885</v>
      </c>
      <c r="H70" s="0" t="n">
        <v>18250981.4939146</v>
      </c>
      <c r="I70" s="0" t="n">
        <v>6151915.22666318</v>
      </c>
      <c r="J70" s="0" t="n">
        <v>2719468.41849291</v>
      </c>
      <c r="K70" s="0" t="n">
        <v>2637884.36593812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25488387.7842737</v>
      </c>
      <c r="C71" s="0" t="n">
        <v>24407337.1044868</v>
      </c>
      <c r="D71" s="0" t="n">
        <v>25607903.5596608</v>
      </c>
      <c r="E71" s="0" t="n">
        <v>24519688.519875</v>
      </c>
      <c r="F71" s="0" t="n">
        <v>18210998.0176051</v>
      </c>
      <c r="G71" s="0" t="n">
        <v>6196339.08688172</v>
      </c>
      <c r="H71" s="0" t="n">
        <v>18323349.865911</v>
      </c>
      <c r="I71" s="0" t="n">
        <v>6196338.65396399</v>
      </c>
      <c r="J71" s="0" t="n">
        <v>2797829.8759382</v>
      </c>
      <c r="K71" s="0" t="n">
        <v>2713894.97966006</v>
      </c>
      <c r="L71" s="0" t="n">
        <v>4247249.83752626</v>
      </c>
      <c r="M71" s="0" t="n">
        <v>4010068.20605191</v>
      </c>
      <c r="N71" s="0" t="n">
        <v>4267170.30124756</v>
      </c>
      <c r="O71" s="0" t="n">
        <v>4028795.87737004</v>
      </c>
      <c r="P71" s="0" t="n">
        <v>466304.979323034</v>
      </c>
      <c r="Q71" s="0" t="n">
        <v>452315.829943343</v>
      </c>
    </row>
    <row r="72" customFormat="false" ht="12.8" hidden="false" customHeight="false" outlineLevel="0" collapsed="false">
      <c r="A72" s="0" t="n">
        <v>119</v>
      </c>
      <c r="B72" s="0" t="n">
        <v>25669197.042101</v>
      </c>
      <c r="C72" s="0" t="n">
        <v>24579376.9967763</v>
      </c>
      <c r="D72" s="0" t="n">
        <v>25789047.7125964</v>
      </c>
      <c r="E72" s="0" t="n">
        <v>24692043.5604458</v>
      </c>
      <c r="F72" s="0" t="n">
        <v>18360803.5066504</v>
      </c>
      <c r="G72" s="0" t="n">
        <v>6218573.49012596</v>
      </c>
      <c r="H72" s="0" t="n">
        <v>18473470.5037645</v>
      </c>
      <c r="I72" s="0" t="n">
        <v>6218573.05668133</v>
      </c>
      <c r="J72" s="0" t="n">
        <v>2894714.27957218</v>
      </c>
      <c r="K72" s="0" t="n">
        <v>2807872.85118501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25694394.3863707</v>
      </c>
      <c r="C73" s="0" t="n">
        <v>24603292.6407696</v>
      </c>
      <c r="D73" s="0" t="n">
        <v>25813633.8905364</v>
      </c>
      <c r="E73" s="0" t="n">
        <v>24715384.7131772</v>
      </c>
      <c r="F73" s="0" t="n">
        <v>18367946.2165235</v>
      </c>
      <c r="G73" s="0" t="n">
        <v>6235346.42424605</v>
      </c>
      <c r="H73" s="0" t="n">
        <v>18480038.7241413</v>
      </c>
      <c r="I73" s="0" t="n">
        <v>6235345.98903592</v>
      </c>
      <c r="J73" s="0" t="n">
        <v>2971646.9577507</v>
      </c>
      <c r="K73" s="0" t="n">
        <v>2882497.54901818</v>
      </c>
      <c r="L73" s="0" t="n">
        <v>4281597.29814345</v>
      </c>
      <c r="M73" s="0" t="n">
        <v>4043126.01617585</v>
      </c>
      <c r="N73" s="0" t="n">
        <v>4301471.77906679</v>
      </c>
      <c r="O73" s="0" t="n">
        <v>4061810.46734406</v>
      </c>
      <c r="P73" s="0" t="n">
        <v>495274.492958449</v>
      </c>
      <c r="Q73" s="0" t="n">
        <v>480416.258169696</v>
      </c>
    </row>
    <row r="74" customFormat="false" ht="12.8" hidden="false" customHeight="false" outlineLevel="0" collapsed="false">
      <c r="A74" s="0" t="n">
        <v>121</v>
      </c>
      <c r="B74" s="0" t="n">
        <v>25814557.5775035</v>
      </c>
      <c r="C74" s="0" t="n">
        <v>24717769.1667311</v>
      </c>
      <c r="D74" s="0" t="n">
        <v>25933480.6150268</v>
      </c>
      <c r="E74" s="0" t="n">
        <v>24829563.103064</v>
      </c>
      <c r="F74" s="0" t="n">
        <v>18408058.9831025</v>
      </c>
      <c r="G74" s="0" t="n">
        <v>6309710.18362868</v>
      </c>
      <c r="H74" s="0" t="n">
        <v>18519853.3583992</v>
      </c>
      <c r="I74" s="0" t="n">
        <v>6309709.7446648</v>
      </c>
      <c r="J74" s="0" t="n">
        <v>3048841.88040954</v>
      </c>
      <c r="K74" s="0" t="n">
        <v>2957376.62399725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25899548.4694579</v>
      </c>
      <c r="C75" s="0" t="n">
        <v>24799062.2744842</v>
      </c>
      <c r="D75" s="0" t="n">
        <v>26018517.5049732</v>
      </c>
      <c r="E75" s="0" t="n">
        <v>24910899.6457744</v>
      </c>
      <c r="F75" s="0" t="n">
        <v>18415563.5043695</v>
      </c>
      <c r="G75" s="0" t="n">
        <v>6383498.77011466</v>
      </c>
      <c r="H75" s="0" t="n">
        <v>18527401.3146958</v>
      </c>
      <c r="I75" s="0" t="n">
        <v>6383498.33107854</v>
      </c>
      <c r="J75" s="0" t="n">
        <v>3126328.35647103</v>
      </c>
      <c r="K75" s="0" t="n">
        <v>3032538.5057769</v>
      </c>
      <c r="L75" s="0" t="n">
        <v>4313846.6424463</v>
      </c>
      <c r="M75" s="0" t="n">
        <v>4073621.91554172</v>
      </c>
      <c r="N75" s="0" t="n">
        <v>4333675.96359705</v>
      </c>
      <c r="O75" s="0" t="n">
        <v>4092264.61942013</v>
      </c>
      <c r="P75" s="0" t="n">
        <v>521054.726078505</v>
      </c>
      <c r="Q75" s="0" t="n">
        <v>505423.08429615</v>
      </c>
    </row>
    <row r="76" customFormat="false" ht="12.8" hidden="false" customHeight="false" outlineLevel="0" collapsed="false">
      <c r="A76" s="0" t="n">
        <v>123</v>
      </c>
      <c r="B76" s="0" t="n">
        <v>25915258.6023453</v>
      </c>
      <c r="C76" s="0" t="n">
        <v>24814033.25235</v>
      </c>
      <c r="D76" s="0" t="n">
        <v>26033917.7648752</v>
      </c>
      <c r="E76" s="0" t="n">
        <v>24925579.4193353</v>
      </c>
      <c r="F76" s="0" t="n">
        <v>18424654.4152897</v>
      </c>
      <c r="G76" s="0" t="n">
        <v>6389378.83706024</v>
      </c>
      <c r="H76" s="0" t="n">
        <v>18536201.0212704</v>
      </c>
      <c r="I76" s="0" t="n">
        <v>6389378.39806489</v>
      </c>
      <c r="J76" s="0" t="n">
        <v>3190189.08630339</v>
      </c>
      <c r="K76" s="0" t="n">
        <v>3094483.41371429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26003524.5975851</v>
      </c>
      <c r="C77" s="0" t="n">
        <v>24897988.1350296</v>
      </c>
      <c r="D77" s="0" t="n">
        <v>26122424.0168175</v>
      </c>
      <c r="E77" s="0" t="n">
        <v>25009759.9096537</v>
      </c>
      <c r="F77" s="0" t="n">
        <v>18467292.2058636</v>
      </c>
      <c r="G77" s="0" t="n">
        <v>6430695.92916591</v>
      </c>
      <c r="H77" s="0" t="n">
        <v>18579064.4198008</v>
      </c>
      <c r="I77" s="0" t="n">
        <v>6430695.48985291</v>
      </c>
      <c r="J77" s="0" t="n">
        <v>3272669.04423655</v>
      </c>
      <c r="K77" s="0" t="n">
        <v>3174488.97290945</v>
      </c>
      <c r="L77" s="0" t="n">
        <v>4331780.59447129</v>
      </c>
      <c r="M77" s="0" t="n">
        <v>4091213.46701053</v>
      </c>
      <c r="N77" s="0" t="n">
        <v>4351598.28500748</v>
      </c>
      <c r="O77" s="0" t="n">
        <v>4109845.24009283</v>
      </c>
      <c r="P77" s="0" t="n">
        <v>545444.840706092</v>
      </c>
      <c r="Q77" s="0" t="n">
        <v>529081.495484909</v>
      </c>
    </row>
    <row r="78" customFormat="false" ht="12.8" hidden="false" customHeight="false" outlineLevel="0" collapsed="false">
      <c r="A78" s="0" t="n">
        <v>125</v>
      </c>
      <c r="B78" s="0" t="n">
        <v>26079598.721285</v>
      </c>
      <c r="C78" s="0" t="n">
        <v>24971135.4670885</v>
      </c>
      <c r="D78" s="0" t="n">
        <v>26198398.6947803</v>
      </c>
      <c r="E78" s="0" t="n">
        <v>25082813.7672165</v>
      </c>
      <c r="F78" s="0" t="n">
        <v>18506476.8202546</v>
      </c>
      <c r="G78" s="0" t="n">
        <v>6464658.64683385</v>
      </c>
      <c r="H78" s="0" t="n">
        <v>18618155.5445058</v>
      </c>
      <c r="I78" s="0" t="n">
        <v>6464658.22271069</v>
      </c>
      <c r="J78" s="0" t="n">
        <v>3355861.00963079</v>
      </c>
      <c r="K78" s="0" t="n">
        <v>3255185.17934186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26193018.708878</v>
      </c>
      <c r="C79" s="0" t="n">
        <v>25080567.4068165</v>
      </c>
      <c r="D79" s="0" t="n">
        <v>26310205.7331563</v>
      </c>
      <c r="E79" s="0" t="n">
        <v>25190730.0800071</v>
      </c>
      <c r="F79" s="0" t="n">
        <v>18595678.9387686</v>
      </c>
      <c r="G79" s="0" t="n">
        <v>6484888.46804788</v>
      </c>
      <c r="H79" s="0" t="n">
        <v>18705842.0361514</v>
      </c>
      <c r="I79" s="0" t="n">
        <v>6484888.04385571</v>
      </c>
      <c r="J79" s="0" t="n">
        <v>3434775.19307937</v>
      </c>
      <c r="K79" s="0" t="n">
        <v>3331731.93728699</v>
      </c>
      <c r="L79" s="0" t="n">
        <v>4362345.77225595</v>
      </c>
      <c r="M79" s="0" t="n">
        <v>4120665.83433866</v>
      </c>
      <c r="N79" s="0" t="n">
        <v>4381878.16111953</v>
      </c>
      <c r="O79" s="0" t="n">
        <v>4139029.43738591</v>
      </c>
      <c r="P79" s="0" t="n">
        <v>572462.532179895</v>
      </c>
      <c r="Q79" s="0" t="n">
        <v>555288.656214499</v>
      </c>
    </row>
    <row r="80" customFormat="false" ht="12.8" hidden="false" customHeight="false" outlineLevel="0" collapsed="false">
      <c r="A80" s="0" t="n">
        <v>127</v>
      </c>
      <c r="B80" s="0" t="n">
        <v>26300024.0359435</v>
      </c>
      <c r="C80" s="0" t="n">
        <v>25182888.8960065</v>
      </c>
      <c r="D80" s="0" t="n">
        <v>26417322.5696838</v>
      </c>
      <c r="E80" s="0" t="n">
        <v>25293156.3874404</v>
      </c>
      <c r="F80" s="0" t="n">
        <v>18673371.001972</v>
      </c>
      <c r="G80" s="0" t="n">
        <v>6509517.89403451</v>
      </c>
      <c r="H80" s="0" t="n">
        <v>18783638.927313</v>
      </c>
      <c r="I80" s="0" t="n">
        <v>6509517.46012743</v>
      </c>
      <c r="J80" s="0" t="n">
        <v>3415378.55489968</v>
      </c>
      <c r="K80" s="0" t="n">
        <v>3312917.19825269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26393517.7330445</v>
      </c>
      <c r="C81" s="0" t="n">
        <v>25272583.7181926</v>
      </c>
      <c r="D81" s="0" t="n">
        <v>26510409.7816301</v>
      </c>
      <c r="E81" s="0" t="n">
        <v>25382469.2072645</v>
      </c>
      <c r="F81" s="0" t="n">
        <v>18753640.2584985</v>
      </c>
      <c r="G81" s="0" t="n">
        <v>6518943.45969407</v>
      </c>
      <c r="H81" s="0" t="n">
        <v>18863526.1817907</v>
      </c>
      <c r="I81" s="0" t="n">
        <v>6518943.02547383</v>
      </c>
      <c r="J81" s="0" t="n">
        <v>3407074.01263799</v>
      </c>
      <c r="K81" s="0" t="n">
        <v>3304861.79225885</v>
      </c>
      <c r="L81" s="0" t="n">
        <v>4397565.15140934</v>
      </c>
      <c r="M81" s="0" t="n">
        <v>4154420.56734421</v>
      </c>
      <c r="N81" s="0" t="n">
        <v>4417048.39415258</v>
      </c>
      <c r="O81" s="0" t="n">
        <v>4172738.00341035</v>
      </c>
      <c r="P81" s="0" t="n">
        <v>567845.668772998</v>
      </c>
      <c r="Q81" s="0" t="n">
        <v>550810.298709808</v>
      </c>
    </row>
    <row r="82" customFormat="false" ht="12.8" hidden="false" customHeight="false" outlineLevel="0" collapsed="false">
      <c r="A82" s="0" t="n">
        <v>129</v>
      </c>
      <c r="B82" s="0" t="n">
        <v>26486514.9466331</v>
      </c>
      <c r="C82" s="0" t="n">
        <v>25361753.2744045</v>
      </c>
      <c r="D82" s="0" t="n">
        <v>26603728.9436249</v>
      </c>
      <c r="E82" s="0" t="n">
        <v>25471941.3999193</v>
      </c>
      <c r="F82" s="0" t="n">
        <v>18824336.3683533</v>
      </c>
      <c r="G82" s="0" t="n">
        <v>6537416.90605122</v>
      </c>
      <c r="H82" s="0" t="n">
        <v>18934524.9283964</v>
      </c>
      <c r="I82" s="0" t="n">
        <v>6537416.47152286</v>
      </c>
      <c r="J82" s="0" t="n">
        <v>3471936.49710557</v>
      </c>
      <c r="K82" s="0" t="n">
        <v>3367778.4021924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26615672.7651838</v>
      </c>
      <c r="C83" s="0" t="n">
        <v>25485282.5915976</v>
      </c>
      <c r="D83" s="0" t="n">
        <v>26732943.927573</v>
      </c>
      <c r="E83" s="0" t="n">
        <v>25595524.0436573</v>
      </c>
      <c r="F83" s="0" t="n">
        <v>18950892.146074</v>
      </c>
      <c r="G83" s="0" t="n">
        <v>6534390.44552365</v>
      </c>
      <c r="H83" s="0" t="n">
        <v>19061134.0327319</v>
      </c>
      <c r="I83" s="0" t="n">
        <v>6534390.01092541</v>
      </c>
      <c r="J83" s="0" t="n">
        <v>3534423.27774446</v>
      </c>
      <c r="K83" s="0" t="n">
        <v>3428390.57941213</v>
      </c>
      <c r="L83" s="0" t="n">
        <v>4434443.3226561</v>
      </c>
      <c r="M83" s="0" t="n">
        <v>4189719.24791108</v>
      </c>
      <c r="N83" s="0" t="n">
        <v>4453989.67940427</v>
      </c>
      <c r="O83" s="0" t="n">
        <v>4208098.35722095</v>
      </c>
      <c r="P83" s="0" t="n">
        <v>589070.546290743</v>
      </c>
      <c r="Q83" s="0" t="n">
        <v>571398.429902021</v>
      </c>
    </row>
    <row r="84" customFormat="false" ht="12.8" hidden="false" customHeight="false" outlineLevel="0" collapsed="false">
      <c r="A84" s="0" t="n">
        <v>131</v>
      </c>
      <c r="B84" s="0" t="n">
        <v>26716706.8401594</v>
      </c>
      <c r="C84" s="0" t="n">
        <v>25581637.9827523</v>
      </c>
      <c r="D84" s="0" t="n">
        <v>26833102.097205</v>
      </c>
      <c r="E84" s="0" t="n">
        <v>25691056.4307262</v>
      </c>
      <c r="F84" s="0" t="n">
        <v>18976209.2779125</v>
      </c>
      <c r="G84" s="0" t="n">
        <v>6605428.70483976</v>
      </c>
      <c r="H84" s="0" t="n">
        <v>19085628.1604427</v>
      </c>
      <c r="I84" s="0" t="n">
        <v>6605428.27028351</v>
      </c>
      <c r="J84" s="0" t="n">
        <v>3599753.61904986</v>
      </c>
      <c r="K84" s="0" t="n">
        <v>3491761.01047836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26738755.4731972</v>
      </c>
      <c r="C85" s="0" t="n">
        <v>25603138.7614387</v>
      </c>
      <c r="D85" s="0" t="n">
        <v>26851983.9351541</v>
      </c>
      <c r="E85" s="0" t="n">
        <v>25709580.427001</v>
      </c>
      <c r="F85" s="0" t="n">
        <v>18969672.2274446</v>
      </c>
      <c r="G85" s="0" t="n">
        <v>6633466.53399413</v>
      </c>
      <c r="H85" s="0" t="n">
        <v>19076114.3370816</v>
      </c>
      <c r="I85" s="0" t="n">
        <v>6633466.08991934</v>
      </c>
      <c r="J85" s="0" t="n">
        <v>3632203.89165519</v>
      </c>
      <c r="K85" s="0" t="n">
        <v>3523237.77490553</v>
      </c>
      <c r="L85" s="0" t="n">
        <v>4454695.42477972</v>
      </c>
      <c r="M85" s="0" t="n">
        <v>4209112.73690123</v>
      </c>
      <c r="N85" s="0" t="n">
        <v>4473568.06051771</v>
      </c>
      <c r="O85" s="0" t="n">
        <v>4226858.55191014</v>
      </c>
      <c r="P85" s="0" t="n">
        <v>605367.315275865</v>
      </c>
      <c r="Q85" s="0" t="n">
        <v>587206.295817589</v>
      </c>
    </row>
    <row r="86" customFormat="false" ht="12.8" hidden="false" customHeight="false" outlineLevel="0" collapsed="false">
      <c r="A86" s="0" t="n">
        <v>133</v>
      </c>
      <c r="B86" s="0" t="n">
        <v>26724162.1901469</v>
      </c>
      <c r="C86" s="0" t="n">
        <v>25590732.5072744</v>
      </c>
      <c r="D86" s="0" t="n">
        <v>26836419.295968</v>
      </c>
      <c r="E86" s="0" t="n">
        <v>25696261.1029603</v>
      </c>
      <c r="F86" s="0" t="n">
        <v>18962665.1680918</v>
      </c>
      <c r="G86" s="0" t="n">
        <v>6628067.33918253</v>
      </c>
      <c r="H86" s="0" t="n">
        <v>19068194.2090748</v>
      </c>
      <c r="I86" s="0" t="n">
        <v>6628066.89388548</v>
      </c>
      <c r="J86" s="0" t="n">
        <v>3667756.31561351</v>
      </c>
      <c r="K86" s="0" t="n">
        <v>3557723.6261451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26839833.3682197</v>
      </c>
      <c r="C87" s="0" t="n">
        <v>25701978.2032899</v>
      </c>
      <c r="D87" s="0" t="n">
        <v>26951540.8042383</v>
      </c>
      <c r="E87" s="0" t="n">
        <v>25806989.4411337</v>
      </c>
      <c r="F87" s="0" t="n">
        <v>19046117.5804041</v>
      </c>
      <c r="G87" s="0" t="n">
        <v>6655860.62288582</v>
      </c>
      <c r="H87" s="0" t="n">
        <v>19151129.2682713</v>
      </c>
      <c r="I87" s="0" t="n">
        <v>6655860.17286239</v>
      </c>
      <c r="J87" s="0" t="n">
        <v>3760657.13495853</v>
      </c>
      <c r="K87" s="0" t="n">
        <v>3647837.42090977</v>
      </c>
      <c r="L87" s="0" t="n">
        <v>4471769.69588268</v>
      </c>
      <c r="M87" s="0" t="n">
        <v>4225874.38456113</v>
      </c>
      <c r="N87" s="0" t="n">
        <v>4490388.70968476</v>
      </c>
      <c r="O87" s="0" t="n">
        <v>4243382.10052473</v>
      </c>
      <c r="P87" s="0" t="n">
        <v>626776.189159755</v>
      </c>
      <c r="Q87" s="0" t="n">
        <v>607972.903484962</v>
      </c>
    </row>
    <row r="88" customFormat="false" ht="12.8" hidden="false" customHeight="false" outlineLevel="0" collapsed="false">
      <c r="A88" s="0" t="n">
        <v>135</v>
      </c>
      <c r="B88" s="0" t="n">
        <v>26988632.7604387</v>
      </c>
      <c r="C88" s="0" t="n">
        <v>25844375.9529192</v>
      </c>
      <c r="D88" s="0" t="n">
        <v>27099605.9863696</v>
      </c>
      <c r="E88" s="0" t="n">
        <v>25948694.5592426</v>
      </c>
      <c r="F88" s="0" t="n">
        <v>19123858.3174758</v>
      </c>
      <c r="G88" s="0" t="n">
        <v>6720517.63544337</v>
      </c>
      <c r="H88" s="0" t="n">
        <v>19228177.3786203</v>
      </c>
      <c r="I88" s="0" t="n">
        <v>6720517.18062237</v>
      </c>
      <c r="J88" s="0" t="n">
        <v>3840056.62681287</v>
      </c>
      <c r="K88" s="0" t="n">
        <v>3724854.92800848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27129154.5997511</v>
      </c>
      <c r="C89" s="0" t="n">
        <v>25979097.7629505</v>
      </c>
      <c r="D89" s="0" t="n">
        <v>27238800.2122144</v>
      </c>
      <c r="E89" s="0" t="n">
        <v>26082168.4153243</v>
      </c>
      <c r="F89" s="0" t="n">
        <v>19213709.0018649</v>
      </c>
      <c r="G89" s="0" t="n">
        <v>6765388.76108567</v>
      </c>
      <c r="H89" s="0" t="n">
        <v>19316780.1060848</v>
      </c>
      <c r="I89" s="0" t="n">
        <v>6765388.30923954</v>
      </c>
      <c r="J89" s="0" t="n">
        <v>3920929.47929224</v>
      </c>
      <c r="K89" s="0" t="n">
        <v>3803301.59491347</v>
      </c>
      <c r="L89" s="0" t="n">
        <v>4519714.19909047</v>
      </c>
      <c r="M89" s="0" t="n">
        <v>4271654.99781045</v>
      </c>
      <c r="N89" s="0" t="n">
        <v>4537989.13745461</v>
      </c>
      <c r="O89" s="0" t="n">
        <v>4288839.28961721</v>
      </c>
      <c r="P89" s="0" t="n">
        <v>653488.246548707</v>
      </c>
      <c r="Q89" s="0" t="n">
        <v>633883.599152246</v>
      </c>
    </row>
    <row r="90" customFormat="false" ht="12.8" hidden="false" customHeight="false" outlineLevel="0" collapsed="false">
      <c r="A90" s="0" t="n">
        <v>137</v>
      </c>
      <c r="B90" s="0" t="n">
        <v>27230102.9569646</v>
      </c>
      <c r="C90" s="0" t="n">
        <v>26075369.6882749</v>
      </c>
      <c r="D90" s="0" t="n">
        <v>27337273.170007</v>
      </c>
      <c r="E90" s="0" t="n">
        <v>26176113.3133506</v>
      </c>
      <c r="F90" s="0" t="n">
        <v>19266785.5516498</v>
      </c>
      <c r="G90" s="0" t="n">
        <v>6808584.13662505</v>
      </c>
      <c r="H90" s="0" t="n">
        <v>19367529.6309259</v>
      </c>
      <c r="I90" s="0" t="n">
        <v>6808583.68242468</v>
      </c>
      <c r="J90" s="0" t="n">
        <v>3975178.51867964</v>
      </c>
      <c r="K90" s="0" t="n">
        <v>3855923.16311925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27345972.4717315</v>
      </c>
      <c r="C91" s="0" t="n">
        <v>26186501.663588</v>
      </c>
      <c r="D91" s="0" t="n">
        <v>27452707.2310739</v>
      </c>
      <c r="E91" s="0" t="n">
        <v>26286835.9627553</v>
      </c>
      <c r="F91" s="0" t="n">
        <v>19372662.258085</v>
      </c>
      <c r="G91" s="0" t="n">
        <v>6813839.40550294</v>
      </c>
      <c r="H91" s="0" t="n">
        <v>19472997.0002329</v>
      </c>
      <c r="I91" s="0" t="n">
        <v>6813838.96252241</v>
      </c>
      <c r="J91" s="0" t="n">
        <v>4057109.13036159</v>
      </c>
      <c r="K91" s="0" t="n">
        <v>3935395.85645074</v>
      </c>
      <c r="L91" s="0" t="n">
        <v>4554453.15196245</v>
      </c>
      <c r="M91" s="0" t="n">
        <v>4304649.96180912</v>
      </c>
      <c r="N91" s="0" t="n">
        <v>4572242.92131836</v>
      </c>
      <c r="O91" s="0" t="n">
        <v>4321378.34164989</v>
      </c>
      <c r="P91" s="0" t="n">
        <v>676184.855060265</v>
      </c>
      <c r="Q91" s="0" t="n">
        <v>655899.309408457</v>
      </c>
    </row>
    <row r="92" customFormat="false" ht="12.8" hidden="false" customHeight="false" outlineLevel="0" collapsed="false">
      <c r="A92" s="0" t="n">
        <v>139</v>
      </c>
      <c r="B92" s="0" t="n">
        <v>27403390.9368008</v>
      </c>
      <c r="C92" s="0" t="n">
        <v>26242030.2010586</v>
      </c>
      <c r="D92" s="0" t="n">
        <v>27506968.8055478</v>
      </c>
      <c r="E92" s="0" t="n">
        <v>26339397.0227026</v>
      </c>
      <c r="F92" s="0" t="n">
        <v>19450894.5834516</v>
      </c>
      <c r="G92" s="0" t="n">
        <v>6791135.61760701</v>
      </c>
      <c r="H92" s="0" t="n">
        <v>19548261.8480317</v>
      </c>
      <c r="I92" s="0" t="n">
        <v>6791135.1746709</v>
      </c>
      <c r="J92" s="0" t="n">
        <v>4131473.37958696</v>
      </c>
      <c r="K92" s="0" t="n">
        <v>4007529.17819935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27575513.6910316</v>
      </c>
      <c r="C93" s="0" t="n">
        <v>26406886.9228763</v>
      </c>
      <c r="D93" s="0" t="n">
        <v>27678753.5357371</v>
      </c>
      <c r="E93" s="0" t="n">
        <v>26503936.2884187</v>
      </c>
      <c r="F93" s="0" t="n">
        <v>19613853.4452137</v>
      </c>
      <c r="G93" s="0" t="n">
        <v>6793033.47766256</v>
      </c>
      <c r="H93" s="0" t="n">
        <v>19710903.2540095</v>
      </c>
      <c r="I93" s="0" t="n">
        <v>6793033.03440923</v>
      </c>
      <c r="J93" s="0" t="n">
        <v>4236643.03300484</v>
      </c>
      <c r="K93" s="0" t="n">
        <v>4109543.74201469</v>
      </c>
      <c r="L93" s="0" t="n">
        <v>4592409.93271298</v>
      </c>
      <c r="M93" s="0" t="n">
        <v>4341075.16586585</v>
      </c>
      <c r="N93" s="0" t="n">
        <v>4609617.26702901</v>
      </c>
      <c r="O93" s="0" t="n">
        <v>4357255.46677088</v>
      </c>
      <c r="P93" s="0" t="n">
        <v>706107.172167473</v>
      </c>
      <c r="Q93" s="0" t="n">
        <v>684923.957002449</v>
      </c>
    </row>
    <row r="94" customFormat="false" ht="12.8" hidden="false" customHeight="false" outlineLevel="0" collapsed="false">
      <c r="A94" s="0" t="n">
        <v>141</v>
      </c>
      <c r="B94" s="0" t="n">
        <v>27602415.0141908</v>
      </c>
      <c r="C94" s="0" t="n">
        <v>26433592.9775273</v>
      </c>
      <c r="D94" s="0" t="n">
        <v>27704797.3933437</v>
      </c>
      <c r="E94" s="0" t="n">
        <v>26529836.3538509</v>
      </c>
      <c r="F94" s="0" t="n">
        <v>19643441.8362414</v>
      </c>
      <c r="G94" s="0" t="n">
        <v>6790151.14128589</v>
      </c>
      <c r="H94" s="0" t="n">
        <v>19739685.6561304</v>
      </c>
      <c r="I94" s="0" t="n">
        <v>6790150.69772048</v>
      </c>
      <c r="J94" s="0" t="n">
        <v>4311199.08711051</v>
      </c>
      <c r="K94" s="0" t="n">
        <v>4181863.11449719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27679738.4205053</v>
      </c>
      <c r="C95" s="0" t="n">
        <v>26507875.3460476</v>
      </c>
      <c r="D95" s="0" t="n">
        <v>27781455.8841944</v>
      </c>
      <c r="E95" s="0" t="n">
        <v>26603493.7024472</v>
      </c>
      <c r="F95" s="0" t="n">
        <v>19704781.5425243</v>
      </c>
      <c r="G95" s="0" t="n">
        <v>6803093.80352327</v>
      </c>
      <c r="H95" s="0" t="n">
        <v>19800400.3425583</v>
      </c>
      <c r="I95" s="0" t="n">
        <v>6803093.35988896</v>
      </c>
      <c r="J95" s="0" t="n">
        <v>4343170.89348029</v>
      </c>
      <c r="K95" s="0" t="n">
        <v>4212875.76667588</v>
      </c>
      <c r="L95" s="0" t="n">
        <v>4608827.55334279</v>
      </c>
      <c r="M95" s="0" t="n">
        <v>4356680.64267386</v>
      </c>
      <c r="N95" s="0" t="n">
        <v>4625781.16263351</v>
      </c>
      <c r="O95" s="0" t="n">
        <v>4372622.44670925</v>
      </c>
      <c r="P95" s="0" t="n">
        <v>723861.815580048</v>
      </c>
      <c r="Q95" s="0" t="n">
        <v>702145.961112647</v>
      </c>
    </row>
    <row r="96" customFormat="false" ht="12.8" hidden="false" customHeight="false" outlineLevel="0" collapsed="false">
      <c r="A96" s="0" t="n">
        <v>143</v>
      </c>
      <c r="B96" s="0" t="n">
        <v>27772067.8797691</v>
      </c>
      <c r="C96" s="0" t="n">
        <v>26596642.6248728</v>
      </c>
      <c r="D96" s="0" t="n">
        <v>27872770.1350428</v>
      </c>
      <c r="E96" s="0" t="n">
        <v>26691306.8461861</v>
      </c>
      <c r="F96" s="0" t="n">
        <v>19792276.2920752</v>
      </c>
      <c r="G96" s="0" t="n">
        <v>6804366.33279755</v>
      </c>
      <c r="H96" s="0" t="n">
        <v>19886940.9569776</v>
      </c>
      <c r="I96" s="0" t="n">
        <v>6804365.88920855</v>
      </c>
      <c r="J96" s="0" t="n">
        <v>4451345.14447185</v>
      </c>
      <c r="K96" s="0" t="n">
        <v>4317804.79013769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27754240.2361486</v>
      </c>
      <c r="C97" s="0" t="n">
        <v>26580395.6224191</v>
      </c>
      <c r="D97" s="0" t="n">
        <v>27854458.8695668</v>
      </c>
      <c r="E97" s="0" t="n">
        <v>26674605.2422389</v>
      </c>
      <c r="F97" s="0" t="n">
        <v>19802645.3391177</v>
      </c>
      <c r="G97" s="0" t="n">
        <v>6777750.28330138</v>
      </c>
      <c r="H97" s="0" t="n">
        <v>19896855.4459606</v>
      </c>
      <c r="I97" s="0" t="n">
        <v>6777749.79627831</v>
      </c>
      <c r="J97" s="0" t="n">
        <v>4464482.95585624</v>
      </c>
      <c r="K97" s="0" t="n">
        <v>4330548.46718055</v>
      </c>
      <c r="L97" s="0" t="n">
        <v>4620788.19247117</v>
      </c>
      <c r="M97" s="0" t="n">
        <v>4368506.97941731</v>
      </c>
      <c r="N97" s="0" t="n">
        <v>4637492.02577256</v>
      </c>
      <c r="O97" s="0" t="n">
        <v>4384214.61227181</v>
      </c>
      <c r="P97" s="0" t="n">
        <v>744080.492642707</v>
      </c>
      <c r="Q97" s="0" t="n">
        <v>721758.077863425</v>
      </c>
    </row>
    <row r="98" customFormat="false" ht="12.8" hidden="false" customHeight="false" outlineLevel="0" collapsed="false">
      <c r="A98" s="0" t="n">
        <v>145</v>
      </c>
      <c r="B98" s="0" t="n">
        <v>27982764.9526791</v>
      </c>
      <c r="C98" s="0" t="n">
        <v>26798486.3259624</v>
      </c>
      <c r="D98" s="0" t="n">
        <v>28082113.4877329</v>
      </c>
      <c r="E98" s="0" t="n">
        <v>26891878.056169</v>
      </c>
      <c r="F98" s="0" t="n">
        <v>19977184.5197657</v>
      </c>
      <c r="G98" s="0" t="n">
        <v>6821301.80619664</v>
      </c>
      <c r="H98" s="0" t="n">
        <v>20070576.7373374</v>
      </c>
      <c r="I98" s="0" t="n">
        <v>6821301.31883155</v>
      </c>
      <c r="J98" s="0" t="n">
        <v>4555702.14893889</v>
      </c>
      <c r="K98" s="0" t="n">
        <v>4419031.08447073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28068355.0560523</v>
      </c>
      <c r="C99" s="0" t="n">
        <v>26881358.9282345</v>
      </c>
      <c r="D99" s="0" t="n">
        <v>28166609.8264939</v>
      </c>
      <c r="E99" s="0" t="n">
        <v>26973722.5203362</v>
      </c>
      <c r="F99" s="0" t="n">
        <v>20104151.9748112</v>
      </c>
      <c r="G99" s="0" t="n">
        <v>6777206.95342324</v>
      </c>
      <c r="H99" s="0" t="n">
        <v>20196516.0543528</v>
      </c>
      <c r="I99" s="0" t="n">
        <v>6777206.46598334</v>
      </c>
      <c r="J99" s="0" t="n">
        <v>4645230.30319034</v>
      </c>
      <c r="K99" s="0" t="n">
        <v>4505873.39409463</v>
      </c>
      <c r="L99" s="0" t="n">
        <v>4673271.08662186</v>
      </c>
      <c r="M99" s="0" t="n">
        <v>4418782.19752747</v>
      </c>
      <c r="N99" s="0" t="n">
        <v>4689647.61004415</v>
      </c>
      <c r="O99" s="0" t="n">
        <v>4434183.66761113</v>
      </c>
      <c r="P99" s="0" t="n">
        <v>774205.050531724</v>
      </c>
      <c r="Q99" s="0" t="n">
        <v>750978.899015772</v>
      </c>
    </row>
    <row r="100" customFormat="false" ht="12.8" hidden="false" customHeight="false" outlineLevel="0" collapsed="false">
      <c r="A100" s="0" t="n">
        <v>147</v>
      </c>
      <c r="B100" s="0" t="n">
        <v>28150611.9476638</v>
      </c>
      <c r="C100" s="0" t="n">
        <v>26960246.8277514</v>
      </c>
      <c r="D100" s="0" t="n">
        <v>28248130.7608293</v>
      </c>
      <c r="E100" s="0" t="n">
        <v>27051918.3915616</v>
      </c>
      <c r="F100" s="0" t="n">
        <v>20151933.6343561</v>
      </c>
      <c r="G100" s="0" t="n">
        <v>6808313.1933953</v>
      </c>
      <c r="H100" s="0" t="n">
        <v>20243605.6855556</v>
      </c>
      <c r="I100" s="0" t="n">
        <v>6808312.70600604</v>
      </c>
      <c r="J100" s="0" t="n">
        <v>4683315.88097587</v>
      </c>
      <c r="K100" s="0" t="n">
        <v>4542816.4045466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28268599.781503</v>
      </c>
      <c r="C101" s="0" t="n">
        <v>27074261.5082814</v>
      </c>
      <c r="D101" s="0" t="n">
        <v>28365218.3794442</v>
      </c>
      <c r="E101" s="0" t="n">
        <v>27165087.0425194</v>
      </c>
      <c r="F101" s="0" t="n">
        <v>20286920.8547668</v>
      </c>
      <c r="G101" s="0" t="n">
        <v>6787340.65351455</v>
      </c>
      <c r="H101" s="0" t="n">
        <v>20377746.8516794</v>
      </c>
      <c r="I101" s="0" t="n">
        <v>6787340.19083998</v>
      </c>
      <c r="J101" s="0" t="n">
        <v>4797000.78977088</v>
      </c>
      <c r="K101" s="0" t="n">
        <v>4653090.76607776</v>
      </c>
      <c r="L101" s="0" t="n">
        <v>4707058.84704782</v>
      </c>
      <c r="M101" s="0" t="n">
        <v>4451320.47132041</v>
      </c>
      <c r="N101" s="0" t="n">
        <v>4723162.66517514</v>
      </c>
      <c r="O101" s="0" t="n">
        <v>4466465.58258177</v>
      </c>
      <c r="P101" s="0" t="n">
        <v>799500.131628481</v>
      </c>
      <c r="Q101" s="0" t="n">
        <v>775515.127679626</v>
      </c>
    </row>
    <row r="102" customFormat="false" ht="12.8" hidden="false" customHeight="false" outlineLevel="0" collapsed="false">
      <c r="A102" s="0" t="n">
        <v>149</v>
      </c>
      <c r="B102" s="0" t="n">
        <v>28416507.0612172</v>
      </c>
      <c r="C102" s="0" t="n">
        <v>27215050.7925711</v>
      </c>
      <c r="D102" s="0" t="n">
        <v>28512480.1294149</v>
      </c>
      <c r="E102" s="0" t="n">
        <v>27305269.4760991</v>
      </c>
      <c r="F102" s="0" t="n">
        <v>20400839.891213</v>
      </c>
      <c r="G102" s="0" t="n">
        <v>6814210.90135807</v>
      </c>
      <c r="H102" s="0" t="n">
        <v>20491059.0377397</v>
      </c>
      <c r="I102" s="0" t="n">
        <v>6814210.43835941</v>
      </c>
      <c r="J102" s="0" t="n">
        <v>4880040.050589</v>
      </c>
      <c r="K102" s="0" t="n">
        <v>4733638.84907133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28527905.5298976</v>
      </c>
      <c r="C103" s="0" t="n">
        <v>27321945.2059194</v>
      </c>
      <c r="D103" s="0" t="n">
        <v>28623306.7175394</v>
      </c>
      <c r="E103" s="0" t="n">
        <v>27411626.35808</v>
      </c>
      <c r="F103" s="0" t="n">
        <v>20490707.218595</v>
      </c>
      <c r="G103" s="0" t="n">
        <v>6831237.98732444</v>
      </c>
      <c r="H103" s="0" t="n">
        <v>20580388.8338245</v>
      </c>
      <c r="I103" s="0" t="n">
        <v>6831237.52425553</v>
      </c>
      <c r="J103" s="0" t="n">
        <v>4929966.24615859</v>
      </c>
      <c r="K103" s="0" t="n">
        <v>4782067.25877383</v>
      </c>
      <c r="L103" s="0" t="n">
        <v>4750615.58970207</v>
      </c>
      <c r="M103" s="0" t="n">
        <v>4492920.14207594</v>
      </c>
      <c r="N103" s="0" t="n">
        <v>4766516.50320572</v>
      </c>
      <c r="O103" s="0" t="n">
        <v>4507874.77672838</v>
      </c>
      <c r="P103" s="0" t="n">
        <v>821661.041026431</v>
      </c>
      <c r="Q103" s="0" t="n">
        <v>797011.209795638</v>
      </c>
    </row>
    <row r="104" customFormat="false" ht="12.8" hidden="false" customHeight="false" outlineLevel="0" collapsed="false">
      <c r="A104" s="0" t="n">
        <v>151</v>
      </c>
      <c r="B104" s="0" t="n">
        <v>28601227.5074413</v>
      </c>
      <c r="C104" s="0" t="n">
        <v>27392720.0548549</v>
      </c>
      <c r="D104" s="0" t="n">
        <v>28695013.3100552</v>
      </c>
      <c r="E104" s="0" t="n">
        <v>27480883.0142062</v>
      </c>
      <c r="F104" s="0" t="n">
        <v>20539789.1534208</v>
      </c>
      <c r="G104" s="0" t="n">
        <v>6852930.9014341</v>
      </c>
      <c r="H104" s="0" t="n">
        <v>20627952.575792</v>
      </c>
      <c r="I104" s="0" t="n">
        <v>6852930.43841412</v>
      </c>
      <c r="J104" s="0" t="n">
        <v>4997551.69391983</v>
      </c>
      <c r="K104" s="0" t="n">
        <v>4847625.14310223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28839389.0376736</v>
      </c>
      <c r="C105" s="0" t="n">
        <v>27620981.8868332</v>
      </c>
      <c r="D105" s="0" t="n">
        <v>28932286.0677997</v>
      </c>
      <c r="E105" s="0" t="n">
        <v>27708309.0891154</v>
      </c>
      <c r="F105" s="0" t="n">
        <v>20756315.8538514</v>
      </c>
      <c r="G105" s="0" t="n">
        <v>6864666.03298171</v>
      </c>
      <c r="H105" s="0" t="n">
        <v>20843643.5196595</v>
      </c>
      <c r="I105" s="0" t="n">
        <v>6864665.56945596</v>
      </c>
      <c r="J105" s="0" t="n">
        <v>5107579.5113703</v>
      </c>
      <c r="K105" s="0" t="n">
        <v>4954352.12602919</v>
      </c>
      <c r="L105" s="0" t="n">
        <v>4801302.4750456</v>
      </c>
      <c r="M105" s="0" t="n">
        <v>4541069.06670924</v>
      </c>
      <c r="N105" s="0" t="n">
        <v>4816786.02154955</v>
      </c>
      <c r="O105" s="0" t="n">
        <v>4555631.38108701</v>
      </c>
      <c r="P105" s="0" t="n">
        <v>851263.25189505</v>
      </c>
      <c r="Q105" s="0" t="n">
        <v>825725.354338199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224</v>
      </c>
      <c r="B1" s="0" t="s">
        <v>225</v>
      </c>
      <c r="C1" s="0" t="s">
        <v>226</v>
      </c>
      <c r="D1" s="0" t="s">
        <v>227</v>
      </c>
      <c r="E1" s="0" t="s">
        <v>228</v>
      </c>
      <c r="F1" s="0" t="s">
        <v>229</v>
      </c>
      <c r="G1" s="0" t="s">
        <v>230</v>
      </c>
      <c r="H1" s="0" t="s">
        <v>231</v>
      </c>
      <c r="I1" s="0" t="s">
        <v>232</v>
      </c>
      <c r="J1" s="0" t="s">
        <v>233</v>
      </c>
      <c r="K1" s="0" t="s">
        <v>234</v>
      </c>
      <c r="L1" s="0" t="s">
        <v>235</v>
      </c>
      <c r="M1" s="0" t="s">
        <v>236</v>
      </c>
      <c r="N1" s="0" t="s">
        <v>237</v>
      </c>
      <c r="O1" s="0" t="s">
        <v>238</v>
      </c>
      <c r="P1" s="0" t="s">
        <v>239</v>
      </c>
      <c r="Q1" s="0" t="s">
        <v>240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17967867.9147508</v>
      </c>
      <c r="C20" s="0" t="n">
        <v>17250578.6278942</v>
      </c>
      <c r="D20" s="0" t="n">
        <v>18043564.8130268</v>
      </c>
      <c r="E20" s="0" t="n">
        <v>17321733.7009288</v>
      </c>
      <c r="F20" s="0" t="n">
        <v>13993831.8238226</v>
      </c>
      <c r="G20" s="0" t="n">
        <v>3256746.80407156</v>
      </c>
      <c r="H20" s="0" t="n">
        <v>14064987.5801613</v>
      </c>
      <c r="I20" s="0" t="n">
        <v>3256746.1207675</v>
      </c>
      <c r="J20" s="0" t="n">
        <v>179992.636487685</v>
      </c>
      <c r="K20" s="0" t="n">
        <v>174592.857393054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17746192.6211155</v>
      </c>
      <c r="C21" s="0" t="n">
        <v>17036900.9610808</v>
      </c>
      <c r="D21" s="0" t="n">
        <v>17822200.1182958</v>
      </c>
      <c r="E21" s="0" t="n">
        <v>17108347.997291</v>
      </c>
      <c r="F21" s="0" t="n">
        <v>13815378.6776818</v>
      </c>
      <c r="G21" s="0" t="n">
        <v>3221522.28339903</v>
      </c>
      <c r="H21" s="0" t="n">
        <v>13886826.3848207</v>
      </c>
      <c r="I21" s="0" t="n">
        <v>3221521.61247031</v>
      </c>
      <c r="J21" s="0" t="n">
        <v>196137.096608529</v>
      </c>
      <c r="K21" s="0" t="n">
        <v>190252.983710273</v>
      </c>
      <c r="L21" s="0" t="n">
        <v>2960277.81284096</v>
      </c>
      <c r="M21" s="0" t="n">
        <v>2798976.67300395</v>
      </c>
      <c r="N21" s="0" t="n">
        <v>2972945.72706263</v>
      </c>
      <c r="O21" s="0" t="n">
        <v>2810884.51086063</v>
      </c>
      <c r="P21" s="0" t="n">
        <v>32689.5161014215</v>
      </c>
      <c r="Q21" s="0" t="n">
        <v>31708.8306183788</v>
      </c>
    </row>
    <row r="22" customFormat="false" ht="12.8" hidden="false" customHeight="false" outlineLevel="0" collapsed="false">
      <c r="A22" s="0" t="n">
        <v>69</v>
      </c>
      <c r="B22" s="0" t="n">
        <v>18120209.7406815</v>
      </c>
      <c r="C22" s="0" t="n">
        <v>17395716.3875852</v>
      </c>
      <c r="D22" s="0" t="n">
        <v>18198178.0401451</v>
      </c>
      <c r="E22" s="0" t="n">
        <v>17469006.5778837</v>
      </c>
      <c r="F22" s="0" t="n">
        <v>14086707.9643316</v>
      </c>
      <c r="G22" s="0" t="n">
        <v>3309008.42325355</v>
      </c>
      <c r="H22" s="0" t="n">
        <v>14159998.829052</v>
      </c>
      <c r="I22" s="0" t="n">
        <v>3309007.74883166</v>
      </c>
      <c r="J22" s="0" t="n">
        <v>218681.307232689</v>
      </c>
      <c r="K22" s="0" t="n">
        <v>212120.868015708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18523455.2127353</v>
      </c>
      <c r="C23" s="0" t="n">
        <v>17781245.0763584</v>
      </c>
      <c r="D23" s="0" t="n">
        <v>18603206.4710346</v>
      </c>
      <c r="E23" s="0" t="n">
        <v>17856211.2478027</v>
      </c>
      <c r="F23" s="0" t="n">
        <v>14307399.3520247</v>
      </c>
      <c r="G23" s="0" t="n">
        <v>3473845.72433371</v>
      </c>
      <c r="H23" s="0" t="n">
        <v>14382366.212633</v>
      </c>
      <c r="I23" s="0" t="n">
        <v>3473845.03516969</v>
      </c>
      <c r="J23" s="0" t="n">
        <v>238022.988641936</v>
      </c>
      <c r="K23" s="0" t="n">
        <v>230882.298982678</v>
      </c>
      <c r="L23" s="0" t="n">
        <v>3089092.67709116</v>
      </c>
      <c r="M23" s="0" t="n">
        <v>2915195.43739559</v>
      </c>
      <c r="N23" s="0" t="n">
        <v>3102384.55146073</v>
      </c>
      <c r="O23" s="0" t="n">
        <v>2927689.79776461</v>
      </c>
      <c r="P23" s="0" t="n">
        <v>39670.4981069894</v>
      </c>
      <c r="Q23" s="0" t="n">
        <v>38480.3831637797</v>
      </c>
    </row>
    <row r="24" customFormat="false" ht="12.8" hidden="false" customHeight="false" outlineLevel="0" collapsed="false">
      <c r="A24" s="0" t="n">
        <v>71</v>
      </c>
      <c r="B24" s="0" t="n">
        <v>19494795.4298986</v>
      </c>
      <c r="C24" s="0" t="n">
        <v>18712265.957992</v>
      </c>
      <c r="D24" s="0" t="n">
        <v>19580720.6713845</v>
      </c>
      <c r="E24" s="0" t="n">
        <v>18793035.6738078</v>
      </c>
      <c r="F24" s="0" t="n">
        <v>15041923.7799641</v>
      </c>
      <c r="G24" s="0" t="n">
        <v>3670342.1780279</v>
      </c>
      <c r="H24" s="0" t="n">
        <v>15122694.1954527</v>
      </c>
      <c r="I24" s="0" t="n">
        <v>3670341.47835509</v>
      </c>
      <c r="J24" s="0" t="n">
        <v>285406.006663027</v>
      </c>
      <c r="K24" s="0" t="n">
        <v>276843.826463136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19705611.0301031</v>
      </c>
      <c r="C25" s="0" t="n">
        <v>18913284.63087</v>
      </c>
      <c r="D25" s="0" t="n">
        <v>19792941.2301602</v>
      </c>
      <c r="E25" s="0" t="n">
        <v>18995375.8373359</v>
      </c>
      <c r="F25" s="0" t="n">
        <v>15168546.8029189</v>
      </c>
      <c r="G25" s="0" t="n">
        <v>3744737.82795108</v>
      </c>
      <c r="H25" s="0" t="n">
        <v>15250638.7142068</v>
      </c>
      <c r="I25" s="0" t="n">
        <v>3744737.12312908</v>
      </c>
      <c r="J25" s="0" t="n">
        <v>315975.413616341</v>
      </c>
      <c r="K25" s="0" t="n">
        <v>306496.15120785</v>
      </c>
      <c r="L25" s="0" t="n">
        <v>3285798.24514693</v>
      </c>
      <c r="M25" s="0" t="n">
        <v>3100158.82836155</v>
      </c>
      <c r="N25" s="0" t="n">
        <v>3300353.42359833</v>
      </c>
      <c r="O25" s="0" t="n">
        <v>3113840.69460767</v>
      </c>
      <c r="P25" s="0" t="n">
        <v>52662.5689360568</v>
      </c>
      <c r="Q25" s="0" t="n">
        <v>51082.6918679751</v>
      </c>
    </row>
    <row r="26" customFormat="false" ht="12.8" hidden="false" customHeight="false" outlineLevel="0" collapsed="false">
      <c r="A26" s="0" t="n">
        <v>73</v>
      </c>
      <c r="B26" s="0" t="n">
        <v>19282025.9000455</v>
      </c>
      <c r="C26" s="0" t="n">
        <v>18504193.2410038</v>
      </c>
      <c r="D26" s="0" t="n">
        <v>19369299.4009437</v>
      </c>
      <c r="E26" s="0" t="n">
        <v>18586231.1274515</v>
      </c>
      <c r="F26" s="0" t="n">
        <v>14816511.7401915</v>
      </c>
      <c r="G26" s="0" t="n">
        <v>3687681.5008123</v>
      </c>
      <c r="H26" s="0" t="n">
        <v>14898550.3163672</v>
      </c>
      <c r="I26" s="0" t="n">
        <v>3687680.81108433</v>
      </c>
      <c r="J26" s="0" t="n">
        <v>340403.522624473</v>
      </c>
      <c r="K26" s="0" t="n">
        <v>330191.416945739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19243611.0459087</v>
      </c>
      <c r="C27" s="0" t="n">
        <v>18466085.7592271</v>
      </c>
      <c r="D27" s="0" t="n">
        <v>19331225.3318421</v>
      </c>
      <c r="E27" s="0" t="n">
        <v>18548443.9814119</v>
      </c>
      <c r="F27" s="0" t="n">
        <v>14708369.1918824</v>
      </c>
      <c r="G27" s="0" t="n">
        <v>3757716.5673447</v>
      </c>
      <c r="H27" s="0" t="n">
        <v>14790728.0949388</v>
      </c>
      <c r="I27" s="0" t="n">
        <v>3757715.88647309</v>
      </c>
      <c r="J27" s="0" t="n">
        <v>354236.958514516</v>
      </c>
      <c r="K27" s="0" t="n">
        <v>343609.84975908</v>
      </c>
      <c r="L27" s="0" t="n">
        <v>3208158.12563537</v>
      </c>
      <c r="M27" s="0" t="n">
        <v>3026244.40150033</v>
      </c>
      <c r="N27" s="0" t="n">
        <v>3222760.64729934</v>
      </c>
      <c r="O27" s="0" t="n">
        <v>3039970.77042875</v>
      </c>
      <c r="P27" s="0" t="n">
        <v>59039.4930857527</v>
      </c>
      <c r="Q27" s="0" t="n">
        <v>57268.3082931801</v>
      </c>
    </row>
    <row r="28" customFormat="false" ht="12.8" hidden="false" customHeight="false" outlineLevel="0" collapsed="false">
      <c r="A28" s="0" t="n">
        <v>75</v>
      </c>
      <c r="B28" s="0" t="n">
        <v>19689355.3228952</v>
      </c>
      <c r="C28" s="0" t="n">
        <v>18892144.4375021</v>
      </c>
      <c r="D28" s="0" t="n">
        <v>19779927.3436521</v>
      </c>
      <c r="E28" s="0" t="n">
        <v>18977282.9455631</v>
      </c>
      <c r="F28" s="0" t="n">
        <v>15008198.2890269</v>
      </c>
      <c r="G28" s="0" t="n">
        <v>3883946.14847517</v>
      </c>
      <c r="H28" s="0" t="n">
        <v>15093337.4816319</v>
      </c>
      <c r="I28" s="0" t="n">
        <v>3883945.46393118</v>
      </c>
      <c r="J28" s="0" t="n">
        <v>394089.830703815</v>
      </c>
      <c r="K28" s="0" t="n">
        <v>382267.1357827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20112653.288364</v>
      </c>
      <c r="C29" s="0" t="n">
        <v>19296449.9145335</v>
      </c>
      <c r="D29" s="0" t="n">
        <v>20206711.525276</v>
      </c>
      <c r="E29" s="0" t="n">
        <v>19384865.4784626</v>
      </c>
      <c r="F29" s="0" t="n">
        <v>15287881.0573949</v>
      </c>
      <c r="G29" s="0" t="n">
        <v>4008568.85713856</v>
      </c>
      <c r="H29" s="0" t="n">
        <v>15376297.3198482</v>
      </c>
      <c r="I29" s="0" t="n">
        <v>4008568.15861444</v>
      </c>
      <c r="J29" s="0" t="n">
        <v>437640.525796938</v>
      </c>
      <c r="K29" s="0" t="n">
        <v>424511.31002303</v>
      </c>
      <c r="L29" s="0" t="n">
        <v>3352378.63290978</v>
      </c>
      <c r="M29" s="0" t="n">
        <v>3161878.35491276</v>
      </c>
      <c r="N29" s="0" t="n">
        <v>3368055.15133693</v>
      </c>
      <c r="O29" s="0" t="n">
        <v>3176614.28078082</v>
      </c>
      <c r="P29" s="0" t="n">
        <v>72940.087632823</v>
      </c>
      <c r="Q29" s="0" t="n">
        <v>70751.8850038383</v>
      </c>
    </row>
    <row r="30" customFormat="false" ht="12.8" hidden="false" customHeight="false" outlineLevel="0" collapsed="false">
      <c r="A30" s="0" t="n">
        <v>77</v>
      </c>
      <c r="B30" s="0" t="n">
        <v>20536705.6225535</v>
      </c>
      <c r="C30" s="0" t="n">
        <v>19701353.1826451</v>
      </c>
      <c r="D30" s="0" t="n">
        <v>20634849.1820938</v>
      </c>
      <c r="E30" s="0" t="n">
        <v>19793608.9612149</v>
      </c>
      <c r="F30" s="0" t="n">
        <v>15584937.799138</v>
      </c>
      <c r="G30" s="0" t="n">
        <v>4116415.38350707</v>
      </c>
      <c r="H30" s="0" t="n">
        <v>15677194.2837735</v>
      </c>
      <c r="I30" s="0" t="n">
        <v>4116414.67744137</v>
      </c>
      <c r="J30" s="0" t="n">
        <v>476067.535893068</v>
      </c>
      <c r="K30" s="0" t="n">
        <v>461785.509816276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20943271.314094</v>
      </c>
      <c r="C31" s="0" t="n">
        <v>20088930.4834226</v>
      </c>
      <c r="D31" s="0" t="n">
        <v>21044466.6309331</v>
      </c>
      <c r="E31" s="0" t="n">
        <v>20184054.9252962</v>
      </c>
      <c r="F31" s="0" t="n">
        <v>15845622.5819698</v>
      </c>
      <c r="G31" s="0" t="n">
        <v>4243307.90145277</v>
      </c>
      <c r="H31" s="0" t="n">
        <v>15940747.7373261</v>
      </c>
      <c r="I31" s="0" t="n">
        <v>4243307.18797008</v>
      </c>
      <c r="J31" s="0" t="n">
        <v>497205.226342285</v>
      </c>
      <c r="K31" s="0" t="n">
        <v>482289.069552016</v>
      </c>
      <c r="L31" s="0" t="n">
        <v>3491333.17866719</v>
      </c>
      <c r="M31" s="0" t="n">
        <v>3292431.25739272</v>
      </c>
      <c r="N31" s="0" t="n">
        <v>3508199.21446039</v>
      </c>
      <c r="O31" s="0" t="n">
        <v>3308285.3295558</v>
      </c>
      <c r="P31" s="0" t="n">
        <v>82867.5377237141</v>
      </c>
      <c r="Q31" s="0" t="n">
        <v>80381.5115920027</v>
      </c>
    </row>
    <row r="32" customFormat="false" ht="12.8" hidden="false" customHeight="false" outlineLevel="0" collapsed="false">
      <c r="A32" s="0" t="n">
        <v>79</v>
      </c>
      <c r="B32" s="0" t="n">
        <v>21271646.0145411</v>
      </c>
      <c r="C32" s="0" t="n">
        <v>20402885.5330613</v>
      </c>
      <c r="D32" s="0" t="n">
        <v>21375689.7006051</v>
      </c>
      <c r="E32" s="0" t="n">
        <v>20500687.4510948</v>
      </c>
      <c r="F32" s="0" t="n">
        <v>16050051.3247763</v>
      </c>
      <c r="G32" s="0" t="n">
        <v>4352834.20828502</v>
      </c>
      <c r="H32" s="0" t="n">
        <v>16147853.963338</v>
      </c>
      <c r="I32" s="0" t="n">
        <v>4352833.48775679</v>
      </c>
      <c r="J32" s="0" t="n">
        <v>531212.949954634</v>
      </c>
      <c r="K32" s="0" t="n">
        <v>515276.561455995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21518658.3372689</v>
      </c>
      <c r="C33" s="0" t="n">
        <v>20638246.4863617</v>
      </c>
      <c r="D33" s="0" t="n">
        <v>21625210.9260508</v>
      </c>
      <c r="E33" s="0" t="n">
        <v>20738406.779222</v>
      </c>
      <c r="F33" s="0" t="n">
        <v>16169366.9366985</v>
      </c>
      <c r="G33" s="0" t="n">
        <v>4468879.54966318</v>
      </c>
      <c r="H33" s="0" t="n">
        <v>16269527.945294</v>
      </c>
      <c r="I33" s="0" t="n">
        <v>4468878.83392807</v>
      </c>
      <c r="J33" s="0" t="n">
        <v>545133.282486524</v>
      </c>
      <c r="K33" s="0" t="n">
        <v>528779.284011928</v>
      </c>
      <c r="L33" s="0" t="n">
        <v>3587092.32064027</v>
      </c>
      <c r="M33" s="0" t="n">
        <v>3382270.46584563</v>
      </c>
      <c r="N33" s="0" t="n">
        <v>3604851.23781409</v>
      </c>
      <c r="O33" s="0" t="n">
        <v>3398963.846515</v>
      </c>
      <c r="P33" s="0" t="n">
        <v>90855.5470810873</v>
      </c>
      <c r="Q33" s="0" t="n">
        <v>88129.8806686547</v>
      </c>
    </row>
    <row r="34" customFormat="false" ht="12.8" hidden="false" customHeight="false" outlineLevel="0" collapsed="false">
      <c r="A34" s="0" t="n">
        <v>81</v>
      </c>
      <c r="B34" s="0" t="n">
        <v>21742701.1367042</v>
      </c>
      <c r="C34" s="0" t="n">
        <v>20850923.6517018</v>
      </c>
      <c r="D34" s="0" t="n">
        <v>21851499.7098239</v>
      </c>
      <c r="E34" s="0" t="n">
        <v>20953195.174454</v>
      </c>
      <c r="F34" s="0" t="n">
        <v>16291179.63933</v>
      </c>
      <c r="G34" s="0" t="n">
        <v>4559744.01237177</v>
      </c>
      <c r="H34" s="0" t="n">
        <v>16393451.8872097</v>
      </c>
      <c r="I34" s="0" t="n">
        <v>4559743.28724421</v>
      </c>
      <c r="J34" s="0" t="n">
        <v>552297.945886861</v>
      </c>
      <c r="K34" s="0" t="n">
        <v>535729.007510255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21839811.8102501</v>
      </c>
      <c r="C35" s="0" t="n">
        <v>20942768.0774548</v>
      </c>
      <c r="D35" s="0" t="n">
        <v>21949857.3595958</v>
      </c>
      <c r="E35" s="0" t="n">
        <v>21046211.7610514</v>
      </c>
      <c r="F35" s="0" t="n">
        <v>16299916.1478723</v>
      </c>
      <c r="G35" s="0" t="n">
        <v>4642851.9295825</v>
      </c>
      <c r="H35" s="0" t="n">
        <v>16403360.5592753</v>
      </c>
      <c r="I35" s="0" t="n">
        <v>4642851.2017761</v>
      </c>
      <c r="J35" s="0" t="n">
        <v>557439.06487824</v>
      </c>
      <c r="K35" s="0" t="n">
        <v>540715.892931893</v>
      </c>
      <c r="L35" s="0" t="n">
        <v>3641744.20616102</v>
      </c>
      <c r="M35" s="0" t="n">
        <v>3433539.30927947</v>
      </c>
      <c r="N35" s="0" t="n">
        <v>3660085.28481289</v>
      </c>
      <c r="O35" s="0" t="n">
        <v>3450780.22778765</v>
      </c>
      <c r="P35" s="0" t="n">
        <v>92906.51081304</v>
      </c>
      <c r="Q35" s="0" t="n">
        <v>90119.3154886488</v>
      </c>
    </row>
    <row r="36" customFormat="false" ht="12.8" hidden="false" customHeight="false" outlineLevel="0" collapsed="false">
      <c r="A36" s="0" t="n">
        <v>83</v>
      </c>
      <c r="B36" s="0" t="n">
        <v>21902626.2929118</v>
      </c>
      <c r="C36" s="0" t="n">
        <v>21001926.4702299</v>
      </c>
      <c r="D36" s="0" t="n">
        <v>22014632.5647231</v>
      </c>
      <c r="E36" s="0" t="n">
        <v>21107213.2348224</v>
      </c>
      <c r="F36" s="0" t="n">
        <v>16261986.8683028</v>
      </c>
      <c r="G36" s="0" t="n">
        <v>4739939.60192706</v>
      </c>
      <c r="H36" s="0" t="n">
        <v>16367274.3785782</v>
      </c>
      <c r="I36" s="0" t="n">
        <v>4739938.85624417</v>
      </c>
      <c r="J36" s="0" t="n">
        <v>568460.819717547</v>
      </c>
      <c r="K36" s="0" t="n">
        <v>551406.995126021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22039747.577351</v>
      </c>
      <c r="C37" s="0" t="n">
        <v>21131792.5498189</v>
      </c>
      <c r="D37" s="0" t="n">
        <v>22153430.3235919</v>
      </c>
      <c r="E37" s="0" t="n">
        <v>21238655.2029553</v>
      </c>
      <c r="F37" s="0" t="n">
        <v>16327235.3324612</v>
      </c>
      <c r="G37" s="0" t="n">
        <v>4804557.21735771</v>
      </c>
      <c r="H37" s="0" t="n">
        <v>16434098.7363122</v>
      </c>
      <c r="I37" s="0" t="n">
        <v>4804556.46664315</v>
      </c>
      <c r="J37" s="0" t="n">
        <v>582679.09085801</v>
      </c>
      <c r="K37" s="0" t="n">
        <v>565198.71813227</v>
      </c>
      <c r="L37" s="0" t="n">
        <v>3674967.4370227</v>
      </c>
      <c r="M37" s="0" t="n">
        <v>3464356.63190171</v>
      </c>
      <c r="N37" s="0" t="n">
        <v>3693914.71594759</v>
      </c>
      <c r="O37" s="0" t="n">
        <v>3482167.38028931</v>
      </c>
      <c r="P37" s="0" t="n">
        <v>97113.1818096684</v>
      </c>
      <c r="Q37" s="0" t="n">
        <v>94199.7863553783</v>
      </c>
    </row>
    <row r="38" customFormat="false" ht="12.8" hidden="false" customHeight="false" outlineLevel="0" collapsed="false">
      <c r="A38" s="0" t="n">
        <v>85</v>
      </c>
      <c r="B38" s="0" t="n">
        <v>22191463.8485176</v>
      </c>
      <c r="C38" s="0" t="n">
        <v>21275683.6530319</v>
      </c>
      <c r="D38" s="0" t="n">
        <v>22306597.8822631</v>
      </c>
      <c r="E38" s="0" t="n">
        <v>21383910.51891</v>
      </c>
      <c r="F38" s="0" t="n">
        <v>16399892.0046932</v>
      </c>
      <c r="G38" s="0" t="n">
        <v>4875791.64833866</v>
      </c>
      <c r="H38" s="0" t="n">
        <v>16508119.6234282</v>
      </c>
      <c r="I38" s="0" t="n">
        <v>4875790.89548181</v>
      </c>
      <c r="J38" s="0" t="n">
        <v>605843.647097056</v>
      </c>
      <c r="K38" s="0" t="n">
        <v>587668.337684145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22462684.6783082</v>
      </c>
      <c r="C39" s="0" t="n">
        <v>21533187.1834756</v>
      </c>
      <c r="D39" s="0" t="n">
        <v>22580507.6723847</v>
      </c>
      <c r="E39" s="0" t="n">
        <v>21643940.4013459</v>
      </c>
      <c r="F39" s="0" t="n">
        <v>16570726.9183044</v>
      </c>
      <c r="G39" s="0" t="n">
        <v>4962460.26517114</v>
      </c>
      <c r="H39" s="0" t="n">
        <v>16681480.8728849</v>
      </c>
      <c r="I39" s="0" t="n">
        <v>4962459.52846104</v>
      </c>
      <c r="J39" s="0" t="n">
        <v>621705.516506023</v>
      </c>
      <c r="K39" s="0" t="n">
        <v>603054.351010842</v>
      </c>
      <c r="L39" s="0" t="n">
        <v>3745246.9530882</v>
      </c>
      <c r="M39" s="0" t="n">
        <v>3529946.40924329</v>
      </c>
      <c r="N39" s="0" t="n">
        <v>3764884.04845529</v>
      </c>
      <c r="O39" s="0" t="n">
        <v>3548405.58782933</v>
      </c>
      <c r="P39" s="0" t="n">
        <v>103617.586084337</v>
      </c>
      <c r="Q39" s="0" t="n">
        <v>100509.058501807</v>
      </c>
    </row>
    <row r="40" customFormat="false" ht="12.8" hidden="false" customHeight="false" outlineLevel="0" collapsed="false">
      <c r="A40" s="0" t="n">
        <v>87</v>
      </c>
      <c r="B40" s="0" t="n">
        <v>22710871.9497623</v>
      </c>
      <c r="C40" s="0" t="n">
        <v>21768783.9785507</v>
      </c>
      <c r="D40" s="0" t="n">
        <v>22831105.666051</v>
      </c>
      <c r="E40" s="0" t="n">
        <v>21881803.2726446</v>
      </c>
      <c r="F40" s="0" t="n">
        <v>16697023.5705469</v>
      </c>
      <c r="G40" s="0" t="n">
        <v>5071760.40800385</v>
      </c>
      <c r="H40" s="0" t="n">
        <v>16810043.6057398</v>
      </c>
      <c r="I40" s="0" t="n">
        <v>5071759.66690486</v>
      </c>
      <c r="J40" s="0" t="n">
        <v>649073.926550427</v>
      </c>
      <c r="K40" s="0" t="n">
        <v>629601.708753914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22821196.3075378</v>
      </c>
      <c r="C41" s="0" t="n">
        <v>21873623.2081556</v>
      </c>
      <c r="D41" s="0" t="n">
        <v>22943739.3286882</v>
      </c>
      <c r="E41" s="0" t="n">
        <v>21988812.1184195</v>
      </c>
      <c r="F41" s="0" t="n">
        <v>16773813.8053101</v>
      </c>
      <c r="G41" s="0" t="n">
        <v>5099809.40284549</v>
      </c>
      <c r="H41" s="0" t="n">
        <v>16889003.4542804</v>
      </c>
      <c r="I41" s="0" t="n">
        <v>5099808.66413915</v>
      </c>
      <c r="J41" s="0" t="n">
        <v>710020.447603391</v>
      </c>
      <c r="K41" s="0" t="n">
        <v>688719.834175289</v>
      </c>
      <c r="L41" s="0" t="n">
        <v>3804714.45293033</v>
      </c>
      <c r="M41" s="0" t="n">
        <v>3586030.98599669</v>
      </c>
      <c r="N41" s="0" t="n">
        <v>3825138.01857997</v>
      </c>
      <c r="O41" s="0" t="n">
        <v>3605229.74496947</v>
      </c>
      <c r="P41" s="0" t="n">
        <v>118336.741267232</v>
      </c>
      <c r="Q41" s="0" t="n">
        <v>114786.639029215</v>
      </c>
    </row>
    <row r="42" customFormat="false" ht="12.8" hidden="false" customHeight="false" outlineLevel="0" collapsed="false">
      <c r="A42" s="0" t="n">
        <v>89</v>
      </c>
      <c r="B42" s="0" t="n">
        <v>22989877.087821</v>
      </c>
      <c r="C42" s="0" t="n">
        <v>22034242.4045118</v>
      </c>
      <c r="D42" s="0" t="n">
        <v>23114830.8145559</v>
      </c>
      <c r="E42" s="0" t="n">
        <v>22151697.3750151</v>
      </c>
      <c r="F42" s="0" t="n">
        <v>16899758.4641183</v>
      </c>
      <c r="G42" s="0" t="n">
        <v>5134483.94039342</v>
      </c>
      <c r="H42" s="0" t="n">
        <v>17017214.1708301</v>
      </c>
      <c r="I42" s="0" t="n">
        <v>5134483.20418499</v>
      </c>
      <c r="J42" s="0" t="n">
        <v>758553.893616595</v>
      </c>
      <c r="K42" s="0" t="n">
        <v>735797.276808097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23243679.9092836</v>
      </c>
      <c r="C43" s="0" t="n">
        <v>22275761.900899</v>
      </c>
      <c r="D43" s="0" t="n">
        <v>23369542.5919169</v>
      </c>
      <c r="E43" s="0" t="n">
        <v>22394071.2847136</v>
      </c>
      <c r="F43" s="0" t="n">
        <v>17038383.8829559</v>
      </c>
      <c r="G43" s="0" t="n">
        <v>5237378.01794309</v>
      </c>
      <c r="H43" s="0" t="n">
        <v>17156693.9741692</v>
      </c>
      <c r="I43" s="0" t="n">
        <v>5237377.31054437</v>
      </c>
      <c r="J43" s="0" t="n">
        <v>846689.585039698</v>
      </c>
      <c r="K43" s="0" t="n">
        <v>821288.897488507</v>
      </c>
      <c r="L43" s="0" t="n">
        <v>3874088.67673848</v>
      </c>
      <c r="M43" s="0" t="n">
        <v>3651484.45421562</v>
      </c>
      <c r="N43" s="0" t="n">
        <v>3895065.51784035</v>
      </c>
      <c r="O43" s="0" t="n">
        <v>3671203.32805077</v>
      </c>
      <c r="P43" s="0" t="n">
        <v>141114.93083995</v>
      </c>
      <c r="Q43" s="0" t="n">
        <v>136881.482914751</v>
      </c>
    </row>
    <row r="44" customFormat="false" ht="12.8" hidden="false" customHeight="false" outlineLevel="0" collapsed="false">
      <c r="A44" s="0" t="n">
        <v>91</v>
      </c>
      <c r="B44" s="0" t="n">
        <v>23449110.6173517</v>
      </c>
      <c r="C44" s="0" t="n">
        <v>22471504.7905606</v>
      </c>
      <c r="D44" s="0" t="n">
        <v>23575151.1274585</v>
      </c>
      <c r="E44" s="0" t="n">
        <v>22589981.3248671</v>
      </c>
      <c r="F44" s="0" t="n">
        <v>17148547.0386533</v>
      </c>
      <c r="G44" s="0" t="n">
        <v>5322957.75190733</v>
      </c>
      <c r="H44" s="0" t="n">
        <v>17267024.2838598</v>
      </c>
      <c r="I44" s="0" t="n">
        <v>5322957.04100731</v>
      </c>
      <c r="J44" s="0" t="n">
        <v>886367.365590626</v>
      </c>
      <c r="K44" s="0" t="n">
        <v>859776.344622907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23696074.7189455</v>
      </c>
      <c r="C45" s="0" t="n">
        <v>22706244.7661549</v>
      </c>
      <c r="D45" s="0" t="n">
        <v>23824242.8463508</v>
      </c>
      <c r="E45" s="0" t="n">
        <v>22826721.2583053</v>
      </c>
      <c r="F45" s="0" t="n">
        <v>17325021.4058135</v>
      </c>
      <c r="G45" s="0" t="n">
        <v>5381223.36034142</v>
      </c>
      <c r="H45" s="0" t="n">
        <v>17445498.6009764</v>
      </c>
      <c r="I45" s="0" t="n">
        <v>5381222.65732891</v>
      </c>
      <c r="J45" s="0" t="n">
        <v>975357.98439633</v>
      </c>
      <c r="K45" s="0" t="n">
        <v>946097.24486444</v>
      </c>
      <c r="L45" s="0" t="n">
        <v>3949774.78441142</v>
      </c>
      <c r="M45" s="0" t="n">
        <v>3723378.93431053</v>
      </c>
      <c r="N45" s="0" t="n">
        <v>3971135.86457994</v>
      </c>
      <c r="O45" s="0" t="n">
        <v>3743458.99696084</v>
      </c>
      <c r="P45" s="0" t="n">
        <v>162559.664066055</v>
      </c>
      <c r="Q45" s="0" t="n">
        <v>157682.874144073</v>
      </c>
    </row>
    <row r="46" customFormat="false" ht="12.8" hidden="false" customHeight="false" outlineLevel="0" collapsed="false">
      <c r="A46" s="0" t="n">
        <v>93</v>
      </c>
      <c r="B46" s="0" t="n">
        <v>23843562.9744653</v>
      </c>
      <c r="C46" s="0" t="n">
        <v>22847317.051995</v>
      </c>
      <c r="D46" s="0" t="n">
        <v>23972863.8817117</v>
      </c>
      <c r="E46" s="0" t="n">
        <v>22968858.3550007</v>
      </c>
      <c r="F46" s="0" t="n">
        <v>17407727.6114236</v>
      </c>
      <c r="G46" s="0" t="n">
        <v>5439589.44057138</v>
      </c>
      <c r="H46" s="0" t="n">
        <v>17529269.6117053</v>
      </c>
      <c r="I46" s="0" t="n">
        <v>5439588.74329544</v>
      </c>
      <c r="J46" s="0" t="n">
        <v>1085816.0449163</v>
      </c>
      <c r="K46" s="0" t="n">
        <v>1053241.56356881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24162182.0470122</v>
      </c>
      <c r="C47" s="0" t="n">
        <v>23151942.7559293</v>
      </c>
      <c r="D47" s="0" t="n">
        <v>24293396.9108002</v>
      </c>
      <c r="E47" s="0" t="n">
        <v>23275283.1666552</v>
      </c>
      <c r="F47" s="0" t="n">
        <v>17566040.5863354</v>
      </c>
      <c r="G47" s="0" t="n">
        <v>5585902.16959388</v>
      </c>
      <c r="H47" s="0" t="n">
        <v>17689381.673956</v>
      </c>
      <c r="I47" s="0" t="n">
        <v>5585901.49269914</v>
      </c>
      <c r="J47" s="0" t="n">
        <v>1151740.71942556</v>
      </c>
      <c r="K47" s="0" t="n">
        <v>1117188.49784279</v>
      </c>
      <c r="L47" s="0" t="n">
        <v>4027729.57649861</v>
      </c>
      <c r="M47" s="0" t="n">
        <v>3797691.68920926</v>
      </c>
      <c r="N47" s="0" t="n">
        <v>4049598.44364859</v>
      </c>
      <c r="O47" s="0" t="n">
        <v>3818250.45268748</v>
      </c>
      <c r="P47" s="0" t="n">
        <v>191956.786570926</v>
      </c>
      <c r="Q47" s="0" t="n">
        <v>186198.082973798</v>
      </c>
    </row>
    <row r="48" customFormat="false" ht="12.8" hidden="false" customHeight="false" outlineLevel="0" collapsed="false">
      <c r="A48" s="0" t="n">
        <v>95</v>
      </c>
      <c r="B48" s="0" t="n">
        <v>24398879.2480146</v>
      </c>
      <c r="C48" s="0" t="n">
        <v>23378087.6732826</v>
      </c>
      <c r="D48" s="0" t="n">
        <v>24530566.8224221</v>
      </c>
      <c r="E48" s="0" t="n">
        <v>23501872.6405386</v>
      </c>
      <c r="F48" s="0" t="n">
        <v>17670608.9817076</v>
      </c>
      <c r="G48" s="0" t="n">
        <v>5707478.69157496</v>
      </c>
      <c r="H48" s="0" t="n">
        <v>17794394.6346083</v>
      </c>
      <c r="I48" s="0" t="n">
        <v>5707478.00593035</v>
      </c>
      <c r="J48" s="0" t="n">
        <v>1218857.24250788</v>
      </c>
      <c r="K48" s="0" t="n">
        <v>1182291.52523265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24572309.8227105</v>
      </c>
      <c r="C49" s="0" t="n">
        <v>23543232.1141145</v>
      </c>
      <c r="D49" s="0" t="n">
        <v>24705089.1348284</v>
      </c>
      <c r="E49" s="0" t="n">
        <v>23668043.31395</v>
      </c>
      <c r="F49" s="0" t="n">
        <v>17751075.9267792</v>
      </c>
      <c r="G49" s="0" t="n">
        <v>5792156.18733524</v>
      </c>
      <c r="H49" s="0" t="n">
        <v>17875887.7944926</v>
      </c>
      <c r="I49" s="0" t="n">
        <v>5792155.51945742</v>
      </c>
      <c r="J49" s="0" t="n">
        <v>1251836.75529756</v>
      </c>
      <c r="K49" s="0" t="n">
        <v>1214281.65263863</v>
      </c>
      <c r="L49" s="0" t="n">
        <v>4096148.03379991</v>
      </c>
      <c r="M49" s="0" t="n">
        <v>3862589.94634988</v>
      </c>
      <c r="N49" s="0" t="n">
        <v>4118277.67916081</v>
      </c>
      <c r="O49" s="0" t="n">
        <v>3883393.86498451</v>
      </c>
      <c r="P49" s="0" t="n">
        <v>208639.45921626</v>
      </c>
      <c r="Q49" s="0" t="n">
        <v>202380.275439772</v>
      </c>
    </row>
    <row r="50" customFormat="false" ht="12.8" hidden="false" customHeight="false" outlineLevel="0" collapsed="false">
      <c r="A50" s="0" t="n">
        <v>97</v>
      </c>
      <c r="B50" s="0" t="n">
        <v>24754390.5856563</v>
      </c>
      <c r="C50" s="0" t="n">
        <v>23716437.3478194</v>
      </c>
      <c r="D50" s="0" t="n">
        <v>24887451.0089643</v>
      </c>
      <c r="E50" s="0" t="n">
        <v>23841512.7907382</v>
      </c>
      <c r="F50" s="0" t="n">
        <v>17828014.1820588</v>
      </c>
      <c r="G50" s="0" t="n">
        <v>5888423.16576059</v>
      </c>
      <c r="H50" s="0" t="n">
        <v>17953090.3063203</v>
      </c>
      <c r="I50" s="0" t="n">
        <v>5888422.4844179</v>
      </c>
      <c r="J50" s="0" t="n">
        <v>1316414.25373383</v>
      </c>
      <c r="K50" s="0" t="n">
        <v>1276921.82612181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24914617.3448334</v>
      </c>
      <c r="C51" s="0" t="n">
        <v>23869590.298832</v>
      </c>
      <c r="D51" s="0" t="n">
        <v>25049138.8500304</v>
      </c>
      <c r="E51" s="0" t="n">
        <v>23996039.1574575</v>
      </c>
      <c r="F51" s="0" t="n">
        <v>17941084.1757129</v>
      </c>
      <c r="G51" s="0" t="n">
        <v>5928506.12311917</v>
      </c>
      <c r="H51" s="0" t="n">
        <v>18067533.7155578</v>
      </c>
      <c r="I51" s="0" t="n">
        <v>5928505.44189968</v>
      </c>
      <c r="J51" s="0" t="n">
        <v>1384318.60705482</v>
      </c>
      <c r="K51" s="0" t="n">
        <v>1342789.04884317</v>
      </c>
      <c r="L51" s="0" t="n">
        <v>4152173.7986245</v>
      </c>
      <c r="M51" s="0" t="n">
        <v>3915716.54738197</v>
      </c>
      <c r="N51" s="0" t="n">
        <v>4174593.80901908</v>
      </c>
      <c r="O51" s="0" t="n">
        <v>3936793.41328845</v>
      </c>
      <c r="P51" s="0" t="n">
        <v>230719.76784247</v>
      </c>
      <c r="Q51" s="0" t="n">
        <v>223798.174807196</v>
      </c>
    </row>
    <row r="52" customFormat="false" ht="12.8" hidden="false" customHeight="false" outlineLevel="0" collapsed="false">
      <c r="A52" s="0" t="n">
        <v>99</v>
      </c>
      <c r="B52" s="0" t="n">
        <v>24983862.5862511</v>
      </c>
      <c r="C52" s="0" t="n">
        <v>23935863.0077344</v>
      </c>
      <c r="D52" s="0" t="n">
        <v>25119670.4825033</v>
      </c>
      <c r="E52" s="0" t="n">
        <v>24063521.0739479</v>
      </c>
      <c r="F52" s="0" t="n">
        <v>17977266.9590861</v>
      </c>
      <c r="G52" s="0" t="n">
        <v>5958596.04864828</v>
      </c>
      <c r="H52" s="0" t="n">
        <v>18104925.6615559</v>
      </c>
      <c r="I52" s="0" t="n">
        <v>5958595.41239195</v>
      </c>
      <c r="J52" s="0" t="n">
        <v>1430681.79295586</v>
      </c>
      <c r="K52" s="0" t="n">
        <v>1387761.33916718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25119573.1755578</v>
      </c>
      <c r="C53" s="0" t="n">
        <v>24065123.8177176</v>
      </c>
      <c r="D53" s="0" t="n">
        <v>25255348.6420713</v>
      </c>
      <c r="E53" s="0" t="n">
        <v>24192751.3996546</v>
      </c>
      <c r="F53" s="0" t="n">
        <v>18065776.9183914</v>
      </c>
      <c r="G53" s="0" t="n">
        <v>5999346.89932617</v>
      </c>
      <c r="H53" s="0" t="n">
        <v>18193405.1015526</v>
      </c>
      <c r="I53" s="0" t="n">
        <v>5999346.29810198</v>
      </c>
      <c r="J53" s="0" t="n">
        <v>1534799.94683733</v>
      </c>
      <c r="K53" s="0" t="n">
        <v>1488755.94843221</v>
      </c>
      <c r="L53" s="0" t="n">
        <v>4186671.17355115</v>
      </c>
      <c r="M53" s="0" t="n">
        <v>3948786.91961898</v>
      </c>
      <c r="N53" s="0" t="n">
        <v>4209300.17744068</v>
      </c>
      <c r="O53" s="0" t="n">
        <v>3970059.52838279</v>
      </c>
      <c r="P53" s="0" t="n">
        <v>255799.991139556</v>
      </c>
      <c r="Q53" s="0" t="n">
        <v>248125.991405369</v>
      </c>
    </row>
    <row r="54" customFormat="false" ht="12.8" hidden="false" customHeight="false" outlineLevel="0" collapsed="false">
      <c r="A54" s="0" t="n">
        <v>101</v>
      </c>
      <c r="B54" s="0" t="n">
        <v>25388193.8655963</v>
      </c>
      <c r="C54" s="0" t="n">
        <v>24320763.3014412</v>
      </c>
      <c r="D54" s="0" t="n">
        <v>25526813.4714744</v>
      </c>
      <c r="E54" s="0" t="n">
        <v>24451064.3726027</v>
      </c>
      <c r="F54" s="0" t="n">
        <v>18245180.5707441</v>
      </c>
      <c r="G54" s="0" t="n">
        <v>6075582.73069714</v>
      </c>
      <c r="H54" s="0" t="n">
        <v>18375482.2553084</v>
      </c>
      <c r="I54" s="0" t="n">
        <v>6075582.11729431</v>
      </c>
      <c r="J54" s="0" t="n">
        <v>1608297.81905661</v>
      </c>
      <c r="K54" s="0" t="n">
        <v>1560048.88448491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25548143.7627213</v>
      </c>
      <c r="C55" s="0" t="n">
        <v>24472235.2335067</v>
      </c>
      <c r="D55" s="0" t="n">
        <v>25687599.9769191</v>
      </c>
      <c r="E55" s="0" t="n">
        <v>24603322.7152704</v>
      </c>
      <c r="F55" s="0" t="n">
        <v>18377487.9521572</v>
      </c>
      <c r="G55" s="0" t="n">
        <v>6094747.28134959</v>
      </c>
      <c r="H55" s="0" t="n">
        <v>18508576.045961</v>
      </c>
      <c r="I55" s="0" t="n">
        <v>6094746.6693094</v>
      </c>
      <c r="J55" s="0" t="n">
        <v>1693630.1023098</v>
      </c>
      <c r="K55" s="0" t="n">
        <v>1642821.19924051</v>
      </c>
      <c r="L55" s="0" t="n">
        <v>4256866.3582578</v>
      </c>
      <c r="M55" s="0" t="n">
        <v>4015187.08726548</v>
      </c>
      <c r="N55" s="0" t="n">
        <v>4280108.81956341</v>
      </c>
      <c r="O55" s="0" t="n">
        <v>4037036.82351016</v>
      </c>
      <c r="P55" s="0" t="n">
        <v>282271.6837183</v>
      </c>
      <c r="Q55" s="0" t="n">
        <v>273803.533206751</v>
      </c>
    </row>
    <row r="56" customFormat="false" ht="12.8" hidden="false" customHeight="false" outlineLevel="0" collapsed="false">
      <c r="A56" s="0" t="n">
        <v>103</v>
      </c>
      <c r="B56" s="0" t="n">
        <v>25639971.7700518</v>
      </c>
      <c r="C56" s="0" t="n">
        <v>24559586.438992</v>
      </c>
      <c r="D56" s="0" t="n">
        <v>25778626.6392804</v>
      </c>
      <c r="E56" s="0" t="n">
        <v>24689920.6552775</v>
      </c>
      <c r="F56" s="0" t="n">
        <v>18420268.9859914</v>
      </c>
      <c r="G56" s="0" t="n">
        <v>6139317.4530006</v>
      </c>
      <c r="H56" s="0" t="n">
        <v>18550603.8148605</v>
      </c>
      <c r="I56" s="0" t="n">
        <v>6139316.84041705</v>
      </c>
      <c r="J56" s="0" t="n">
        <v>1763172.25861522</v>
      </c>
      <c r="K56" s="0" t="n">
        <v>1710277.09085676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25777677.1588354</v>
      </c>
      <c r="C57" s="0" t="n">
        <v>24690932.0695569</v>
      </c>
      <c r="D57" s="0" t="n">
        <v>25917263.7337198</v>
      </c>
      <c r="E57" s="0" t="n">
        <v>24822142.087597</v>
      </c>
      <c r="F57" s="0" t="n">
        <v>18482100.1119825</v>
      </c>
      <c r="G57" s="0" t="n">
        <v>6208831.95757433</v>
      </c>
      <c r="H57" s="0" t="n">
        <v>18613310.5936396</v>
      </c>
      <c r="I57" s="0" t="n">
        <v>6208831.49395739</v>
      </c>
      <c r="J57" s="0" t="n">
        <v>1858285.1279512</v>
      </c>
      <c r="K57" s="0" t="n">
        <v>1802536.57411266</v>
      </c>
      <c r="L57" s="0" t="n">
        <v>4294037.5441125</v>
      </c>
      <c r="M57" s="0" t="n">
        <v>4050502.49267293</v>
      </c>
      <c r="N57" s="0" t="n">
        <v>4317301.73170827</v>
      </c>
      <c r="O57" s="0" t="n">
        <v>4072372.65516675</v>
      </c>
      <c r="P57" s="0" t="n">
        <v>309714.187991866</v>
      </c>
      <c r="Q57" s="0" t="n">
        <v>300422.76235211</v>
      </c>
    </row>
    <row r="58" customFormat="false" ht="12.8" hidden="false" customHeight="false" outlineLevel="0" collapsed="false">
      <c r="A58" s="0" t="n">
        <v>105</v>
      </c>
      <c r="B58" s="0" t="n">
        <v>25939264.0875308</v>
      </c>
      <c r="C58" s="0" t="n">
        <v>24844631.8996249</v>
      </c>
      <c r="D58" s="0" t="n">
        <v>26080130.3145077</v>
      </c>
      <c r="E58" s="0" t="n">
        <v>24977044.5616021</v>
      </c>
      <c r="F58" s="0" t="n">
        <v>18589383.5174378</v>
      </c>
      <c r="G58" s="0" t="n">
        <v>6255248.38218706</v>
      </c>
      <c r="H58" s="0" t="n">
        <v>18721796.6435118</v>
      </c>
      <c r="I58" s="0" t="n">
        <v>6255247.91809039</v>
      </c>
      <c r="J58" s="0" t="n">
        <v>1924852.7820296</v>
      </c>
      <c r="K58" s="0" t="n">
        <v>1867107.19856871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26066642.5418693</v>
      </c>
      <c r="C59" s="0" t="n">
        <v>24966119.8760341</v>
      </c>
      <c r="D59" s="0" t="n">
        <v>26208215.868487</v>
      </c>
      <c r="E59" s="0" t="n">
        <v>25099199.5852205</v>
      </c>
      <c r="F59" s="0" t="n">
        <v>18672965.3528294</v>
      </c>
      <c r="G59" s="0" t="n">
        <v>6293154.52320466</v>
      </c>
      <c r="H59" s="0" t="n">
        <v>18806045.4998476</v>
      </c>
      <c r="I59" s="0" t="n">
        <v>6293154.08537291</v>
      </c>
      <c r="J59" s="0" t="n">
        <v>1994810.08907557</v>
      </c>
      <c r="K59" s="0" t="n">
        <v>1934965.78640331</v>
      </c>
      <c r="L59" s="0" t="n">
        <v>4340944.61386459</v>
      </c>
      <c r="M59" s="0" t="n">
        <v>4094942.69913306</v>
      </c>
      <c r="N59" s="0" t="n">
        <v>4364540.30698275</v>
      </c>
      <c r="O59" s="0" t="n">
        <v>4117124.11493098</v>
      </c>
      <c r="P59" s="0" t="n">
        <v>332468.348179262</v>
      </c>
      <c r="Q59" s="0" t="n">
        <v>322494.297733884</v>
      </c>
    </row>
    <row r="60" customFormat="false" ht="12.8" hidden="false" customHeight="false" outlineLevel="0" collapsed="false">
      <c r="A60" s="0" t="n">
        <v>107</v>
      </c>
      <c r="B60" s="0" t="n">
        <v>26133324.5883768</v>
      </c>
      <c r="C60" s="0" t="n">
        <v>25030537.4499188</v>
      </c>
      <c r="D60" s="0" t="n">
        <v>26273941.9941919</v>
      </c>
      <c r="E60" s="0" t="n">
        <v>25162718.594213</v>
      </c>
      <c r="F60" s="0" t="n">
        <v>18706166.8898491</v>
      </c>
      <c r="G60" s="0" t="n">
        <v>6324370.56006973</v>
      </c>
      <c r="H60" s="0" t="n">
        <v>18838348.4730864</v>
      </c>
      <c r="I60" s="0" t="n">
        <v>6324370.1211266</v>
      </c>
      <c r="J60" s="0" t="n">
        <v>2037928.80254867</v>
      </c>
      <c r="K60" s="0" t="n">
        <v>1976790.93847221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26223084.6702547</v>
      </c>
      <c r="C61" s="0" t="n">
        <v>25115527.3186959</v>
      </c>
      <c r="D61" s="0" t="n">
        <v>26364280.9939122</v>
      </c>
      <c r="E61" s="0" t="n">
        <v>25248253.4276123</v>
      </c>
      <c r="F61" s="0" t="n">
        <v>18753780.9140849</v>
      </c>
      <c r="G61" s="0" t="n">
        <v>6361746.40461096</v>
      </c>
      <c r="H61" s="0" t="n">
        <v>18886507.4563395</v>
      </c>
      <c r="I61" s="0" t="n">
        <v>6361745.9712728</v>
      </c>
      <c r="J61" s="0" t="n">
        <v>2075458.24335455</v>
      </c>
      <c r="K61" s="0" t="n">
        <v>2013194.49605391</v>
      </c>
      <c r="L61" s="0" t="n">
        <v>4365659.8452672</v>
      </c>
      <c r="M61" s="0" t="n">
        <v>4118090.25737498</v>
      </c>
      <c r="N61" s="0" t="n">
        <v>4389192.84330203</v>
      </c>
      <c r="O61" s="0" t="n">
        <v>4140212.7426086</v>
      </c>
      <c r="P61" s="0" t="n">
        <v>345909.707225758</v>
      </c>
      <c r="Q61" s="0" t="n">
        <v>335532.416008985</v>
      </c>
    </row>
    <row r="62" customFormat="false" ht="12.8" hidden="false" customHeight="false" outlineLevel="0" collapsed="false">
      <c r="A62" s="0" t="n">
        <v>109</v>
      </c>
      <c r="B62" s="0" t="n">
        <v>26423484.3934724</v>
      </c>
      <c r="C62" s="0" t="n">
        <v>25306468.1626312</v>
      </c>
      <c r="D62" s="0" t="n">
        <v>26565011.2717823</v>
      </c>
      <c r="E62" s="0" t="n">
        <v>25439504.7411711</v>
      </c>
      <c r="F62" s="0" t="n">
        <v>18890135.8430913</v>
      </c>
      <c r="G62" s="0" t="n">
        <v>6416332.31953994</v>
      </c>
      <c r="H62" s="0" t="n">
        <v>19023172.853763</v>
      </c>
      <c r="I62" s="0" t="n">
        <v>6416331.88740807</v>
      </c>
      <c r="J62" s="0" t="n">
        <v>2161951.80460742</v>
      </c>
      <c r="K62" s="0" t="n">
        <v>2097093.25046919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26659494.8834839</v>
      </c>
      <c r="C63" s="0" t="n">
        <v>25530015.5633564</v>
      </c>
      <c r="D63" s="0" t="n">
        <v>26799956.3693007</v>
      </c>
      <c r="E63" s="0" t="n">
        <v>25662050.6738983</v>
      </c>
      <c r="F63" s="0" t="n">
        <v>19031306.2616596</v>
      </c>
      <c r="G63" s="0" t="n">
        <v>6498709.3016968</v>
      </c>
      <c r="H63" s="0" t="n">
        <v>19163341.8130482</v>
      </c>
      <c r="I63" s="0" t="n">
        <v>6498708.86085011</v>
      </c>
      <c r="J63" s="0" t="n">
        <v>2212334.61814215</v>
      </c>
      <c r="K63" s="0" t="n">
        <v>2145964.57959788</v>
      </c>
      <c r="L63" s="0" t="n">
        <v>4437594.15076654</v>
      </c>
      <c r="M63" s="0" t="n">
        <v>4186089.93746993</v>
      </c>
      <c r="N63" s="0" t="n">
        <v>4461004.63135907</v>
      </c>
      <c r="O63" s="0" t="n">
        <v>4208097.28014278</v>
      </c>
      <c r="P63" s="0" t="n">
        <v>368722.436357025</v>
      </c>
      <c r="Q63" s="0" t="n">
        <v>357660.763266314</v>
      </c>
    </row>
    <row r="64" customFormat="false" ht="12.8" hidden="false" customHeight="false" outlineLevel="0" collapsed="false">
      <c r="A64" s="0" t="n">
        <v>111</v>
      </c>
      <c r="B64" s="0" t="n">
        <v>26740878.8827422</v>
      </c>
      <c r="C64" s="0" t="n">
        <v>25606451.3368339</v>
      </c>
      <c r="D64" s="0" t="n">
        <v>26881246.9890228</v>
      </c>
      <c r="E64" s="0" t="n">
        <v>25738397.2515041</v>
      </c>
      <c r="F64" s="0" t="n">
        <v>19092573.2115879</v>
      </c>
      <c r="G64" s="0" t="n">
        <v>6513878.12524601</v>
      </c>
      <c r="H64" s="0" t="n">
        <v>19224519.5674852</v>
      </c>
      <c r="I64" s="0" t="n">
        <v>6513877.68401889</v>
      </c>
      <c r="J64" s="0" t="n">
        <v>2228043.46256357</v>
      </c>
      <c r="K64" s="0" t="n">
        <v>2161202.15868666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26888336.25115</v>
      </c>
      <c r="C65" s="0" t="n">
        <v>25746691.9064008</v>
      </c>
      <c r="D65" s="0" t="n">
        <v>27030415.1422967</v>
      </c>
      <c r="E65" s="0" t="n">
        <v>25880247.5094977</v>
      </c>
      <c r="F65" s="0" t="n">
        <v>19201756.3070404</v>
      </c>
      <c r="G65" s="0" t="n">
        <v>6544935.59936043</v>
      </c>
      <c r="H65" s="0" t="n">
        <v>19335312.3518119</v>
      </c>
      <c r="I65" s="0" t="n">
        <v>6544935.15768583</v>
      </c>
      <c r="J65" s="0" t="n">
        <v>2255917.16596423</v>
      </c>
      <c r="K65" s="0" t="n">
        <v>2188239.6509853</v>
      </c>
      <c r="L65" s="0" t="n">
        <v>4475455.03203361</v>
      </c>
      <c r="M65" s="0" t="n">
        <v>4221993.61391879</v>
      </c>
      <c r="N65" s="0" t="n">
        <v>4499135.10350469</v>
      </c>
      <c r="O65" s="0" t="n">
        <v>4244254.37481743</v>
      </c>
      <c r="P65" s="0" t="n">
        <v>375986.194327372</v>
      </c>
      <c r="Q65" s="0" t="n">
        <v>364706.60849755</v>
      </c>
    </row>
    <row r="66" customFormat="false" ht="12.8" hidden="false" customHeight="false" outlineLevel="0" collapsed="false">
      <c r="A66" s="0" t="n">
        <v>113</v>
      </c>
      <c r="B66" s="0" t="n">
        <v>27069758.2206455</v>
      </c>
      <c r="C66" s="0" t="n">
        <v>25919266.3408866</v>
      </c>
      <c r="D66" s="0" t="n">
        <v>27212935.9828029</v>
      </c>
      <c r="E66" s="0" t="n">
        <v>26053856.2374353</v>
      </c>
      <c r="F66" s="0" t="n">
        <v>19334162.064805</v>
      </c>
      <c r="G66" s="0" t="n">
        <v>6585104.27608151</v>
      </c>
      <c r="H66" s="0" t="n">
        <v>19468752.4014231</v>
      </c>
      <c r="I66" s="0" t="n">
        <v>6585103.8360122</v>
      </c>
      <c r="J66" s="0" t="n">
        <v>2333538.21892642</v>
      </c>
      <c r="K66" s="0" t="n">
        <v>2263532.07235862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27185973.7435052</v>
      </c>
      <c r="C67" s="0" t="n">
        <v>26029837.6693922</v>
      </c>
      <c r="D67" s="0" t="n">
        <v>27330512.8530987</v>
      </c>
      <c r="E67" s="0" t="n">
        <v>26165707.2387892</v>
      </c>
      <c r="F67" s="0" t="n">
        <v>19402953.6764526</v>
      </c>
      <c r="G67" s="0" t="n">
        <v>6626883.99293963</v>
      </c>
      <c r="H67" s="0" t="n">
        <v>19538823.6490249</v>
      </c>
      <c r="I67" s="0" t="n">
        <v>6626883.58976436</v>
      </c>
      <c r="J67" s="0" t="n">
        <v>2376202.2249231</v>
      </c>
      <c r="K67" s="0" t="n">
        <v>2304916.15817541</v>
      </c>
      <c r="L67" s="0" t="n">
        <v>4524156.80640559</v>
      </c>
      <c r="M67" s="0" t="n">
        <v>4267985.27434491</v>
      </c>
      <c r="N67" s="0" t="n">
        <v>4548247.15558945</v>
      </c>
      <c r="O67" s="0" t="n">
        <v>4290631.6998131</v>
      </c>
      <c r="P67" s="0" t="n">
        <v>396033.704153851</v>
      </c>
      <c r="Q67" s="0" t="n">
        <v>384152.693029235</v>
      </c>
    </row>
    <row r="68" customFormat="false" ht="12.8" hidden="false" customHeight="false" outlineLevel="0" collapsed="false">
      <c r="A68" s="0" t="n">
        <v>115</v>
      </c>
      <c r="B68" s="0" t="n">
        <v>27289265.7898431</v>
      </c>
      <c r="C68" s="0" t="n">
        <v>26128056.716888</v>
      </c>
      <c r="D68" s="0" t="n">
        <v>27434610.5724852</v>
      </c>
      <c r="E68" s="0" t="n">
        <v>26264683.8284709</v>
      </c>
      <c r="F68" s="0" t="n">
        <v>19509934.6808903</v>
      </c>
      <c r="G68" s="0" t="n">
        <v>6618122.03599775</v>
      </c>
      <c r="H68" s="0" t="n">
        <v>19646562.1672423</v>
      </c>
      <c r="I68" s="0" t="n">
        <v>6618121.66122861</v>
      </c>
      <c r="J68" s="0" t="n">
        <v>2442134.33681753</v>
      </c>
      <c r="K68" s="0" t="n">
        <v>2368870.30671301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27387110.7306019</v>
      </c>
      <c r="C69" s="0" t="n">
        <v>26220816.706895</v>
      </c>
      <c r="D69" s="0" t="n">
        <v>27532550.8959222</v>
      </c>
      <c r="E69" s="0" t="n">
        <v>26357533.6225774</v>
      </c>
      <c r="F69" s="0" t="n">
        <v>19554129.0756093</v>
      </c>
      <c r="G69" s="0" t="n">
        <v>6666687.63128568</v>
      </c>
      <c r="H69" s="0" t="n">
        <v>19690846.3799576</v>
      </c>
      <c r="I69" s="0" t="n">
        <v>6666687.24261974</v>
      </c>
      <c r="J69" s="0" t="n">
        <v>2499612.22237192</v>
      </c>
      <c r="K69" s="0" t="n">
        <v>2424623.85570077</v>
      </c>
      <c r="L69" s="0" t="n">
        <v>4557913.34669729</v>
      </c>
      <c r="M69" s="0" t="n">
        <v>4300356.60055844</v>
      </c>
      <c r="N69" s="0" t="n">
        <v>4582153.93458423</v>
      </c>
      <c r="O69" s="0" t="n">
        <v>4323144.9818284</v>
      </c>
      <c r="P69" s="0" t="n">
        <v>416602.037061988</v>
      </c>
      <c r="Q69" s="0" t="n">
        <v>404103.975950128</v>
      </c>
    </row>
    <row r="70" customFormat="false" ht="12.8" hidden="false" customHeight="false" outlineLevel="0" collapsed="false">
      <c r="A70" s="0" t="n">
        <v>117</v>
      </c>
      <c r="B70" s="0" t="n">
        <v>27572215.3088282</v>
      </c>
      <c r="C70" s="0" t="n">
        <v>26396399.6383113</v>
      </c>
      <c r="D70" s="0" t="n">
        <v>27717056.5977274</v>
      </c>
      <c r="E70" s="0" t="n">
        <v>26532553.6133132</v>
      </c>
      <c r="F70" s="0" t="n">
        <v>19641156.5203254</v>
      </c>
      <c r="G70" s="0" t="n">
        <v>6755243.11798593</v>
      </c>
      <c r="H70" s="0" t="n">
        <v>19777310.8659201</v>
      </c>
      <c r="I70" s="0" t="n">
        <v>6755242.74739308</v>
      </c>
      <c r="J70" s="0" t="n">
        <v>2599160.52208182</v>
      </c>
      <c r="K70" s="0" t="n">
        <v>2521185.70641937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27716403.2409226</v>
      </c>
      <c r="C71" s="0" t="n">
        <v>26533185.1969507</v>
      </c>
      <c r="D71" s="0" t="n">
        <v>27860956.3374046</v>
      </c>
      <c r="E71" s="0" t="n">
        <v>26669068.2739035</v>
      </c>
      <c r="F71" s="0" t="n">
        <v>19744534.4467753</v>
      </c>
      <c r="G71" s="0" t="n">
        <v>6788650.7501754</v>
      </c>
      <c r="H71" s="0" t="n">
        <v>19880417.9060437</v>
      </c>
      <c r="I71" s="0" t="n">
        <v>6788650.36785978</v>
      </c>
      <c r="J71" s="0" t="n">
        <v>2673132.10748307</v>
      </c>
      <c r="K71" s="0" t="n">
        <v>2592938.14425857</v>
      </c>
      <c r="L71" s="0" t="n">
        <v>4613013.70788721</v>
      </c>
      <c r="M71" s="0" t="n">
        <v>4352838.24107944</v>
      </c>
      <c r="N71" s="0" t="n">
        <v>4637106.45202777</v>
      </c>
      <c r="O71" s="0" t="n">
        <v>4375487.65344379</v>
      </c>
      <c r="P71" s="0" t="n">
        <v>445522.017913844</v>
      </c>
      <c r="Q71" s="0" t="n">
        <v>432156.357376429</v>
      </c>
    </row>
    <row r="72" customFormat="false" ht="12.8" hidden="false" customHeight="false" outlineLevel="0" collapsed="false">
      <c r="A72" s="0" t="n">
        <v>119</v>
      </c>
      <c r="B72" s="0" t="n">
        <v>27939665.0669719</v>
      </c>
      <c r="C72" s="0" t="n">
        <v>26745795.392673</v>
      </c>
      <c r="D72" s="0" t="n">
        <v>28083773.2014878</v>
      </c>
      <c r="E72" s="0" t="n">
        <v>26881260.4946235</v>
      </c>
      <c r="F72" s="0" t="n">
        <v>19933192.6948775</v>
      </c>
      <c r="G72" s="0" t="n">
        <v>6812602.69779552</v>
      </c>
      <c r="H72" s="0" t="n">
        <v>20068658.1800763</v>
      </c>
      <c r="I72" s="0" t="n">
        <v>6812602.31454715</v>
      </c>
      <c r="J72" s="0" t="n">
        <v>2782745.55417599</v>
      </c>
      <c r="K72" s="0" t="n">
        <v>2699263.18755071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28123580.0136788</v>
      </c>
      <c r="C73" s="0" t="n">
        <v>26920227.8496307</v>
      </c>
      <c r="D73" s="0" t="n">
        <v>28268055.4011095</v>
      </c>
      <c r="E73" s="0" t="n">
        <v>27056038.1728072</v>
      </c>
      <c r="F73" s="0" t="n">
        <v>20079411.1550737</v>
      </c>
      <c r="G73" s="0" t="n">
        <v>6840816.69455698</v>
      </c>
      <c r="H73" s="0" t="n">
        <v>20215221.8598544</v>
      </c>
      <c r="I73" s="0" t="n">
        <v>6840816.3129528</v>
      </c>
      <c r="J73" s="0" t="n">
        <v>2851621.0779231</v>
      </c>
      <c r="K73" s="0" t="n">
        <v>2766072.44558541</v>
      </c>
      <c r="L73" s="0" t="n">
        <v>4679522.97903444</v>
      </c>
      <c r="M73" s="0" t="n">
        <v>4415507.65246816</v>
      </c>
      <c r="N73" s="0" t="n">
        <v>4703602.82356928</v>
      </c>
      <c r="O73" s="0" t="n">
        <v>4438144.94393747</v>
      </c>
      <c r="P73" s="0" t="n">
        <v>475270.179653851</v>
      </c>
      <c r="Q73" s="0" t="n">
        <v>461012.074264235</v>
      </c>
    </row>
    <row r="74" customFormat="false" ht="12.8" hidden="false" customHeight="false" outlineLevel="0" collapsed="false">
      <c r="A74" s="0" t="n">
        <v>121</v>
      </c>
      <c r="B74" s="0" t="n">
        <v>28242222.2027724</v>
      </c>
      <c r="C74" s="0" t="n">
        <v>27033201.1924867</v>
      </c>
      <c r="D74" s="0" t="n">
        <v>28386686.2997395</v>
      </c>
      <c r="E74" s="0" t="n">
        <v>27169000.9059883</v>
      </c>
      <c r="F74" s="0" t="n">
        <v>20128136.8379191</v>
      </c>
      <c r="G74" s="0" t="n">
        <v>6905064.35456766</v>
      </c>
      <c r="H74" s="0" t="n">
        <v>20263936.9334014</v>
      </c>
      <c r="I74" s="0" t="n">
        <v>6905063.97258687</v>
      </c>
      <c r="J74" s="0" t="n">
        <v>2960177.68530311</v>
      </c>
      <c r="K74" s="0" t="n">
        <v>2871372.35474402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28337048.9716915</v>
      </c>
      <c r="C75" s="0" t="n">
        <v>27124892.1019877</v>
      </c>
      <c r="D75" s="0" t="n">
        <v>28481191.5600281</v>
      </c>
      <c r="E75" s="0" t="n">
        <v>27260389.6014014</v>
      </c>
      <c r="F75" s="0" t="n">
        <v>20222789.8583659</v>
      </c>
      <c r="G75" s="0" t="n">
        <v>6902102.24362185</v>
      </c>
      <c r="H75" s="0" t="n">
        <v>20358287.7400968</v>
      </c>
      <c r="I75" s="0" t="n">
        <v>6902101.86130455</v>
      </c>
      <c r="J75" s="0" t="n">
        <v>3010066.3571945</v>
      </c>
      <c r="K75" s="0" t="n">
        <v>2919764.36647867</v>
      </c>
      <c r="L75" s="0" t="n">
        <v>4715240.47595499</v>
      </c>
      <c r="M75" s="0" t="n">
        <v>4450046.50922855</v>
      </c>
      <c r="N75" s="0" t="n">
        <v>4739264.85528366</v>
      </c>
      <c r="O75" s="0" t="n">
        <v>4472631.62622271</v>
      </c>
      <c r="P75" s="0" t="n">
        <v>501677.726199084</v>
      </c>
      <c r="Q75" s="0" t="n">
        <v>486627.394413111</v>
      </c>
    </row>
    <row r="76" customFormat="false" ht="12.8" hidden="false" customHeight="false" outlineLevel="0" collapsed="false">
      <c r="A76" s="0" t="n">
        <v>123</v>
      </c>
      <c r="B76" s="0" t="n">
        <v>28457718.3324494</v>
      </c>
      <c r="C76" s="0" t="n">
        <v>27240048.4006314</v>
      </c>
      <c r="D76" s="0" t="n">
        <v>28601693.0716934</v>
      </c>
      <c r="E76" s="0" t="n">
        <v>27375388.1247683</v>
      </c>
      <c r="F76" s="0" t="n">
        <v>20303113.7945771</v>
      </c>
      <c r="G76" s="0" t="n">
        <v>6936934.60605427</v>
      </c>
      <c r="H76" s="0" t="n">
        <v>20438453.9013479</v>
      </c>
      <c r="I76" s="0" t="n">
        <v>6936934.2234204</v>
      </c>
      <c r="J76" s="0" t="n">
        <v>3063428.01365746</v>
      </c>
      <c r="K76" s="0" t="n">
        <v>2971525.17324774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28501660.463506</v>
      </c>
      <c r="C77" s="0" t="n">
        <v>27281827.3368727</v>
      </c>
      <c r="D77" s="0" t="n">
        <v>28643223.0404318</v>
      </c>
      <c r="E77" s="0" t="n">
        <v>27414899.6318284</v>
      </c>
      <c r="F77" s="0" t="n">
        <v>20279404.7913526</v>
      </c>
      <c r="G77" s="0" t="n">
        <v>7002422.54552006</v>
      </c>
      <c r="H77" s="0" t="n">
        <v>20412477.4731193</v>
      </c>
      <c r="I77" s="0" t="n">
        <v>7002422.15870918</v>
      </c>
      <c r="J77" s="0" t="n">
        <v>3129805.0263186</v>
      </c>
      <c r="K77" s="0" t="n">
        <v>3035910.87552904</v>
      </c>
      <c r="L77" s="0" t="n">
        <v>4744243.56443633</v>
      </c>
      <c r="M77" s="0" t="n">
        <v>4478233.16705132</v>
      </c>
      <c r="N77" s="0" t="n">
        <v>4767837.94297459</v>
      </c>
      <c r="O77" s="0" t="n">
        <v>4500414.08728106</v>
      </c>
      <c r="P77" s="0" t="n">
        <v>521634.171053099</v>
      </c>
      <c r="Q77" s="0" t="n">
        <v>505985.145921506</v>
      </c>
    </row>
    <row r="78" customFormat="false" ht="12.8" hidden="false" customHeight="false" outlineLevel="0" collapsed="false">
      <c r="A78" s="0" t="n">
        <v>125</v>
      </c>
      <c r="B78" s="0" t="n">
        <v>28739621.455011</v>
      </c>
      <c r="C78" s="0" t="n">
        <v>27508991.6959504</v>
      </c>
      <c r="D78" s="0" t="n">
        <v>28880102.4574666</v>
      </c>
      <c r="E78" s="0" t="n">
        <v>27641047.5366293</v>
      </c>
      <c r="F78" s="0" t="n">
        <v>20406456.3082952</v>
      </c>
      <c r="G78" s="0" t="n">
        <v>7102535.38765526</v>
      </c>
      <c r="H78" s="0" t="n">
        <v>20538512.5361623</v>
      </c>
      <c r="I78" s="0" t="n">
        <v>7102535.00046696</v>
      </c>
      <c r="J78" s="0" t="n">
        <v>3207548.1162616</v>
      </c>
      <c r="K78" s="0" t="n">
        <v>3111321.67277375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28933903.9165972</v>
      </c>
      <c r="C79" s="0" t="n">
        <v>27694464.8998993</v>
      </c>
      <c r="D79" s="0" t="n">
        <v>29073582.841365</v>
      </c>
      <c r="E79" s="0" t="n">
        <v>27825767.9922033</v>
      </c>
      <c r="F79" s="0" t="n">
        <v>20558682.9085021</v>
      </c>
      <c r="G79" s="0" t="n">
        <v>7135781.99139714</v>
      </c>
      <c r="H79" s="0" t="n">
        <v>20689986.3883312</v>
      </c>
      <c r="I79" s="0" t="n">
        <v>7135781.60387206</v>
      </c>
      <c r="J79" s="0" t="n">
        <v>3290065.72300455</v>
      </c>
      <c r="K79" s="0" t="n">
        <v>3191363.75131441</v>
      </c>
      <c r="L79" s="0" t="n">
        <v>4816359.35661582</v>
      </c>
      <c r="M79" s="0" t="n">
        <v>4546948.56694537</v>
      </c>
      <c r="N79" s="0" t="n">
        <v>4839640.04674064</v>
      </c>
      <c r="O79" s="0" t="n">
        <v>4568834.62413664</v>
      </c>
      <c r="P79" s="0" t="n">
        <v>548344.287167425</v>
      </c>
      <c r="Q79" s="0" t="n">
        <v>531893.958552402</v>
      </c>
    </row>
    <row r="80" customFormat="false" ht="12.8" hidden="false" customHeight="false" outlineLevel="0" collapsed="false">
      <c r="A80" s="0" t="n">
        <v>127</v>
      </c>
      <c r="B80" s="0" t="n">
        <v>29037361.8463077</v>
      </c>
      <c r="C80" s="0" t="n">
        <v>27792513.741493</v>
      </c>
      <c r="D80" s="0" t="n">
        <v>29176527.6112016</v>
      </c>
      <c r="E80" s="0" t="n">
        <v>27923334.7624692</v>
      </c>
      <c r="F80" s="0" t="n">
        <v>20630787.0033163</v>
      </c>
      <c r="G80" s="0" t="n">
        <v>7161726.73817671</v>
      </c>
      <c r="H80" s="0" t="n">
        <v>20761608.4138414</v>
      </c>
      <c r="I80" s="0" t="n">
        <v>7161726.34862771</v>
      </c>
      <c r="J80" s="0" t="n">
        <v>3343090.66945233</v>
      </c>
      <c r="K80" s="0" t="n">
        <v>3242797.94936876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29051174.9198697</v>
      </c>
      <c r="C81" s="0" t="n">
        <v>27806673.3083743</v>
      </c>
      <c r="D81" s="0" t="n">
        <v>29189659.8706827</v>
      </c>
      <c r="E81" s="0" t="n">
        <v>27936854.820468</v>
      </c>
      <c r="F81" s="0" t="n">
        <v>20640759.2467659</v>
      </c>
      <c r="G81" s="0" t="n">
        <v>7165914.06160843</v>
      </c>
      <c r="H81" s="0" t="n">
        <v>20770941.1539562</v>
      </c>
      <c r="I81" s="0" t="n">
        <v>7165913.66651183</v>
      </c>
      <c r="J81" s="0" t="n">
        <v>3406833.09897351</v>
      </c>
      <c r="K81" s="0" t="n">
        <v>3304628.10600431</v>
      </c>
      <c r="L81" s="0" t="n">
        <v>4834132.15139283</v>
      </c>
      <c r="M81" s="0" t="n">
        <v>4563799.1791997</v>
      </c>
      <c r="N81" s="0" t="n">
        <v>4857213.97977823</v>
      </c>
      <c r="O81" s="0" t="n">
        <v>4585500.91202638</v>
      </c>
      <c r="P81" s="0" t="n">
        <v>567805.516495586</v>
      </c>
      <c r="Q81" s="0" t="n">
        <v>550771.351000718</v>
      </c>
    </row>
    <row r="82" customFormat="false" ht="12.8" hidden="false" customHeight="false" outlineLevel="0" collapsed="false">
      <c r="A82" s="0" t="n">
        <v>129</v>
      </c>
      <c r="B82" s="0" t="n">
        <v>29255340.5379116</v>
      </c>
      <c r="C82" s="0" t="n">
        <v>28001724.4417393</v>
      </c>
      <c r="D82" s="0" t="n">
        <v>29394276.3026122</v>
      </c>
      <c r="E82" s="0" t="n">
        <v>28132329.7243462</v>
      </c>
      <c r="F82" s="0" t="n">
        <v>20789037.1882398</v>
      </c>
      <c r="G82" s="0" t="n">
        <v>7212687.25349955</v>
      </c>
      <c r="H82" s="0" t="n">
        <v>20919642.8663244</v>
      </c>
      <c r="I82" s="0" t="n">
        <v>7212686.85802178</v>
      </c>
      <c r="J82" s="0" t="n">
        <v>3462565.25017421</v>
      </c>
      <c r="K82" s="0" t="n">
        <v>3358688.29266898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29381743.00305</v>
      </c>
      <c r="C83" s="0" t="n">
        <v>28121934.497127</v>
      </c>
      <c r="D83" s="0" t="n">
        <v>29519509.8540427</v>
      </c>
      <c r="E83" s="0" t="n">
        <v>28251441.7899259</v>
      </c>
      <c r="F83" s="0" t="n">
        <v>20872960.337803</v>
      </c>
      <c r="G83" s="0" t="n">
        <v>7248974.15932403</v>
      </c>
      <c r="H83" s="0" t="n">
        <v>21002468.0264193</v>
      </c>
      <c r="I83" s="0" t="n">
        <v>7248973.76350657</v>
      </c>
      <c r="J83" s="0" t="n">
        <v>3505865.45777403</v>
      </c>
      <c r="K83" s="0" t="n">
        <v>3400689.49404081</v>
      </c>
      <c r="L83" s="0" t="n">
        <v>4886669.12900803</v>
      </c>
      <c r="M83" s="0" t="n">
        <v>4613229.80146711</v>
      </c>
      <c r="N83" s="0" t="n">
        <v>4909631.41496528</v>
      </c>
      <c r="O83" s="0" t="n">
        <v>4634819.17319477</v>
      </c>
      <c r="P83" s="0" t="n">
        <v>584310.909629005</v>
      </c>
      <c r="Q83" s="0" t="n">
        <v>566781.582340135</v>
      </c>
    </row>
    <row r="84" customFormat="false" ht="12.8" hidden="false" customHeight="false" outlineLevel="0" collapsed="false">
      <c r="A84" s="0" t="n">
        <v>131</v>
      </c>
      <c r="B84" s="0" t="n">
        <v>29500442.2077559</v>
      </c>
      <c r="C84" s="0" t="n">
        <v>28234738.5181044</v>
      </c>
      <c r="D84" s="0" t="n">
        <v>29638214.7703347</v>
      </c>
      <c r="E84" s="0" t="n">
        <v>28364251.3069979</v>
      </c>
      <c r="F84" s="0" t="n">
        <v>20945048.7587952</v>
      </c>
      <c r="G84" s="0" t="n">
        <v>7289689.75930918</v>
      </c>
      <c r="H84" s="0" t="n">
        <v>21074561.9277586</v>
      </c>
      <c r="I84" s="0" t="n">
        <v>7289689.37923932</v>
      </c>
      <c r="J84" s="0" t="n">
        <v>3555035.39346573</v>
      </c>
      <c r="K84" s="0" t="n">
        <v>3448384.33166176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29552070.2321101</v>
      </c>
      <c r="C85" s="0" t="n">
        <v>28283743.3823196</v>
      </c>
      <c r="D85" s="0" t="n">
        <v>29688253.8584894</v>
      </c>
      <c r="E85" s="0" t="n">
        <v>28411762.5774872</v>
      </c>
      <c r="F85" s="0" t="n">
        <v>20956921.9834337</v>
      </c>
      <c r="G85" s="0" t="n">
        <v>7326821.39888594</v>
      </c>
      <c r="H85" s="0" t="n">
        <v>21084941.5418023</v>
      </c>
      <c r="I85" s="0" t="n">
        <v>7326821.03568486</v>
      </c>
      <c r="J85" s="0" t="n">
        <v>3606450.80215419</v>
      </c>
      <c r="K85" s="0" t="n">
        <v>3498257.27808956</v>
      </c>
      <c r="L85" s="0" t="n">
        <v>4915831.72991245</v>
      </c>
      <c r="M85" s="0" t="n">
        <v>4641164.46612558</v>
      </c>
      <c r="N85" s="0" t="n">
        <v>4938530.16877195</v>
      </c>
      <c r="O85" s="0" t="n">
        <v>4662506.10702124</v>
      </c>
      <c r="P85" s="0" t="n">
        <v>601075.133692365</v>
      </c>
      <c r="Q85" s="0" t="n">
        <v>583042.879681594</v>
      </c>
    </row>
    <row r="86" customFormat="false" ht="12.8" hidden="false" customHeight="false" outlineLevel="0" collapsed="false">
      <c r="A86" s="0" t="n">
        <v>133</v>
      </c>
      <c r="B86" s="0" t="n">
        <v>29539234.6805652</v>
      </c>
      <c r="C86" s="0" t="n">
        <v>28272688.818337</v>
      </c>
      <c r="D86" s="0" t="n">
        <v>29674208.2018429</v>
      </c>
      <c r="E86" s="0" t="n">
        <v>28399571.3601901</v>
      </c>
      <c r="F86" s="0" t="n">
        <v>20934424.5954781</v>
      </c>
      <c r="G86" s="0" t="n">
        <v>7338264.22285892</v>
      </c>
      <c r="H86" s="0" t="n">
        <v>21061307.5008787</v>
      </c>
      <c r="I86" s="0" t="n">
        <v>7338263.85931132</v>
      </c>
      <c r="J86" s="0" t="n">
        <v>3685220.71717723</v>
      </c>
      <c r="K86" s="0" t="n">
        <v>3574664.09566191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29673323.4644774</v>
      </c>
      <c r="C87" s="0" t="n">
        <v>28400564.8971608</v>
      </c>
      <c r="D87" s="0" t="n">
        <v>29807206.9395155</v>
      </c>
      <c r="E87" s="0" t="n">
        <v>28526422.801853</v>
      </c>
      <c r="F87" s="0" t="n">
        <v>20963018.4132396</v>
      </c>
      <c r="G87" s="0" t="n">
        <v>7437546.48392115</v>
      </c>
      <c r="H87" s="0" t="n">
        <v>21088876.6912062</v>
      </c>
      <c r="I87" s="0" t="n">
        <v>7437546.11064679</v>
      </c>
      <c r="J87" s="0" t="n">
        <v>3759044.42146799</v>
      </c>
      <c r="K87" s="0" t="n">
        <v>3646273.08882395</v>
      </c>
      <c r="L87" s="0" t="n">
        <v>4936227.97217883</v>
      </c>
      <c r="M87" s="0" t="n">
        <v>4661210.57915334</v>
      </c>
      <c r="N87" s="0" t="n">
        <v>4958543.20350725</v>
      </c>
      <c r="O87" s="0" t="n">
        <v>4682192.01418104</v>
      </c>
      <c r="P87" s="0" t="n">
        <v>626507.403577998</v>
      </c>
      <c r="Q87" s="0" t="n">
        <v>607712.181470658</v>
      </c>
    </row>
    <row r="88" customFormat="false" ht="12.8" hidden="false" customHeight="false" outlineLevel="0" collapsed="false">
      <c r="A88" s="0" t="n">
        <v>135</v>
      </c>
      <c r="B88" s="0" t="n">
        <v>29894141.6225491</v>
      </c>
      <c r="C88" s="0" t="n">
        <v>28610640.362854</v>
      </c>
      <c r="D88" s="0" t="n">
        <v>30027750.8431686</v>
      </c>
      <c r="E88" s="0" t="n">
        <v>28736240.4743102</v>
      </c>
      <c r="F88" s="0" t="n">
        <v>21105424.5060181</v>
      </c>
      <c r="G88" s="0" t="n">
        <v>7505215.85683594</v>
      </c>
      <c r="H88" s="0" t="n">
        <v>21231024.9910456</v>
      </c>
      <c r="I88" s="0" t="n">
        <v>7505215.48326462</v>
      </c>
      <c r="J88" s="0" t="n">
        <v>3819027.7913217</v>
      </c>
      <c r="K88" s="0" t="n">
        <v>3704456.95758204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30050646.1486147</v>
      </c>
      <c r="C89" s="0" t="n">
        <v>28759953.8102314</v>
      </c>
      <c r="D89" s="0" t="n">
        <v>30184517.4200319</v>
      </c>
      <c r="E89" s="0" t="n">
        <v>28885800.256488</v>
      </c>
      <c r="F89" s="0" t="n">
        <v>21236567.234492</v>
      </c>
      <c r="G89" s="0" t="n">
        <v>7523386.57573935</v>
      </c>
      <c r="H89" s="0" t="n">
        <v>21362414.0546738</v>
      </c>
      <c r="I89" s="0" t="n">
        <v>7523386.2018142</v>
      </c>
      <c r="J89" s="0" t="n">
        <v>3903221.96709881</v>
      </c>
      <c r="K89" s="0" t="n">
        <v>3786125.30808584</v>
      </c>
      <c r="L89" s="0" t="n">
        <v>4998408.84302202</v>
      </c>
      <c r="M89" s="0" t="n">
        <v>4720079.69654408</v>
      </c>
      <c r="N89" s="0" t="n">
        <v>5020722.04271291</v>
      </c>
      <c r="O89" s="0" t="n">
        <v>4741059.33042457</v>
      </c>
      <c r="P89" s="0" t="n">
        <v>650536.994516468</v>
      </c>
      <c r="Q89" s="0" t="n">
        <v>631020.884680974</v>
      </c>
    </row>
    <row r="90" customFormat="false" ht="12.8" hidden="false" customHeight="false" outlineLevel="0" collapsed="false">
      <c r="A90" s="0" t="n">
        <v>137</v>
      </c>
      <c r="B90" s="0" t="n">
        <v>30086565.3803283</v>
      </c>
      <c r="C90" s="0" t="n">
        <v>28795043.5330283</v>
      </c>
      <c r="D90" s="0" t="n">
        <v>30219236.1772727</v>
      </c>
      <c r="E90" s="0" t="n">
        <v>28919760.7383425</v>
      </c>
      <c r="F90" s="0" t="n">
        <v>21284456.7233517</v>
      </c>
      <c r="G90" s="0" t="n">
        <v>7510586.80967662</v>
      </c>
      <c r="H90" s="0" t="n">
        <v>21409174.1922685</v>
      </c>
      <c r="I90" s="0" t="n">
        <v>7510586.54607397</v>
      </c>
      <c r="J90" s="0" t="n">
        <v>3946814.73575387</v>
      </c>
      <c r="K90" s="0" t="n">
        <v>3828410.29368125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30273473.5649431</v>
      </c>
      <c r="C91" s="0" t="n">
        <v>28974775.3378884</v>
      </c>
      <c r="D91" s="0" t="n">
        <v>30405440.2877526</v>
      </c>
      <c r="E91" s="0" t="n">
        <v>29098830.7190932</v>
      </c>
      <c r="F91" s="0" t="n">
        <v>21437556.47975</v>
      </c>
      <c r="G91" s="0" t="n">
        <v>7537218.85813833</v>
      </c>
      <c r="H91" s="0" t="n">
        <v>21561612.1380004</v>
      </c>
      <c r="I91" s="0" t="n">
        <v>7537218.58109278</v>
      </c>
      <c r="J91" s="0" t="n">
        <v>4055078.50236077</v>
      </c>
      <c r="K91" s="0" t="n">
        <v>3933426.14728995</v>
      </c>
      <c r="L91" s="0" t="n">
        <v>5035526.5573722</v>
      </c>
      <c r="M91" s="0" t="n">
        <v>4755759.59953582</v>
      </c>
      <c r="N91" s="0" t="n">
        <v>5057522.1923376</v>
      </c>
      <c r="O91" s="0" t="n">
        <v>4776440.46533097</v>
      </c>
      <c r="P91" s="0" t="n">
        <v>675846.417060129</v>
      </c>
      <c r="Q91" s="0" t="n">
        <v>655571.024548325</v>
      </c>
    </row>
    <row r="92" customFormat="false" ht="12.8" hidden="false" customHeight="false" outlineLevel="0" collapsed="false">
      <c r="A92" s="0" t="n">
        <v>139</v>
      </c>
      <c r="B92" s="0" t="n">
        <v>30462161.3564035</v>
      </c>
      <c r="C92" s="0" t="n">
        <v>29155548.658102</v>
      </c>
      <c r="D92" s="0" t="n">
        <v>30593294.5417807</v>
      </c>
      <c r="E92" s="0" t="n">
        <v>29278820.5193514</v>
      </c>
      <c r="F92" s="0" t="n">
        <v>21608858.7835012</v>
      </c>
      <c r="G92" s="0" t="n">
        <v>7546689.87460081</v>
      </c>
      <c r="H92" s="0" t="n">
        <v>21732130.9019941</v>
      </c>
      <c r="I92" s="0" t="n">
        <v>7546689.61735731</v>
      </c>
      <c r="J92" s="0" t="n">
        <v>4177697.58233113</v>
      </c>
      <c r="K92" s="0" t="n">
        <v>4052366.65486119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30672593.8010014</v>
      </c>
      <c r="C93" s="0" t="n">
        <v>29357489.7180309</v>
      </c>
      <c r="D93" s="0" t="n">
        <v>30800774.9048023</v>
      </c>
      <c r="E93" s="0" t="n">
        <v>29477985.6610236</v>
      </c>
      <c r="F93" s="0" t="n">
        <v>21787690.842637</v>
      </c>
      <c r="G93" s="0" t="n">
        <v>7569798.87539395</v>
      </c>
      <c r="H93" s="0" t="n">
        <v>21908187.0431142</v>
      </c>
      <c r="I93" s="0" t="n">
        <v>7569798.61790944</v>
      </c>
      <c r="J93" s="0" t="n">
        <v>4298540.99278251</v>
      </c>
      <c r="K93" s="0" t="n">
        <v>4169584.76299903</v>
      </c>
      <c r="L93" s="0" t="n">
        <v>5102667.74137158</v>
      </c>
      <c r="M93" s="0" t="n">
        <v>4819874.855793</v>
      </c>
      <c r="N93" s="0" t="n">
        <v>5124032.27027099</v>
      </c>
      <c r="O93" s="0" t="n">
        <v>4839962.21152294</v>
      </c>
      <c r="P93" s="0" t="n">
        <v>716423.498797084</v>
      </c>
      <c r="Q93" s="0" t="n">
        <v>694930.793833172</v>
      </c>
    </row>
    <row r="94" customFormat="false" ht="12.8" hidden="false" customHeight="false" outlineLevel="0" collapsed="false">
      <c r="A94" s="0" t="n">
        <v>141</v>
      </c>
      <c r="B94" s="0" t="n">
        <v>30794063.4084259</v>
      </c>
      <c r="C94" s="0" t="n">
        <v>29474396.4336206</v>
      </c>
      <c r="D94" s="0" t="n">
        <v>30920426.1807483</v>
      </c>
      <c r="E94" s="0" t="n">
        <v>29593183.1503491</v>
      </c>
      <c r="F94" s="0" t="n">
        <v>21857877.5148107</v>
      </c>
      <c r="G94" s="0" t="n">
        <v>7616518.91880989</v>
      </c>
      <c r="H94" s="0" t="n">
        <v>21976664.4892641</v>
      </c>
      <c r="I94" s="0" t="n">
        <v>7616518.66108504</v>
      </c>
      <c r="J94" s="0" t="n">
        <v>4371755.05381412</v>
      </c>
      <c r="K94" s="0" t="n">
        <v>4240602.4021997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31007165.2475348</v>
      </c>
      <c r="C95" s="0" t="n">
        <v>29677435.8502334</v>
      </c>
      <c r="D95" s="0" t="n">
        <v>31133411.850856</v>
      </c>
      <c r="E95" s="0" t="n">
        <v>29796113.372828</v>
      </c>
      <c r="F95" s="0" t="n">
        <v>21981447.5588828</v>
      </c>
      <c r="G95" s="0" t="n">
        <v>7695988.29135061</v>
      </c>
      <c r="H95" s="0" t="n">
        <v>22100125.3394156</v>
      </c>
      <c r="I95" s="0" t="n">
        <v>7695988.03341242</v>
      </c>
      <c r="J95" s="0" t="n">
        <v>4413743.92943161</v>
      </c>
      <c r="K95" s="0" t="n">
        <v>4281331.61154866</v>
      </c>
      <c r="L95" s="0" t="n">
        <v>5157589.3843528</v>
      </c>
      <c r="M95" s="0" t="n">
        <v>4872009.46364489</v>
      </c>
      <c r="N95" s="0" t="n">
        <v>5178631.498288</v>
      </c>
      <c r="O95" s="0" t="n">
        <v>4891794.21942086</v>
      </c>
      <c r="P95" s="0" t="n">
        <v>735623.988238601</v>
      </c>
      <c r="Q95" s="0" t="n">
        <v>713555.268591443</v>
      </c>
    </row>
    <row r="96" customFormat="false" ht="12.8" hidden="false" customHeight="false" outlineLevel="0" collapsed="false">
      <c r="A96" s="0" t="n">
        <v>143</v>
      </c>
      <c r="B96" s="0" t="n">
        <v>31265762.1615397</v>
      </c>
      <c r="C96" s="0" t="n">
        <v>29924681.0827262</v>
      </c>
      <c r="D96" s="0" t="n">
        <v>31391433.6373522</v>
      </c>
      <c r="E96" s="0" t="n">
        <v>30042817.9898929</v>
      </c>
      <c r="F96" s="0" t="n">
        <v>22186728.9886829</v>
      </c>
      <c r="G96" s="0" t="n">
        <v>7737952.09404334</v>
      </c>
      <c r="H96" s="0" t="n">
        <v>22304866.1539877</v>
      </c>
      <c r="I96" s="0" t="n">
        <v>7737951.8359052</v>
      </c>
      <c r="J96" s="0" t="n">
        <v>4560867.8438471</v>
      </c>
      <c r="K96" s="0" t="n">
        <v>4424041.80853169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31389590.8031155</v>
      </c>
      <c r="C97" s="0" t="n">
        <v>30042632.6502012</v>
      </c>
      <c r="D97" s="0" t="n">
        <v>31514625.5742737</v>
      </c>
      <c r="E97" s="0" t="n">
        <v>30160171.0602945</v>
      </c>
      <c r="F97" s="0" t="n">
        <v>22258019.6628867</v>
      </c>
      <c r="G97" s="0" t="n">
        <v>7784612.98731449</v>
      </c>
      <c r="H97" s="0" t="n">
        <v>22375558.3313574</v>
      </c>
      <c r="I97" s="0" t="n">
        <v>7784612.7289371</v>
      </c>
      <c r="J97" s="0" t="n">
        <v>4506451.02181307</v>
      </c>
      <c r="K97" s="0" t="n">
        <v>4371257.49115868</v>
      </c>
      <c r="L97" s="0" t="n">
        <v>5220661.67693739</v>
      </c>
      <c r="M97" s="0" t="n">
        <v>4931565.86937739</v>
      </c>
      <c r="N97" s="0" t="n">
        <v>5241501.82057095</v>
      </c>
      <c r="O97" s="0" t="n">
        <v>4951160.7818707</v>
      </c>
      <c r="P97" s="0" t="n">
        <v>751075.170302179</v>
      </c>
      <c r="Q97" s="0" t="n">
        <v>728542.915193113</v>
      </c>
    </row>
    <row r="98" customFormat="false" ht="12.8" hidden="false" customHeight="false" outlineLevel="0" collapsed="false">
      <c r="A98" s="0" t="n">
        <v>145</v>
      </c>
      <c r="B98" s="0" t="n">
        <v>31562871.7538544</v>
      </c>
      <c r="C98" s="0" t="n">
        <v>30208035.8216263</v>
      </c>
      <c r="D98" s="0" t="n">
        <v>31687224.2624969</v>
      </c>
      <c r="E98" s="0" t="n">
        <v>30324934.8206403</v>
      </c>
      <c r="F98" s="0" t="n">
        <v>22437160.4551093</v>
      </c>
      <c r="G98" s="0" t="n">
        <v>7770875.36651704</v>
      </c>
      <c r="H98" s="0" t="n">
        <v>22554059.7127392</v>
      </c>
      <c r="I98" s="0" t="n">
        <v>7770875.10790105</v>
      </c>
      <c r="J98" s="0" t="n">
        <v>4591348.13919083</v>
      </c>
      <c r="K98" s="0" t="n">
        <v>4453607.6950151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31858043.7562062</v>
      </c>
      <c r="C99" s="0" t="n">
        <v>30490222.7503076</v>
      </c>
      <c r="D99" s="0" t="n">
        <v>31982014.2488375</v>
      </c>
      <c r="E99" s="0" t="n">
        <v>30606762.6605203</v>
      </c>
      <c r="F99" s="0" t="n">
        <v>22667101.0116359</v>
      </c>
      <c r="G99" s="0" t="n">
        <v>7823121.73867171</v>
      </c>
      <c r="H99" s="0" t="n">
        <v>22783641.1806761</v>
      </c>
      <c r="I99" s="0" t="n">
        <v>7823121.4798442</v>
      </c>
      <c r="J99" s="0" t="n">
        <v>4683487.35469287</v>
      </c>
      <c r="K99" s="0" t="n">
        <v>4542982.73405209</v>
      </c>
      <c r="L99" s="0" t="n">
        <v>5297718.12468264</v>
      </c>
      <c r="M99" s="0" t="n">
        <v>5004253.21349968</v>
      </c>
      <c r="N99" s="0" t="n">
        <v>5318381.22933027</v>
      </c>
      <c r="O99" s="0" t="n">
        <v>5023681.91289054</v>
      </c>
      <c r="P99" s="0" t="n">
        <v>780581.225782146</v>
      </c>
      <c r="Q99" s="0" t="n">
        <v>757163.789008681</v>
      </c>
    </row>
    <row r="100" customFormat="false" ht="12.8" hidden="false" customHeight="false" outlineLevel="0" collapsed="false">
      <c r="A100" s="0" t="n">
        <v>147</v>
      </c>
      <c r="B100" s="0" t="n">
        <v>31930148.6056171</v>
      </c>
      <c r="C100" s="0" t="n">
        <v>30559821.5664926</v>
      </c>
      <c r="D100" s="0" t="n">
        <v>32052670.4511654</v>
      </c>
      <c r="E100" s="0" t="n">
        <v>30674999.9495976</v>
      </c>
      <c r="F100" s="0" t="n">
        <v>22757570.0569083</v>
      </c>
      <c r="G100" s="0" t="n">
        <v>7802251.50958426</v>
      </c>
      <c r="H100" s="0" t="n">
        <v>22872748.7108544</v>
      </c>
      <c r="I100" s="0" t="n">
        <v>7802251.23874324</v>
      </c>
      <c r="J100" s="0" t="n">
        <v>4773012.31303582</v>
      </c>
      <c r="K100" s="0" t="n">
        <v>4629821.94364475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32048582.6687829</v>
      </c>
      <c r="C101" s="0" t="n">
        <v>30673113.2373069</v>
      </c>
      <c r="D101" s="0" t="n">
        <v>32169605.3275359</v>
      </c>
      <c r="E101" s="0" t="n">
        <v>30786882.5004131</v>
      </c>
      <c r="F101" s="0" t="n">
        <v>22848337.9161445</v>
      </c>
      <c r="G101" s="0" t="n">
        <v>7824775.32116232</v>
      </c>
      <c r="H101" s="0" t="n">
        <v>22962107.4541041</v>
      </c>
      <c r="I101" s="0" t="n">
        <v>7824775.04630905</v>
      </c>
      <c r="J101" s="0" t="n">
        <v>4870742.19040026</v>
      </c>
      <c r="K101" s="0" t="n">
        <v>4724619.92468825</v>
      </c>
      <c r="L101" s="0" t="n">
        <v>5330586.06682811</v>
      </c>
      <c r="M101" s="0" t="n">
        <v>5036286.85591206</v>
      </c>
      <c r="N101" s="0" t="n">
        <v>5350757.9219888</v>
      </c>
      <c r="O101" s="0" t="n">
        <v>5055253.5572962</v>
      </c>
      <c r="P101" s="0" t="n">
        <v>811790.36506671</v>
      </c>
      <c r="Q101" s="0" t="n">
        <v>787436.654114708</v>
      </c>
    </row>
    <row r="102" customFormat="false" ht="12.8" hidden="false" customHeight="false" outlineLevel="0" collapsed="false">
      <c r="A102" s="0" t="n">
        <v>149</v>
      </c>
      <c r="B102" s="0" t="n">
        <v>32044852.3555976</v>
      </c>
      <c r="C102" s="0" t="n">
        <v>30669797.683127</v>
      </c>
      <c r="D102" s="0" t="n">
        <v>32165498.4033292</v>
      </c>
      <c r="E102" s="0" t="n">
        <v>30783212.9391498</v>
      </c>
      <c r="F102" s="0" t="n">
        <v>22815950.4870416</v>
      </c>
      <c r="G102" s="0" t="n">
        <v>7853847.19608539</v>
      </c>
      <c r="H102" s="0" t="n">
        <v>22929366.0227637</v>
      </c>
      <c r="I102" s="0" t="n">
        <v>7853846.91638611</v>
      </c>
      <c r="J102" s="0" t="n">
        <v>4924212.94140979</v>
      </c>
      <c r="K102" s="0" t="n">
        <v>4776486.5531675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32253187.3843358</v>
      </c>
      <c r="C103" s="0" t="n">
        <v>30868527.2134024</v>
      </c>
      <c r="D103" s="0" t="n">
        <v>32372222.3295037</v>
      </c>
      <c r="E103" s="0" t="n">
        <v>30980423.7123326</v>
      </c>
      <c r="F103" s="0" t="n">
        <v>22956360.5733928</v>
      </c>
      <c r="G103" s="0" t="n">
        <v>7912166.64000965</v>
      </c>
      <c r="H103" s="0" t="n">
        <v>23068257.3522482</v>
      </c>
      <c r="I103" s="0" t="n">
        <v>7912166.36008432</v>
      </c>
      <c r="J103" s="0" t="n">
        <v>4991404.27102862</v>
      </c>
      <c r="K103" s="0" t="n">
        <v>4841662.14289776</v>
      </c>
      <c r="L103" s="0" t="n">
        <v>5365112.03698699</v>
      </c>
      <c r="M103" s="0" t="n">
        <v>5069331.81161468</v>
      </c>
      <c r="N103" s="0" t="n">
        <v>5384951.84176184</v>
      </c>
      <c r="O103" s="0" t="n">
        <v>5087986.51308391</v>
      </c>
      <c r="P103" s="0" t="n">
        <v>831900.711838103</v>
      </c>
      <c r="Q103" s="0" t="n">
        <v>806943.69048296</v>
      </c>
    </row>
    <row r="104" customFormat="false" ht="12.8" hidden="false" customHeight="false" outlineLevel="0" collapsed="false">
      <c r="A104" s="0" t="n">
        <v>151</v>
      </c>
      <c r="B104" s="0" t="n">
        <v>32335489.1069713</v>
      </c>
      <c r="C104" s="0" t="n">
        <v>30947625.8786623</v>
      </c>
      <c r="D104" s="0" t="n">
        <v>32453886.4771781</v>
      </c>
      <c r="E104" s="0" t="n">
        <v>31058923.0598875</v>
      </c>
      <c r="F104" s="0" t="n">
        <v>23034817.2146823</v>
      </c>
      <c r="G104" s="0" t="n">
        <v>7912808.66397995</v>
      </c>
      <c r="H104" s="0" t="n">
        <v>23146114.6794038</v>
      </c>
      <c r="I104" s="0" t="n">
        <v>7912808.38048371</v>
      </c>
      <c r="J104" s="0" t="n">
        <v>5052713.2872999</v>
      </c>
      <c r="K104" s="0" t="n">
        <v>4901131.8886809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32674326.3028882</v>
      </c>
      <c r="C105" s="0" t="n">
        <v>31270865.0250315</v>
      </c>
      <c r="D105" s="0" t="n">
        <v>32791399.9081677</v>
      </c>
      <c r="E105" s="0" t="n">
        <v>31380917.8705404</v>
      </c>
      <c r="F105" s="0" t="n">
        <v>23323803.7139699</v>
      </c>
      <c r="G105" s="0" t="n">
        <v>7947061.31106166</v>
      </c>
      <c r="H105" s="0" t="n">
        <v>23433856.8432323</v>
      </c>
      <c r="I105" s="0" t="n">
        <v>7947061.02730815</v>
      </c>
      <c r="J105" s="0" t="n">
        <v>5154447.95609122</v>
      </c>
      <c r="K105" s="0" t="n">
        <v>4999814.51740848</v>
      </c>
      <c r="L105" s="0" t="n">
        <v>5435604.76871904</v>
      </c>
      <c r="M105" s="0" t="n">
        <v>5136532.75088801</v>
      </c>
      <c r="N105" s="0" t="n">
        <v>5455117.6845894</v>
      </c>
      <c r="O105" s="0" t="n">
        <v>5154879.95420897</v>
      </c>
      <c r="P105" s="0" t="n">
        <v>859074.659348536</v>
      </c>
      <c r="Q105" s="0" t="n">
        <v>833302.41956808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224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248</v>
      </c>
      <c r="J1" s="0" t="s">
        <v>249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3093977.68193444</v>
      </c>
      <c r="C23" s="0" t="n">
        <v>1542136.38500427</v>
      </c>
      <c r="D23" s="0" t="n">
        <v>1155845.44394812</v>
      </c>
      <c r="E23" s="0" t="n">
        <v>289723.626703511</v>
      </c>
      <c r="F23" s="0" t="n">
        <v>0</v>
      </c>
      <c r="G23" s="0" t="n">
        <v>7744.80897439237</v>
      </c>
      <c r="H23" s="0" t="n">
        <v>46874.3252883729</v>
      </c>
      <c r="I23" s="0" t="n">
        <v>45348.1955175418</v>
      </c>
      <c r="J23" s="0" t="n">
        <v>5712.73353557841</v>
      </c>
    </row>
    <row r="24" customFormat="false" ht="12.8" hidden="false" customHeight="false" outlineLevel="0" collapsed="false">
      <c r="A24" s="0" t="n">
        <v>71</v>
      </c>
      <c r="B24" s="0" t="n">
        <v>3329961.0577329</v>
      </c>
      <c r="C24" s="0" t="n">
        <v>1785996.62975861</v>
      </c>
      <c r="D24" s="0" t="n">
        <v>1124211.31729236</v>
      </c>
      <c r="E24" s="0" t="n">
        <v>311024.122520198</v>
      </c>
      <c r="F24" s="0" t="n">
        <v>0</v>
      </c>
      <c r="G24" s="0" t="n">
        <v>4818.41307649367</v>
      </c>
      <c r="H24" s="0" t="n">
        <v>58830.3171326213</v>
      </c>
      <c r="I24" s="0" t="n">
        <v>37058.9873070111</v>
      </c>
      <c r="J24" s="0" t="n">
        <v>7399.31749441719</v>
      </c>
    </row>
    <row r="25" customFormat="false" ht="12.8" hidden="false" customHeight="false" outlineLevel="0" collapsed="false">
      <c r="A25" s="0" t="n">
        <v>72</v>
      </c>
      <c r="B25" s="0" t="n">
        <v>3344637.78356644</v>
      </c>
      <c r="C25" s="0" t="n">
        <v>1808496.66419262</v>
      </c>
      <c r="D25" s="0" t="n">
        <v>1123622.45444828</v>
      </c>
      <c r="E25" s="0" t="n">
        <v>305977.505294148</v>
      </c>
      <c r="F25" s="0" t="n">
        <v>0</v>
      </c>
      <c r="G25" s="0" t="n">
        <v>6617.52744107654</v>
      </c>
      <c r="H25" s="0" t="n">
        <v>65175.0923555466</v>
      </c>
      <c r="I25" s="0" t="n">
        <v>27115.5302947892</v>
      </c>
      <c r="J25" s="0" t="n">
        <v>7771.56373772111</v>
      </c>
    </row>
    <row r="26" customFormat="false" ht="12.8" hidden="false" customHeight="false" outlineLevel="0" collapsed="false">
      <c r="A26" s="0" t="n">
        <v>73</v>
      </c>
      <c r="B26" s="0" t="n">
        <v>3650891.63142176</v>
      </c>
      <c r="C26" s="0" t="n">
        <v>1576324.41524402</v>
      </c>
      <c r="D26" s="0" t="n">
        <v>1046637.13087639</v>
      </c>
      <c r="E26" s="0" t="n">
        <v>283392.67348433</v>
      </c>
      <c r="F26" s="0" t="n">
        <v>644494.379938246</v>
      </c>
      <c r="G26" s="0" t="n">
        <v>5939.45253113495</v>
      </c>
      <c r="H26" s="0" t="n">
        <v>52043.48767631</v>
      </c>
      <c r="I26" s="0" t="n">
        <v>34642.5952795169</v>
      </c>
      <c r="J26" s="0" t="n">
        <v>7117.16590543198</v>
      </c>
    </row>
    <row r="27" customFormat="false" ht="12.8" hidden="false" customHeight="false" outlineLevel="0" collapsed="false">
      <c r="A27" s="0" t="n">
        <v>74</v>
      </c>
      <c r="B27" s="0" t="n">
        <v>2970841.63673574</v>
      </c>
      <c r="C27" s="0" t="n">
        <v>1596035.39415778</v>
      </c>
      <c r="D27" s="0" t="n">
        <v>986385.207706438</v>
      </c>
      <c r="E27" s="0" t="n">
        <v>278764.93783414</v>
      </c>
      <c r="F27" s="0" t="n">
        <v>0</v>
      </c>
      <c r="G27" s="0" t="n">
        <v>8444.43850994252</v>
      </c>
      <c r="H27" s="0" t="n">
        <v>57352.8897015335</v>
      </c>
      <c r="I27" s="0" t="n">
        <v>37173.9928178715</v>
      </c>
      <c r="J27" s="0" t="n">
        <v>6620.50216994833</v>
      </c>
    </row>
    <row r="28" customFormat="false" ht="12.8" hidden="false" customHeight="false" outlineLevel="0" collapsed="false">
      <c r="A28" s="0" t="n">
        <v>75</v>
      </c>
      <c r="B28" s="0" t="n">
        <v>3019592.12899574</v>
      </c>
      <c r="C28" s="0" t="n">
        <v>1560897.14906466</v>
      </c>
      <c r="D28" s="0" t="n">
        <v>1055836.38253862</v>
      </c>
      <c r="E28" s="0" t="n">
        <v>285099.288679834</v>
      </c>
      <c r="F28" s="0" t="n">
        <v>0</v>
      </c>
      <c r="G28" s="0" t="n">
        <v>7594.48859388215</v>
      </c>
      <c r="H28" s="0" t="n">
        <v>63412.339278235</v>
      </c>
      <c r="I28" s="0" t="n">
        <v>39795.4555241392</v>
      </c>
      <c r="J28" s="0" t="n">
        <v>6674.94835331338</v>
      </c>
    </row>
    <row r="29" customFormat="false" ht="12.8" hidden="false" customHeight="false" outlineLevel="0" collapsed="false">
      <c r="A29" s="0" t="n">
        <v>76</v>
      </c>
      <c r="B29" s="0" t="n">
        <v>3044666.02006512</v>
      </c>
      <c r="C29" s="0" t="n">
        <v>1624120.34599277</v>
      </c>
      <c r="D29" s="0" t="n">
        <v>1022342.34836907</v>
      </c>
      <c r="E29" s="0" t="n">
        <v>286571.87337634</v>
      </c>
      <c r="F29" s="0" t="n">
        <v>0</v>
      </c>
      <c r="G29" s="0" t="n">
        <v>6125.12156648821</v>
      </c>
      <c r="H29" s="0" t="n">
        <v>52010.7908626061</v>
      </c>
      <c r="I29" s="0" t="n">
        <v>44790.4816920189</v>
      </c>
      <c r="J29" s="0" t="n">
        <v>8418.55868915081</v>
      </c>
    </row>
    <row r="30" customFormat="false" ht="12.8" hidden="false" customHeight="false" outlineLevel="0" collapsed="false">
      <c r="A30" s="0" t="n">
        <v>77</v>
      </c>
      <c r="B30" s="0" t="n">
        <v>3743785.49817158</v>
      </c>
      <c r="C30" s="0" t="n">
        <v>1605861.8070817</v>
      </c>
      <c r="D30" s="0" t="n">
        <v>1082865.46819117</v>
      </c>
      <c r="E30" s="0" t="n">
        <v>287103.337209678</v>
      </c>
      <c r="F30" s="0" t="n">
        <v>666154.593606469</v>
      </c>
      <c r="G30" s="0" t="n">
        <v>5949.74266882451</v>
      </c>
      <c r="H30" s="0" t="n">
        <v>50399.2691859407</v>
      </c>
      <c r="I30" s="0" t="n">
        <v>38035.4684234828</v>
      </c>
      <c r="J30" s="0" t="n">
        <v>7273.8308077647</v>
      </c>
    </row>
    <row r="31" customFormat="false" ht="12.8" hidden="false" customHeight="false" outlineLevel="0" collapsed="false">
      <c r="A31" s="0" t="n">
        <v>78</v>
      </c>
      <c r="B31" s="0" t="n">
        <v>3135636.24156038</v>
      </c>
      <c r="C31" s="0" t="n">
        <v>1590228.73557129</v>
      </c>
      <c r="D31" s="0" t="n">
        <v>1133201.85001281</v>
      </c>
      <c r="E31" s="0" t="n">
        <v>286768.774026861</v>
      </c>
      <c r="F31" s="0" t="n">
        <v>0</v>
      </c>
      <c r="G31" s="0" t="n">
        <v>7957.99479943678</v>
      </c>
      <c r="H31" s="0" t="n">
        <v>68055.9232262515</v>
      </c>
      <c r="I31" s="0" t="n">
        <v>40946.9664563681</v>
      </c>
      <c r="J31" s="0" t="n">
        <v>8293.16499226363</v>
      </c>
    </row>
    <row r="32" customFormat="false" ht="12.8" hidden="false" customHeight="false" outlineLevel="0" collapsed="false">
      <c r="A32" s="0" t="n">
        <v>79</v>
      </c>
      <c r="B32" s="0" t="n">
        <v>3084491.82461516</v>
      </c>
      <c r="C32" s="0" t="n">
        <v>1656305.7332208</v>
      </c>
      <c r="D32" s="0" t="n">
        <v>1031669.71518422</v>
      </c>
      <c r="E32" s="0" t="n">
        <v>286411.851265263</v>
      </c>
      <c r="F32" s="0" t="n">
        <v>0</v>
      </c>
      <c r="G32" s="0" t="n">
        <v>6963.98491111218</v>
      </c>
      <c r="H32" s="0" t="n">
        <v>53383.4137311168</v>
      </c>
      <c r="I32" s="0" t="n">
        <v>42472.5878116271</v>
      </c>
      <c r="J32" s="0" t="n">
        <v>7100.78434005289</v>
      </c>
    </row>
    <row r="33" customFormat="false" ht="12.8" hidden="false" customHeight="false" outlineLevel="0" collapsed="false">
      <c r="A33" s="0" t="n">
        <v>80</v>
      </c>
      <c r="B33" s="0" t="n">
        <v>3065416.61941974</v>
      </c>
      <c r="C33" s="0" t="n">
        <v>1635712.29663044</v>
      </c>
      <c r="D33" s="0" t="n">
        <v>1029167.5589758</v>
      </c>
      <c r="E33" s="0" t="n">
        <v>287500.637602105</v>
      </c>
      <c r="F33" s="0" t="n">
        <v>0</v>
      </c>
      <c r="G33" s="0" t="n">
        <v>6432.93130897809</v>
      </c>
      <c r="H33" s="0" t="n">
        <v>58213.1738897318</v>
      </c>
      <c r="I33" s="0" t="n">
        <v>37263.4582030469</v>
      </c>
      <c r="J33" s="0" t="n">
        <v>10659.4197353654</v>
      </c>
    </row>
    <row r="34" customFormat="false" ht="12.8" hidden="false" customHeight="false" outlineLevel="0" collapsed="false">
      <c r="A34" s="0" t="n">
        <v>81</v>
      </c>
      <c r="B34" s="0" t="n">
        <v>3715479.74797333</v>
      </c>
      <c r="C34" s="0" t="n">
        <v>1586963.58015099</v>
      </c>
      <c r="D34" s="0" t="n">
        <v>1072996.74205749</v>
      </c>
      <c r="E34" s="0" t="n">
        <v>287995.380195788</v>
      </c>
      <c r="F34" s="0" t="n">
        <v>658343.294559378</v>
      </c>
      <c r="G34" s="0" t="n">
        <v>5884.25881282028</v>
      </c>
      <c r="H34" s="0" t="n">
        <v>64336.897169273</v>
      </c>
      <c r="I34" s="0" t="n">
        <v>29380.1709632198</v>
      </c>
      <c r="J34" s="0" t="n">
        <v>9009.76232911608</v>
      </c>
    </row>
    <row r="35" customFormat="false" ht="12.8" hidden="false" customHeight="false" outlineLevel="0" collapsed="false">
      <c r="A35" s="0" t="n">
        <v>82</v>
      </c>
      <c r="B35" s="0" t="n">
        <v>3098891.7144116</v>
      </c>
      <c r="C35" s="0" t="n">
        <v>1658157.36045297</v>
      </c>
      <c r="D35" s="0" t="n">
        <v>1035704.85473546</v>
      </c>
      <c r="E35" s="0" t="n">
        <v>287766.220863705</v>
      </c>
      <c r="F35" s="0" t="n">
        <v>0</v>
      </c>
      <c r="G35" s="0" t="n">
        <v>8535.45704979548</v>
      </c>
      <c r="H35" s="0" t="n">
        <v>68632.8422265903</v>
      </c>
      <c r="I35" s="0" t="n">
        <v>32452.6739588427</v>
      </c>
      <c r="J35" s="0" t="n">
        <v>7015.94819856756</v>
      </c>
    </row>
    <row r="36" customFormat="false" ht="12.8" hidden="false" customHeight="false" outlineLevel="0" collapsed="false">
      <c r="A36" s="0" t="n">
        <v>83</v>
      </c>
      <c r="B36" s="0" t="n">
        <v>3029485.27794168</v>
      </c>
      <c r="C36" s="0" t="n">
        <v>1589722.96061803</v>
      </c>
      <c r="D36" s="0" t="n">
        <v>1033046.22755956</v>
      </c>
      <c r="E36" s="0" t="n">
        <v>290066.773009672</v>
      </c>
      <c r="F36" s="0" t="n">
        <v>0</v>
      </c>
      <c r="G36" s="0" t="n">
        <v>7159.50562363306</v>
      </c>
      <c r="H36" s="0" t="n">
        <v>67109.0084494925</v>
      </c>
      <c r="I36" s="0" t="n">
        <v>31769.0762017716</v>
      </c>
      <c r="J36" s="0" t="n">
        <v>9981.71160972056</v>
      </c>
    </row>
    <row r="37" customFormat="false" ht="12.8" hidden="false" customHeight="false" outlineLevel="0" collapsed="false">
      <c r="A37" s="0" t="n">
        <v>84</v>
      </c>
      <c r="B37" s="0" t="n">
        <v>3056714.1374151</v>
      </c>
      <c r="C37" s="0" t="n">
        <v>1588786.52646749</v>
      </c>
      <c r="D37" s="0" t="n">
        <v>1066945.43649898</v>
      </c>
      <c r="E37" s="0" t="n">
        <v>289317.21189</v>
      </c>
      <c r="F37" s="0" t="n">
        <v>0</v>
      </c>
      <c r="G37" s="0" t="n">
        <v>7052.97418149692</v>
      </c>
      <c r="H37" s="0" t="n">
        <v>63218.9610510051</v>
      </c>
      <c r="I37" s="0" t="n">
        <v>31622.250895924</v>
      </c>
      <c r="J37" s="0" t="n">
        <v>9137.88756728349</v>
      </c>
    </row>
    <row r="38" customFormat="false" ht="12.8" hidden="false" customHeight="false" outlineLevel="0" collapsed="false">
      <c r="A38" s="0" t="n">
        <v>85</v>
      </c>
      <c r="B38" s="0" t="n">
        <v>3743644.80759918</v>
      </c>
      <c r="C38" s="0" t="n">
        <v>1709939.46891278</v>
      </c>
      <c r="D38" s="0" t="n">
        <v>977661.989533046</v>
      </c>
      <c r="E38" s="0" t="n">
        <v>287857.824857708</v>
      </c>
      <c r="F38" s="0" t="n">
        <v>665349.317507132</v>
      </c>
      <c r="G38" s="0" t="n">
        <v>6074.76649914296</v>
      </c>
      <c r="H38" s="0" t="n">
        <v>69164.0711835285</v>
      </c>
      <c r="I38" s="0" t="n">
        <v>18224.2360544416</v>
      </c>
      <c r="J38" s="0" t="n">
        <v>8543.44680926806</v>
      </c>
    </row>
    <row r="39" customFormat="false" ht="12.8" hidden="false" customHeight="false" outlineLevel="0" collapsed="false">
      <c r="A39" s="0" t="n">
        <v>86</v>
      </c>
      <c r="B39" s="0" t="n">
        <v>3132933.99924565</v>
      </c>
      <c r="C39" s="0" t="n">
        <v>1683070.52406338</v>
      </c>
      <c r="D39" s="0" t="n">
        <v>1039444.55659826</v>
      </c>
      <c r="E39" s="0" t="n">
        <v>285789.103919278</v>
      </c>
      <c r="F39" s="0" t="n">
        <v>0</v>
      </c>
      <c r="G39" s="0" t="n">
        <v>5939.96567754743</v>
      </c>
      <c r="H39" s="0" t="n">
        <v>64453.8392407058</v>
      </c>
      <c r="I39" s="0" t="n">
        <v>45095.9334985117</v>
      </c>
      <c r="J39" s="0" t="n">
        <v>8500.60913667286</v>
      </c>
    </row>
    <row r="40" customFormat="false" ht="12.8" hidden="false" customHeight="false" outlineLevel="0" collapsed="false">
      <c r="A40" s="0" t="n">
        <v>87</v>
      </c>
      <c r="B40" s="0" t="n">
        <v>3131067.9101762</v>
      </c>
      <c r="C40" s="0" t="n">
        <v>1672959.82928011</v>
      </c>
      <c r="D40" s="0" t="n">
        <v>1041967.32281451</v>
      </c>
      <c r="E40" s="0" t="n">
        <v>290080.171699402</v>
      </c>
      <c r="F40" s="0" t="n">
        <v>0</v>
      </c>
      <c r="G40" s="0" t="n">
        <v>9982.87225590892</v>
      </c>
      <c r="H40" s="0" t="n">
        <v>52473.1819839786</v>
      </c>
      <c r="I40" s="0" t="n">
        <v>54861.8727974163</v>
      </c>
      <c r="J40" s="0" t="n">
        <v>8098.93325672067</v>
      </c>
    </row>
    <row r="41" customFormat="false" ht="12.8" hidden="false" customHeight="false" outlineLevel="0" collapsed="false">
      <c r="A41" s="0" t="n">
        <v>88</v>
      </c>
      <c r="B41" s="0" t="n">
        <v>3102772.01079708</v>
      </c>
      <c r="C41" s="0" t="n">
        <v>1702337.06464576</v>
      </c>
      <c r="D41" s="0" t="n">
        <v>999245.528919722</v>
      </c>
      <c r="E41" s="0" t="n">
        <v>287471.316846534</v>
      </c>
      <c r="F41" s="0" t="n">
        <v>0</v>
      </c>
      <c r="G41" s="0" t="n">
        <v>5053.1451528644</v>
      </c>
      <c r="H41" s="0" t="n">
        <v>70291.4013438124</v>
      </c>
      <c r="I41" s="0" t="n">
        <v>29601.8477768558</v>
      </c>
      <c r="J41" s="0" t="n">
        <v>7795.82778962017</v>
      </c>
    </row>
    <row r="42" customFormat="false" ht="12.8" hidden="false" customHeight="false" outlineLevel="0" collapsed="false">
      <c r="A42" s="0" t="n">
        <v>89</v>
      </c>
      <c r="B42" s="0" t="n">
        <v>3760333.89643744</v>
      </c>
      <c r="C42" s="0" t="n">
        <v>1723739.92926821</v>
      </c>
      <c r="D42" s="0" t="n">
        <v>970759.121307701</v>
      </c>
      <c r="E42" s="0" t="n">
        <v>284129.4278804</v>
      </c>
      <c r="F42" s="0" t="n">
        <v>676070.561991447</v>
      </c>
      <c r="G42" s="0" t="n">
        <v>8723.97392169606</v>
      </c>
      <c r="H42" s="0" t="n">
        <v>52431.9099948977</v>
      </c>
      <c r="I42" s="0" t="n">
        <v>35579.0835117606</v>
      </c>
      <c r="J42" s="0" t="n">
        <v>8146.465315398</v>
      </c>
    </row>
    <row r="43" customFormat="false" ht="12.8" hidden="false" customHeight="false" outlineLevel="0" collapsed="false">
      <c r="A43" s="0" t="n">
        <v>90</v>
      </c>
      <c r="B43" s="0" t="n">
        <v>3176613.39575531</v>
      </c>
      <c r="C43" s="0" t="n">
        <v>1774798.97616186</v>
      </c>
      <c r="D43" s="0" t="n">
        <v>970934.587629704</v>
      </c>
      <c r="E43" s="0" t="n">
        <v>284881.301557273</v>
      </c>
      <c r="F43" s="0" t="n">
        <v>0</v>
      </c>
      <c r="G43" s="0" t="n">
        <v>10387.6842969478</v>
      </c>
      <c r="H43" s="0" t="n">
        <v>75219.0788304899</v>
      </c>
      <c r="I43" s="0" t="n">
        <v>48993.0260059037</v>
      </c>
      <c r="J43" s="0" t="n">
        <v>10413.0983424558</v>
      </c>
    </row>
    <row r="44" customFormat="false" ht="12.8" hidden="false" customHeight="false" outlineLevel="0" collapsed="false">
      <c r="A44" s="0" t="n">
        <v>91</v>
      </c>
      <c r="B44" s="0" t="n">
        <v>3138708.61190937</v>
      </c>
      <c r="C44" s="0" t="n">
        <v>1723923.11399924</v>
      </c>
      <c r="D44" s="0" t="n">
        <v>1007348.56372331</v>
      </c>
      <c r="E44" s="0" t="n">
        <v>286553.967475106</v>
      </c>
      <c r="F44" s="0" t="n">
        <v>0</v>
      </c>
      <c r="G44" s="0" t="n">
        <v>7550.44277588062</v>
      </c>
      <c r="H44" s="0" t="n">
        <v>56280.9293292263</v>
      </c>
      <c r="I44" s="0" t="n">
        <v>48051.3725011876</v>
      </c>
      <c r="J44" s="0" t="n">
        <v>8465.95320461899</v>
      </c>
    </row>
    <row r="45" customFormat="false" ht="12.8" hidden="false" customHeight="false" outlineLevel="0" collapsed="false">
      <c r="A45" s="0" t="n">
        <v>92</v>
      </c>
      <c r="B45" s="0" t="n">
        <v>3155207.4456937</v>
      </c>
      <c r="C45" s="0" t="n">
        <v>1766903.05250428</v>
      </c>
      <c r="D45" s="0" t="n">
        <v>971030.465754842</v>
      </c>
      <c r="E45" s="0" t="n">
        <v>286692.218909422</v>
      </c>
      <c r="F45" s="0" t="n">
        <v>0</v>
      </c>
      <c r="G45" s="0" t="n">
        <v>9110.13049164406</v>
      </c>
      <c r="H45" s="0" t="n">
        <v>64970.6713747383</v>
      </c>
      <c r="I45" s="0" t="n">
        <v>47103.9023318519</v>
      </c>
      <c r="J45" s="0" t="n">
        <v>8524.56644056753</v>
      </c>
    </row>
    <row r="46" customFormat="false" ht="12.8" hidden="false" customHeight="false" outlineLevel="0" collapsed="false">
      <c r="A46" s="0" t="n">
        <v>93</v>
      </c>
      <c r="B46" s="0" t="n">
        <v>3754681.75513211</v>
      </c>
      <c r="C46" s="0" t="n">
        <v>1682860.40663927</v>
      </c>
      <c r="D46" s="0" t="n">
        <v>1008012.77364492</v>
      </c>
      <c r="E46" s="0" t="n">
        <v>286968.187023001</v>
      </c>
      <c r="F46" s="0" t="n">
        <v>663362.939494331</v>
      </c>
      <c r="G46" s="0" t="n">
        <v>7830.13481003934</v>
      </c>
      <c r="H46" s="0" t="n">
        <v>58464.8751925037</v>
      </c>
      <c r="I46" s="0" t="n">
        <v>39339.8606442852</v>
      </c>
      <c r="J46" s="0" t="n">
        <v>7244.57575627377</v>
      </c>
    </row>
    <row r="47" customFormat="false" ht="12.8" hidden="false" customHeight="false" outlineLevel="0" collapsed="false">
      <c r="A47" s="0" t="n">
        <v>94</v>
      </c>
      <c r="B47" s="0" t="n">
        <v>3168008.96518467</v>
      </c>
      <c r="C47" s="0" t="n">
        <v>1710202.18483067</v>
      </c>
      <c r="D47" s="0" t="n">
        <v>1015024.77499785</v>
      </c>
      <c r="E47" s="0" t="n">
        <v>287446.888547019</v>
      </c>
      <c r="F47" s="0" t="n">
        <v>0</v>
      </c>
      <c r="G47" s="0" t="n">
        <v>9266.78366533406</v>
      </c>
      <c r="H47" s="0" t="n">
        <v>70868.735438441</v>
      </c>
      <c r="I47" s="0" t="n">
        <v>64286.2380483131</v>
      </c>
      <c r="J47" s="0" t="n">
        <v>10032.4942081648</v>
      </c>
    </row>
    <row r="48" customFormat="false" ht="12.8" hidden="false" customHeight="false" outlineLevel="0" collapsed="false">
      <c r="A48" s="0" t="n">
        <v>95</v>
      </c>
      <c r="B48" s="0" t="n">
        <v>3204678.03658859</v>
      </c>
      <c r="C48" s="0" t="n">
        <v>1781227.62882439</v>
      </c>
      <c r="D48" s="0" t="n">
        <v>986249.413882346</v>
      </c>
      <c r="E48" s="0" t="n">
        <v>289060.348315446</v>
      </c>
      <c r="F48" s="0" t="n">
        <v>0</v>
      </c>
      <c r="G48" s="0" t="n">
        <v>8933.25759999654</v>
      </c>
      <c r="H48" s="0" t="n">
        <v>88997.7617255262</v>
      </c>
      <c r="I48" s="0" t="n">
        <v>37100.1863600498</v>
      </c>
      <c r="J48" s="0" t="n">
        <v>12575.9404653899</v>
      </c>
    </row>
    <row r="49" customFormat="false" ht="12.8" hidden="false" customHeight="false" outlineLevel="0" collapsed="false">
      <c r="A49" s="0" t="n">
        <v>96</v>
      </c>
      <c r="B49" s="0" t="n">
        <v>3129155.23345891</v>
      </c>
      <c r="C49" s="0" t="n">
        <v>1805526.23876469</v>
      </c>
      <c r="D49" s="0" t="n">
        <v>930002.197552519</v>
      </c>
      <c r="E49" s="0" t="n">
        <v>289136.190892942</v>
      </c>
      <c r="F49" s="0" t="n">
        <v>0</v>
      </c>
      <c r="G49" s="0" t="n">
        <v>7038.65549063899</v>
      </c>
      <c r="H49" s="0" t="n">
        <v>58840.7173185519</v>
      </c>
      <c r="I49" s="0" t="n">
        <v>28896.9740329309</v>
      </c>
      <c r="J49" s="0" t="n">
        <v>8969.39611616893</v>
      </c>
    </row>
    <row r="50" customFormat="false" ht="12.8" hidden="false" customHeight="false" outlineLevel="0" collapsed="false">
      <c r="A50" s="0" t="n">
        <v>97</v>
      </c>
      <c r="B50" s="0" t="n">
        <v>3839053.44045457</v>
      </c>
      <c r="C50" s="0" t="n">
        <v>1771852.11925689</v>
      </c>
      <c r="D50" s="0" t="n">
        <v>982629.124145167</v>
      </c>
      <c r="E50" s="0" t="n">
        <v>289539.817263958</v>
      </c>
      <c r="F50" s="0" t="n">
        <v>680732.282039079</v>
      </c>
      <c r="G50" s="0" t="n">
        <v>6639.94128032539</v>
      </c>
      <c r="H50" s="0" t="n">
        <v>69757.4242679616</v>
      </c>
      <c r="I50" s="0" t="n">
        <v>24237.3189184845</v>
      </c>
      <c r="J50" s="0" t="n">
        <v>9835.5832013568</v>
      </c>
    </row>
    <row r="51" customFormat="false" ht="12.8" hidden="false" customHeight="false" outlineLevel="0" collapsed="false">
      <c r="A51" s="0" t="n">
        <v>98</v>
      </c>
      <c r="B51" s="0" t="n">
        <v>3138328.13552838</v>
      </c>
      <c r="C51" s="0" t="n">
        <v>1807251.24067654</v>
      </c>
      <c r="D51" s="0" t="n">
        <v>922662.089550816</v>
      </c>
      <c r="E51" s="0" t="n">
        <v>286782.526467564</v>
      </c>
      <c r="F51" s="0" t="n">
        <v>0</v>
      </c>
      <c r="G51" s="0" t="n">
        <v>9947.41484345002</v>
      </c>
      <c r="H51" s="0" t="n">
        <v>59105.9701879099</v>
      </c>
      <c r="I51" s="0" t="n">
        <v>43955.3995894054</v>
      </c>
      <c r="J51" s="0" t="n">
        <v>8336.02029381194</v>
      </c>
    </row>
    <row r="52" customFormat="false" ht="12.8" hidden="false" customHeight="false" outlineLevel="0" collapsed="false">
      <c r="A52" s="0" t="n">
        <v>99</v>
      </c>
      <c r="B52" s="0" t="n">
        <v>3074003.97315784</v>
      </c>
      <c r="C52" s="0" t="n">
        <v>1715555.07497676</v>
      </c>
      <c r="D52" s="0" t="n">
        <v>931985.4552626</v>
      </c>
      <c r="E52" s="0" t="n">
        <v>285411.556988223</v>
      </c>
      <c r="F52" s="0" t="n">
        <v>0</v>
      </c>
      <c r="G52" s="0" t="n">
        <v>7332.55612764199</v>
      </c>
      <c r="H52" s="0" t="n">
        <v>73059.8044168656</v>
      </c>
      <c r="I52" s="0" t="n">
        <v>50014.4335026527</v>
      </c>
      <c r="J52" s="0" t="n">
        <v>9874.46012041838</v>
      </c>
    </row>
    <row r="53" customFormat="false" ht="12.8" hidden="false" customHeight="false" outlineLevel="0" collapsed="false">
      <c r="A53" s="0" t="n">
        <v>100</v>
      </c>
      <c r="B53" s="0" t="n">
        <v>3053987.04507229</v>
      </c>
      <c r="C53" s="0" t="n">
        <v>1667160.78369431</v>
      </c>
      <c r="D53" s="0" t="n">
        <v>985699.937432372</v>
      </c>
      <c r="E53" s="0" t="n">
        <v>280451.642489196</v>
      </c>
      <c r="F53" s="0" t="n">
        <v>0</v>
      </c>
      <c r="G53" s="0" t="n">
        <v>10274.9570382102</v>
      </c>
      <c r="H53" s="0" t="n">
        <v>71550.6318814824</v>
      </c>
      <c r="I53" s="0" t="n">
        <v>28296.374358069</v>
      </c>
      <c r="J53" s="0" t="n">
        <v>10746.7459345401</v>
      </c>
    </row>
    <row r="54" customFormat="false" ht="12.8" hidden="false" customHeight="false" outlineLevel="0" collapsed="false">
      <c r="A54" s="0" t="n">
        <v>101</v>
      </c>
      <c r="B54" s="0" t="n">
        <v>3713176.09461439</v>
      </c>
      <c r="C54" s="0" t="n">
        <v>1645247.06221893</v>
      </c>
      <c r="D54" s="0" t="n">
        <v>1016758.50110575</v>
      </c>
      <c r="E54" s="0" t="n">
        <v>280648.146138256</v>
      </c>
      <c r="F54" s="0" t="n">
        <v>656878.719153601</v>
      </c>
      <c r="G54" s="0" t="n">
        <v>9222.33111984976</v>
      </c>
      <c r="H54" s="0" t="n">
        <v>56178.0227905214</v>
      </c>
      <c r="I54" s="0" t="n">
        <v>35668.2501200036</v>
      </c>
      <c r="J54" s="0" t="n">
        <v>10085.1219889334</v>
      </c>
    </row>
    <row r="55" customFormat="false" ht="12.8" hidden="false" customHeight="false" outlineLevel="0" collapsed="false">
      <c r="A55" s="0" t="n">
        <v>102</v>
      </c>
      <c r="B55" s="0" t="n">
        <v>3124977.57187878</v>
      </c>
      <c r="C55" s="0" t="n">
        <v>1699843.45723944</v>
      </c>
      <c r="D55" s="0" t="n">
        <v>1009071.04422197</v>
      </c>
      <c r="E55" s="0" t="n">
        <v>280652.395527345</v>
      </c>
      <c r="F55" s="0" t="n">
        <v>0</v>
      </c>
      <c r="G55" s="0" t="n">
        <v>8662.53392419207</v>
      </c>
      <c r="H55" s="0" t="n">
        <v>78086.8892685984</v>
      </c>
      <c r="I55" s="0" t="n">
        <v>37979.1327619632</v>
      </c>
      <c r="J55" s="0" t="n">
        <v>10876.4667505638</v>
      </c>
    </row>
    <row r="56" customFormat="false" ht="12.8" hidden="false" customHeight="false" outlineLevel="0" collapsed="false">
      <c r="A56" s="0" t="n">
        <v>103</v>
      </c>
      <c r="B56" s="0" t="n">
        <v>3090993.00782057</v>
      </c>
      <c r="C56" s="0" t="n">
        <v>1699180.18143445</v>
      </c>
      <c r="D56" s="0" t="n">
        <v>966353.393434701</v>
      </c>
      <c r="E56" s="0" t="n">
        <v>279834.552232269</v>
      </c>
      <c r="F56" s="0" t="n">
        <v>0</v>
      </c>
      <c r="G56" s="0" t="n">
        <v>13100.2186009889</v>
      </c>
      <c r="H56" s="0" t="n">
        <v>84649.0981817291</v>
      </c>
      <c r="I56" s="0" t="n">
        <v>36920.4026775947</v>
      </c>
      <c r="J56" s="0" t="n">
        <v>10862.0874223665</v>
      </c>
    </row>
    <row r="57" customFormat="false" ht="12.8" hidden="false" customHeight="false" outlineLevel="0" collapsed="false">
      <c r="A57" s="0" t="n">
        <v>104</v>
      </c>
      <c r="B57" s="0" t="n">
        <v>3096663.04220272</v>
      </c>
      <c r="C57" s="0" t="n">
        <v>1729905.24928604</v>
      </c>
      <c r="D57" s="0" t="n">
        <v>954288.110981828</v>
      </c>
      <c r="E57" s="0" t="n">
        <v>279603.309037917</v>
      </c>
      <c r="F57" s="0" t="n">
        <v>0</v>
      </c>
      <c r="G57" s="0" t="n">
        <v>7922.90814692054</v>
      </c>
      <c r="H57" s="0" t="n">
        <v>77231.3984279572</v>
      </c>
      <c r="I57" s="0" t="n">
        <v>36354.2363317346</v>
      </c>
      <c r="J57" s="0" t="n">
        <v>11461.1672107713</v>
      </c>
    </row>
    <row r="58" customFormat="false" ht="12.8" hidden="false" customHeight="false" outlineLevel="0" collapsed="false">
      <c r="A58" s="0" t="n">
        <v>105</v>
      </c>
      <c r="B58" s="0" t="n">
        <v>3722574.98105615</v>
      </c>
      <c r="C58" s="0" t="n">
        <v>1697883.10852399</v>
      </c>
      <c r="D58" s="0" t="n">
        <v>964869.53331004</v>
      </c>
      <c r="E58" s="0" t="n">
        <v>279371.801391408</v>
      </c>
      <c r="F58" s="0" t="n">
        <v>650605.099990469</v>
      </c>
      <c r="G58" s="0" t="n">
        <v>8212.89593802153</v>
      </c>
      <c r="H58" s="0" t="n">
        <v>74270.1246969578</v>
      </c>
      <c r="I58" s="0" t="n">
        <v>37281.7204502504</v>
      </c>
      <c r="J58" s="0" t="n">
        <v>9667.33548590356</v>
      </c>
    </row>
    <row r="59" customFormat="false" ht="12.8" hidden="false" customHeight="false" outlineLevel="0" collapsed="false">
      <c r="A59" s="0" t="n">
        <v>106</v>
      </c>
      <c r="B59" s="0" t="n">
        <v>3029828.50050176</v>
      </c>
      <c r="C59" s="0" t="n">
        <v>1667307.60544232</v>
      </c>
      <c r="D59" s="0" t="n">
        <v>966394.81627014</v>
      </c>
      <c r="E59" s="0" t="n">
        <v>280911.816228871</v>
      </c>
      <c r="F59" s="0" t="n">
        <v>0</v>
      </c>
      <c r="G59" s="0" t="n">
        <v>10282.5899085892</v>
      </c>
      <c r="H59" s="0" t="n">
        <v>63464.3317258764</v>
      </c>
      <c r="I59" s="0" t="n">
        <v>31438.1645930479</v>
      </c>
      <c r="J59" s="0" t="n">
        <v>9188.39015634301</v>
      </c>
    </row>
    <row r="60" customFormat="false" ht="12.8" hidden="false" customHeight="false" outlineLevel="0" collapsed="false">
      <c r="A60" s="0" t="n">
        <v>107</v>
      </c>
      <c r="B60" s="0" t="n">
        <v>3003909.81542111</v>
      </c>
      <c r="C60" s="0" t="n">
        <v>1730671.08416948</v>
      </c>
      <c r="D60" s="0" t="n">
        <v>871490.57414292</v>
      </c>
      <c r="E60" s="0" t="n">
        <v>284313.349898159</v>
      </c>
      <c r="F60" s="0" t="n">
        <v>0</v>
      </c>
      <c r="G60" s="0" t="n">
        <v>8969.06868862146</v>
      </c>
      <c r="H60" s="0" t="n">
        <v>72202.9768970833</v>
      </c>
      <c r="I60" s="0" t="n">
        <v>24812.9092978332</v>
      </c>
      <c r="J60" s="0" t="n">
        <v>10714.4104428587</v>
      </c>
    </row>
    <row r="61" customFormat="false" ht="12.8" hidden="false" customHeight="false" outlineLevel="0" collapsed="false">
      <c r="A61" s="0" t="n">
        <v>108</v>
      </c>
      <c r="B61" s="0" t="n">
        <v>2994689.07561865</v>
      </c>
      <c r="C61" s="0" t="n">
        <v>1735751.23847999</v>
      </c>
      <c r="D61" s="0" t="n">
        <v>848381.142997863</v>
      </c>
      <c r="E61" s="0" t="n">
        <v>283383.694025315</v>
      </c>
      <c r="F61" s="0" t="n">
        <v>0</v>
      </c>
      <c r="G61" s="0" t="n">
        <v>10404.65804347</v>
      </c>
      <c r="H61" s="0" t="n">
        <v>77017.631031705</v>
      </c>
      <c r="I61" s="0" t="n">
        <v>27474.5278203662</v>
      </c>
      <c r="J61" s="0" t="n">
        <v>11058.0756643039</v>
      </c>
    </row>
    <row r="62" customFormat="false" ht="12.8" hidden="false" customHeight="false" outlineLevel="0" collapsed="false">
      <c r="A62" s="0" t="n">
        <v>109</v>
      </c>
      <c r="B62" s="0" t="n">
        <v>3656159.47704418</v>
      </c>
      <c r="C62" s="0" t="n">
        <v>1793600.44265354</v>
      </c>
      <c r="D62" s="0" t="n">
        <v>808665.220580514</v>
      </c>
      <c r="E62" s="0" t="n">
        <v>282308.803757519</v>
      </c>
      <c r="F62" s="0" t="n">
        <v>647535.398630172</v>
      </c>
      <c r="G62" s="0" t="n">
        <v>10101.864701647</v>
      </c>
      <c r="H62" s="0" t="n">
        <v>70399.0581102079</v>
      </c>
      <c r="I62" s="0" t="n">
        <v>30218.8020550544</v>
      </c>
      <c r="J62" s="0" t="n">
        <v>10441.4253285361</v>
      </c>
    </row>
    <row r="63" customFormat="false" ht="12.8" hidden="false" customHeight="false" outlineLevel="0" collapsed="false">
      <c r="A63" s="0" t="n">
        <v>110</v>
      </c>
      <c r="B63" s="0" t="n">
        <v>2982511.74782145</v>
      </c>
      <c r="C63" s="0" t="n">
        <v>1736340.63627933</v>
      </c>
      <c r="D63" s="0" t="n">
        <v>826291.510528818</v>
      </c>
      <c r="E63" s="0" t="n">
        <v>282015.029757782</v>
      </c>
      <c r="F63" s="0" t="n">
        <v>0</v>
      </c>
      <c r="G63" s="0" t="n">
        <v>7625.97386594449</v>
      </c>
      <c r="H63" s="0" t="n">
        <v>82627.951919056</v>
      </c>
      <c r="I63" s="0" t="n">
        <v>34681.0588779636</v>
      </c>
      <c r="J63" s="0" t="n">
        <v>12086.8537691678</v>
      </c>
    </row>
    <row r="64" customFormat="false" ht="12.8" hidden="false" customHeight="false" outlineLevel="0" collapsed="false">
      <c r="A64" s="0" t="n">
        <v>111</v>
      </c>
      <c r="B64" s="0" t="n">
        <v>2997898.05442103</v>
      </c>
      <c r="C64" s="0" t="n">
        <v>1688498.92353793</v>
      </c>
      <c r="D64" s="0" t="n">
        <v>915210.016460498</v>
      </c>
      <c r="E64" s="0" t="n">
        <v>281740.140725927</v>
      </c>
      <c r="F64" s="0" t="n">
        <v>0</v>
      </c>
      <c r="G64" s="0" t="n">
        <v>6727.2509792878</v>
      </c>
      <c r="H64" s="0" t="n">
        <v>58487.4204907312</v>
      </c>
      <c r="I64" s="0" t="n">
        <v>34577.5911258021</v>
      </c>
      <c r="J64" s="0" t="n">
        <v>9389.4464445313</v>
      </c>
    </row>
    <row r="65" customFormat="false" ht="12.8" hidden="false" customHeight="false" outlineLevel="0" collapsed="false">
      <c r="A65" s="0" t="n">
        <v>112</v>
      </c>
      <c r="B65" s="0" t="n">
        <v>3010731.89148527</v>
      </c>
      <c r="C65" s="0" t="n">
        <v>1665933.74373011</v>
      </c>
      <c r="D65" s="0" t="n">
        <v>933782.096504859</v>
      </c>
      <c r="E65" s="0" t="n">
        <v>280289.285398201</v>
      </c>
      <c r="F65" s="0" t="n">
        <v>0</v>
      </c>
      <c r="G65" s="0" t="n">
        <v>8043.67460216172</v>
      </c>
      <c r="H65" s="0" t="n">
        <v>72688.7776617387</v>
      </c>
      <c r="I65" s="0" t="n">
        <v>37482.2803162753</v>
      </c>
      <c r="J65" s="0" t="n">
        <v>10390.8182391864</v>
      </c>
    </row>
    <row r="66" customFormat="false" ht="12.8" hidden="false" customHeight="false" outlineLevel="0" collapsed="false">
      <c r="A66" s="0" t="n">
        <v>113</v>
      </c>
      <c r="B66" s="0" t="n">
        <v>3549302.34534911</v>
      </c>
      <c r="C66" s="0" t="n">
        <v>1666863.27373729</v>
      </c>
      <c r="D66" s="0" t="n">
        <v>855459.594386514</v>
      </c>
      <c r="E66" s="0" t="n">
        <v>279519.806623734</v>
      </c>
      <c r="F66" s="0" t="n">
        <v>636555.438541812</v>
      </c>
      <c r="G66" s="0" t="n">
        <v>8729.79699233945</v>
      </c>
      <c r="H66" s="0" t="n">
        <v>65269.2731148051</v>
      </c>
      <c r="I66" s="0" t="n">
        <v>22050.4745989588</v>
      </c>
      <c r="J66" s="0" t="n">
        <v>11922.060143669</v>
      </c>
    </row>
    <row r="67" customFormat="false" ht="12.8" hidden="false" customHeight="false" outlineLevel="0" collapsed="false">
      <c r="A67" s="0" t="n">
        <v>114</v>
      </c>
      <c r="B67" s="0" t="n">
        <v>2866172.18796844</v>
      </c>
      <c r="C67" s="0" t="n">
        <v>1623722.05864981</v>
      </c>
      <c r="D67" s="0" t="n">
        <v>853162.375881802</v>
      </c>
      <c r="E67" s="0" t="n">
        <v>280167.389539042</v>
      </c>
      <c r="F67" s="0" t="n">
        <v>0</v>
      </c>
      <c r="G67" s="0" t="n">
        <v>6540.87436378904</v>
      </c>
      <c r="H67" s="0" t="n">
        <v>64679.1119142348</v>
      </c>
      <c r="I67" s="0" t="n">
        <v>25067.5577933039</v>
      </c>
      <c r="J67" s="0" t="n">
        <v>10708.2089287933</v>
      </c>
    </row>
    <row r="68" customFormat="false" ht="12.8" hidden="false" customHeight="false" outlineLevel="0" collapsed="false">
      <c r="A68" s="0" t="n">
        <v>115</v>
      </c>
      <c r="B68" s="0" t="n">
        <v>2831719.60546425</v>
      </c>
      <c r="C68" s="0" t="n">
        <v>1634152.6002285</v>
      </c>
      <c r="D68" s="0" t="n">
        <v>802064.042369431</v>
      </c>
      <c r="E68" s="0" t="n">
        <v>275837.955482806</v>
      </c>
      <c r="F68" s="0" t="n">
        <v>0</v>
      </c>
      <c r="G68" s="0" t="n">
        <v>10867.102362046</v>
      </c>
      <c r="H68" s="0" t="n">
        <v>60853.014747013</v>
      </c>
      <c r="I68" s="0" t="n">
        <v>34010.9291735498</v>
      </c>
      <c r="J68" s="0" t="n">
        <v>9249.94745647637</v>
      </c>
    </row>
    <row r="69" customFormat="false" ht="12.8" hidden="false" customHeight="false" outlineLevel="0" collapsed="false">
      <c r="A69" s="0" t="n">
        <v>116</v>
      </c>
      <c r="B69" s="0" t="n">
        <v>2851041.43096904</v>
      </c>
      <c r="C69" s="0" t="n">
        <v>1634577.35023126</v>
      </c>
      <c r="D69" s="0" t="n">
        <v>833019.589083815</v>
      </c>
      <c r="E69" s="0" t="n">
        <v>274089.47100462</v>
      </c>
      <c r="F69" s="0" t="n">
        <v>0</v>
      </c>
      <c r="G69" s="0" t="n">
        <v>7953.96474006487</v>
      </c>
      <c r="H69" s="0" t="n">
        <v>57497.1504324972</v>
      </c>
      <c r="I69" s="0" t="n">
        <v>33425.5063925445</v>
      </c>
      <c r="J69" s="0" t="n">
        <v>8336.37081346838</v>
      </c>
    </row>
    <row r="70" customFormat="false" ht="12.8" hidden="false" customHeight="false" outlineLevel="0" collapsed="false">
      <c r="A70" s="0" t="n">
        <v>117</v>
      </c>
      <c r="B70" s="0" t="n">
        <v>3445187.67281136</v>
      </c>
      <c r="C70" s="0" t="n">
        <v>1634016.28873248</v>
      </c>
      <c r="D70" s="0" t="n">
        <v>813563.239777771</v>
      </c>
      <c r="E70" s="0" t="n">
        <v>270880.741716089</v>
      </c>
      <c r="F70" s="0" t="n">
        <v>621534.392363691</v>
      </c>
      <c r="G70" s="0" t="n">
        <v>6945.54038431601</v>
      </c>
      <c r="H70" s="0" t="n">
        <v>75360.5481459851</v>
      </c>
      <c r="I70" s="0" t="n">
        <v>14836.2267196139</v>
      </c>
      <c r="J70" s="0" t="n">
        <v>9290.95887465456</v>
      </c>
    </row>
    <row r="71" customFormat="false" ht="12.8" hidden="false" customHeight="false" outlineLevel="0" collapsed="false">
      <c r="A71" s="0" t="n">
        <v>118</v>
      </c>
      <c r="B71" s="0" t="n">
        <v>2772343.4435981</v>
      </c>
      <c r="C71" s="0" t="n">
        <v>1634862.08596415</v>
      </c>
      <c r="D71" s="0" t="n">
        <v>768302.13412472</v>
      </c>
      <c r="E71" s="0" t="n">
        <v>271407.069107733</v>
      </c>
      <c r="F71" s="0" t="n">
        <v>0</v>
      </c>
      <c r="G71" s="0" t="n">
        <v>9277.25857701435</v>
      </c>
      <c r="H71" s="0" t="n">
        <v>54698.5377654571</v>
      </c>
      <c r="I71" s="0" t="n">
        <v>25830.6866405249</v>
      </c>
      <c r="J71" s="0" t="n">
        <v>7262.26290291836</v>
      </c>
    </row>
    <row r="72" customFormat="false" ht="12.8" hidden="false" customHeight="false" outlineLevel="0" collapsed="false">
      <c r="A72" s="0" t="n">
        <v>119</v>
      </c>
      <c r="B72" s="0" t="n">
        <v>2837043.35350677</v>
      </c>
      <c r="C72" s="0" t="n">
        <v>1663053.95326896</v>
      </c>
      <c r="D72" s="0" t="n">
        <v>795470.855774899</v>
      </c>
      <c r="E72" s="0" t="n">
        <v>271486.292679821</v>
      </c>
      <c r="F72" s="0" t="n">
        <v>0</v>
      </c>
      <c r="G72" s="0" t="n">
        <v>10522.8150570923</v>
      </c>
      <c r="H72" s="0" t="n">
        <v>54049.9820081285</v>
      </c>
      <c r="I72" s="0" t="n">
        <v>37792.6097895691</v>
      </c>
      <c r="J72" s="0" t="n">
        <v>8061.1478076366</v>
      </c>
    </row>
    <row r="73" customFormat="false" ht="12.8" hidden="false" customHeight="false" outlineLevel="0" collapsed="false">
      <c r="A73" s="0" t="n">
        <v>120</v>
      </c>
      <c r="B73" s="0" t="n">
        <v>2796421.99552471</v>
      </c>
      <c r="C73" s="0" t="n">
        <v>1655214.77286391</v>
      </c>
      <c r="D73" s="0" t="n">
        <v>756701.856419251</v>
      </c>
      <c r="E73" s="0" t="n">
        <v>272641.645605139</v>
      </c>
      <c r="F73" s="0" t="n">
        <v>0</v>
      </c>
      <c r="G73" s="0" t="n">
        <v>7363.55999428178</v>
      </c>
      <c r="H73" s="0" t="n">
        <v>62368.239331749</v>
      </c>
      <c r="I73" s="0" t="n">
        <v>32390.8703007304</v>
      </c>
      <c r="J73" s="0" t="n">
        <v>9391.18376573477</v>
      </c>
    </row>
    <row r="74" customFormat="false" ht="12.8" hidden="false" customHeight="false" outlineLevel="0" collapsed="false">
      <c r="A74" s="0" t="n">
        <v>121</v>
      </c>
      <c r="B74" s="0" t="n">
        <v>3367001.89657156</v>
      </c>
      <c r="C74" s="0" t="n">
        <v>1655203.64094341</v>
      </c>
      <c r="D74" s="0" t="n">
        <v>741609.311250209</v>
      </c>
      <c r="E74" s="0" t="n">
        <v>269290.785591175</v>
      </c>
      <c r="F74" s="0" t="n">
        <v>601222.786366063</v>
      </c>
      <c r="G74" s="0" t="n">
        <v>6984.52805607891</v>
      </c>
      <c r="H74" s="0" t="n">
        <v>59092.1528165105</v>
      </c>
      <c r="I74" s="0" t="n">
        <v>21607.227357449</v>
      </c>
      <c r="J74" s="0" t="n">
        <v>8612.63530115875</v>
      </c>
    </row>
    <row r="75" customFormat="false" ht="12.8" hidden="false" customHeight="false" outlineLevel="0" collapsed="false">
      <c r="A75" s="0" t="n">
        <v>122</v>
      </c>
      <c r="B75" s="0" t="n">
        <v>2753680.29054264</v>
      </c>
      <c r="C75" s="0" t="n">
        <v>1630518.57261633</v>
      </c>
      <c r="D75" s="0" t="n">
        <v>743976.670369851</v>
      </c>
      <c r="E75" s="0" t="n">
        <v>269781.245831522</v>
      </c>
      <c r="F75" s="0" t="n">
        <v>0</v>
      </c>
      <c r="G75" s="0" t="n">
        <v>10458.1192709693</v>
      </c>
      <c r="H75" s="0" t="n">
        <v>70102.9936825058</v>
      </c>
      <c r="I75" s="0" t="n">
        <v>21633.1884942544</v>
      </c>
      <c r="J75" s="0" t="n">
        <v>8261.0656683808</v>
      </c>
    </row>
    <row r="76" customFormat="false" ht="12.8" hidden="false" customHeight="false" outlineLevel="0" collapsed="false">
      <c r="A76" s="0" t="n">
        <v>123</v>
      </c>
      <c r="B76" s="0" t="n">
        <v>2698008.80774215</v>
      </c>
      <c r="C76" s="0" t="n">
        <v>1537921.99969296</v>
      </c>
      <c r="D76" s="0" t="n">
        <v>779356.205798834</v>
      </c>
      <c r="E76" s="0" t="n">
        <v>266077.403404538</v>
      </c>
      <c r="F76" s="0" t="n">
        <v>0</v>
      </c>
      <c r="G76" s="0" t="n">
        <v>5149.00645164543</v>
      </c>
      <c r="H76" s="0" t="n">
        <v>63340.3169869919</v>
      </c>
      <c r="I76" s="0" t="n">
        <v>32345.2846854978</v>
      </c>
      <c r="J76" s="0" t="n">
        <v>8484.4631240923</v>
      </c>
    </row>
    <row r="77" customFormat="false" ht="12.8" hidden="false" customHeight="false" outlineLevel="0" collapsed="false">
      <c r="A77" s="0" t="n">
        <v>124</v>
      </c>
      <c r="B77" s="0" t="n">
        <v>2721664.3778582</v>
      </c>
      <c r="C77" s="0" t="n">
        <v>1585151.7100531</v>
      </c>
      <c r="D77" s="0" t="n">
        <v>773066.198885443</v>
      </c>
      <c r="E77" s="0" t="n">
        <v>262856.927118986</v>
      </c>
      <c r="F77" s="0" t="n">
        <v>0</v>
      </c>
      <c r="G77" s="0" t="n">
        <v>9012.94083297245</v>
      </c>
      <c r="H77" s="0" t="n">
        <v>55784.9564179446</v>
      </c>
      <c r="I77" s="0" t="n">
        <v>29289.5738786874</v>
      </c>
      <c r="J77" s="0" t="n">
        <v>9268.40904264075</v>
      </c>
    </row>
    <row r="78" customFormat="false" ht="12.8" hidden="false" customHeight="false" outlineLevel="0" collapsed="false">
      <c r="A78" s="0" t="n">
        <v>125</v>
      </c>
      <c r="B78" s="0" t="n">
        <v>3324786.86975533</v>
      </c>
      <c r="C78" s="0" t="n">
        <v>1569830.5955298</v>
      </c>
      <c r="D78" s="0" t="n">
        <v>763319.389972907</v>
      </c>
      <c r="E78" s="0" t="n">
        <v>262070.923952738</v>
      </c>
      <c r="F78" s="0" t="n">
        <v>596663.726204535</v>
      </c>
      <c r="G78" s="0" t="n">
        <v>10894.4186051234</v>
      </c>
      <c r="H78" s="0" t="n">
        <v>58315.2490958959</v>
      </c>
      <c r="I78" s="0" t="n">
        <v>49583.5228829277</v>
      </c>
      <c r="J78" s="0" t="n">
        <v>8300.63444863634</v>
      </c>
    </row>
    <row r="79" customFormat="false" ht="12.8" hidden="false" customHeight="false" outlineLevel="0" collapsed="false">
      <c r="A79" s="0" t="n">
        <v>126</v>
      </c>
      <c r="B79" s="0" t="n">
        <v>2730797.61923861</v>
      </c>
      <c r="C79" s="0" t="n">
        <v>1593835.0981043</v>
      </c>
      <c r="D79" s="0" t="n">
        <v>746308.197212301</v>
      </c>
      <c r="E79" s="0" t="n">
        <v>260239.786730886</v>
      </c>
      <c r="F79" s="0" t="n">
        <v>0</v>
      </c>
      <c r="G79" s="0" t="n">
        <v>8760.02909006212</v>
      </c>
      <c r="H79" s="0" t="n">
        <v>82656.4402124781</v>
      </c>
      <c r="I79" s="0" t="n">
        <v>29551.2538697994</v>
      </c>
      <c r="J79" s="0" t="n">
        <v>12278.7250184666</v>
      </c>
    </row>
    <row r="80" customFormat="false" ht="12.8" hidden="false" customHeight="false" outlineLevel="0" collapsed="false">
      <c r="A80" s="0" t="n">
        <v>127</v>
      </c>
      <c r="B80" s="0" t="n">
        <v>2710407.92503685</v>
      </c>
      <c r="C80" s="0" t="n">
        <v>1581535.03940451</v>
      </c>
      <c r="D80" s="0" t="n">
        <v>736963.883713359</v>
      </c>
      <c r="E80" s="0" t="n">
        <v>261797.26991296</v>
      </c>
      <c r="F80" s="0" t="n">
        <v>0</v>
      </c>
      <c r="G80" s="0" t="n">
        <v>6128.28894873678</v>
      </c>
      <c r="H80" s="0" t="n">
        <v>77857.196614518</v>
      </c>
      <c r="I80" s="0" t="n">
        <v>33363.2633355498</v>
      </c>
      <c r="J80" s="0" t="n">
        <v>10393.3731235648</v>
      </c>
    </row>
    <row r="81" customFormat="false" ht="12.8" hidden="false" customHeight="false" outlineLevel="0" collapsed="false">
      <c r="A81" s="0" t="n">
        <v>128</v>
      </c>
      <c r="B81" s="0" t="n">
        <v>2657172.03651851</v>
      </c>
      <c r="C81" s="0" t="n">
        <v>1576400.11236917</v>
      </c>
      <c r="D81" s="0" t="n">
        <v>715765.92353355</v>
      </c>
      <c r="E81" s="0" t="n">
        <v>261036.040882865</v>
      </c>
      <c r="F81" s="0" t="n">
        <v>0</v>
      </c>
      <c r="G81" s="0" t="n">
        <v>11128.3492801752</v>
      </c>
      <c r="H81" s="0" t="n">
        <v>63861.1662143026</v>
      </c>
      <c r="I81" s="0" t="n">
        <v>23775.638370629</v>
      </c>
      <c r="J81" s="0" t="n">
        <v>8542.99138274394</v>
      </c>
    </row>
    <row r="82" customFormat="false" ht="12.8" hidden="false" customHeight="false" outlineLevel="0" collapsed="false">
      <c r="A82" s="0" t="n">
        <v>129</v>
      </c>
      <c r="B82" s="0" t="n">
        <v>3230409.31223574</v>
      </c>
      <c r="C82" s="0" t="n">
        <v>1605037.25627392</v>
      </c>
      <c r="D82" s="0" t="n">
        <v>655893.109789436</v>
      </c>
      <c r="E82" s="0" t="n">
        <v>259432.941285851</v>
      </c>
      <c r="F82" s="0" t="n">
        <v>587361.851531624</v>
      </c>
      <c r="G82" s="0" t="n">
        <v>13573.5647709202</v>
      </c>
      <c r="H82" s="0" t="n">
        <v>68494.7033362125</v>
      </c>
      <c r="I82" s="0" t="n">
        <v>34361.7754265853</v>
      </c>
      <c r="J82" s="0" t="n">
        <v>8278.32104000588</v>
      </c>
    </row>
    <row r="83" customFormat="false" ht="12.8" hidden="false" customHeight="false" outlineLevel="0" collapsed="false">
      <c r="A83" s="0" t="n">
        <v>130</v>
      </c>
      <c r="B83" s="0" t="n">
        <v>2704818.23875795</v>
      </c>
      <c r="C83" s="0" t="n">
        <v>1598695.48538972</v>
      </c>
      <c r="D83" s="0" t="n">
        <v>714043.128816011</v>
      </c>
      <c r="E83" s="0" t="n">
        <v>260525.872424956</v>
      </c>
      <c r="F83" s="0" t="n">
        <v>0</v>
      </c>
      <c r="G83" s="0" t="n">
        <v>9923.65943586507</v>
      </c>
      <c r="H83" s="0" t="n">
        <v>75263.805285387</v>
      </c>
      <c r="I83" s="0" t="n">
        <v>45448.728086689</v>
      </c>
      <c r="J83" s="0" t="n">
        <v>9634.88777349199</v>
      </c>
    </row>
    <row r="84" customFormat="false" ht="12.8" hidden="false" customHeight="false" outlineLevel="0" collapsed="false">
      <c r="A84" s="0" t="n">
        <v>131</v>
      </c>
      <c r="B84" s="0" t="n">
        <v>2616918.26512837</v>
      </c>
      <c r="C84" s="0" t="n">
        <v>1580751.86857254</v>
      </c>
      <c r="D84" s="0" t="n">
        <v>658532.630449808</v>
      </c>
      <c r="E84" s="0" t="n">
        <v>261938.211717963</v>
      </c>
      <c r="F84" s="0" t="n">
        <v>0</v>
      </c>
      <c r="G84" s="0" t="n">
        <v>10530.3046912285</v>
      </c>
      <c r="H84" s="0" t="n">
        <v>62099.2101111037</v>
      </c>
      <c r="I84" s="0" t="n">
        <v>31714.5910747261</v>
      </c>
      <c r="J84" s="0" t="n">
        <v>7833.4011566582</v>
      </c>
    </row>
    <row r="85" customFormat="false" ht="12.8" hidden="false" customHeight="false" outlineLevel="0" collapsed="false">
      <c r="A85" s="0" t="n">
        <v>132</v>
      </c>
      <c r="B85" s="0" t="n">
        <v>2650129.76626671</v>
      </c>
      <c r="C85" s="0" t="n">
        <v>1618604.31650369</v>
      </c>
      <c r="D85" s="0" t="n">
        <v>649130.472795113</v>
      </c>
      <c r="E85" s="0" t="n">
        <v>260390.038809816</v>
      </c>
      <c r="F85" s="0" t="n">
        <v>0</v>
      </c>
      <c r="G85" s="0" t="n">
        <v>12530.7234531646</v>
      </c>
      <c r="H85" s="0" t="n">
        <v>75094.0637977143</v>
      </c>
      <c r="I85" s="0" t="n">
        <v>32830.8914226467</v>
      </c>
      <c r="J85" s="0" t="n">
        <v>9781.09861867428</v>
      </c>
    </row>
    <row r="86" customFormat="false" ht="12.8" hidden="false" customHeight="false" outlineLevel="0" collapsed="false">
      <c r="A86" s="0" t="n">
        <v>133</v>
      </c>
      <c r="B86" s="0" t="n">
        <v>3257769.14229956</v>
      </c>
      <c r="C86" s="0" t="n">
        <v>1660379.254828</v>
      </c>
      <c r="D86" s="0" t="n">
        <v>612164.830038817</v>
      </c>
      <c r="E86" s="0" t="n">
        <v>262937.346316311</v>
      </c>
      <c r="F86" s="0" t="n">
        <v>597096.537388099</v>
      </c>
      <c r="G86" s="0" t="n">
        <v>10236.9740835731</v>
      </c>
      <c r="H86" s="0" t="n">
        <v>80399.56499702</v>
      </c>
      <c r="I86" s="0" t="n">
        <v>23759.6243682209</v>
      </c>
      <c r="J86" s="0" t="n">
        <v>9019.60168779634</v>
      </c>
    </row>
    <row r="87" customFormat="false" ht="12.8" hidden="false" customHeight="false" outlineLevel="0" collapsed="false">
      <c r="A87" s="0" t="n">
        <v>134</v>
      </c>
      <c r="B87" s="0" t="n">
        <v>2660857.45933495</v>
      </c>
      <c r="C87" s="0" t="n">
        <v>1556927.06800608</v>
      </c>
      <c r="D87" s="0" t="n">
        <v>708014.554600655</v>
      </c>
      <c r="E87" s="0" t="n">
        <v>264262.590818059</v>
      </c>
      <c r="F87" s="0" t="n">
        <v>0</v>
      </c>
      <c r="G87" s="0" t="n">
        <v>10072.9969702091</v>
      </c>
      <c r="H87" s="0" t="n">
        <v>84688.9393975887</v>
      </c>
      <c r="I87" s="0" t="n">
        <v>31017.8140284763</v>
      </c>
      <c r="J87" s="0" t="n">
        <v>12388.2634227764</v>
      </c>
    </row>
    <row r="88" customFormat="false" ht="12.8" hidden="false" customHeight="false" outlineLevel="0" collapsed="false">
      <c r="A88" s="0" t="n">
        <v>135</v>
      </c>
      <c r="B88" s="0" t="n">
        <v>2587563.7068477</v>
      </c>
      <c r="C88" s="0" t="n">
        <v>1542097.12854602</v>
      </c>
      <c r="D88" s="0" t="n">
        <v>671158.556584987</v>
      </c>
      <c r="E88" s="0" t="n">
        <v>263358.464758285</v>
      </c>
      <c r="F88" s="0" t="n">
        <v>0</v>
      </c>
      <c r="G88" s="0" t="n">
        <v>9928.36372724403</v>
      </c>
      <c r="H88" s="0" t="n">
        <v>66802.7507096092</v>
      </c>
      <c r="I88" s="0" t="n">
        <v>23521.5938102766</v>
      </c>
      <c r="J88" s="0" t="n">
        <v>8626.45058560206</v>
      </c>
    </row>
    <row r="89" customFormat="false" ht="12.8" hidden="false" customHeight="false" outlineLevel="0" collapsed="false">
      <c r="A89" s="0" t="n">
        <v>136</v>
      </c>
      <c r="B89" s="0" t="n">
        <v>2653270.77186418</v>
      </c>
      <c r="C89" s="0" t="n">
        <v>1614231.27828396</v>
      </c>
      <c r="D89" s="0" t="n">
        <v>665253.231469755</v>
      </c>
      <c r="E89" s="0" t="n">
        <v>263097.859524811</v>
      </c>
      <c r="F89" s="0" t="n">
        <v>0</v>
      </c>
      <c r="G89" s="0" t="n">
        <v>10724.2269047355</v>
      </c>
      <c r="H89" s="0" t="n">
        <v>66450.082250859</v>
      </c>
      <c r="I89" s="0" t="n">
        <v>28318.1720121116</v>
      </c>
      <c r="J89" s="0" t="n">
        <v>10448.9643230176</v>
      </c>
    </row>
    <row r="90" customFormat="false" ht="12.8" hidden="false" customHeight="false" outlineLevel="0" collapsed="false">
      <c r="A90" s="0" t="n">
        <v>137</v>
      </c>
      <c r="B90" s="0" t="n">
        <v>3232923.72910374</v>
      </c>
      <c r="C90" s="0" t="n">
        <v>1585478.4845576</v>
      </c>
      <c r="D90" s="0" t="n">
        <v>688653.778986373</v>
      </c>
      <c r="E90" s="0" t="n">
        <v>260682.715694979</v>
      </c>
      <c r="F90" s="0" t="n">
        <v>594042.592425084</v>
      </c>
      <c r="G90" s="0" t="n">
        <v>9225.45970909914</v>
      </c>
      <c r="H90" s="0" t="n">
        <v>44537.9351762741</v>
      </c>
      <c r="I90" s="0" t="n">
        <v>37931.3125255185</v>
      </c>
      <c r="J90" s="0" t="n">
        <v>9452.31760067113</v>
      </c>
    </row>
    <row r="91" customFormat="false" ht="12.8" hidden="false" customHeight="false" outlineLevel="0" collapsed="false">
      <c r="A91" s="0" t="n">
        <v>138</v>
      </c>
      <c r="B91" s="0" t="n">
        <v>2686680.81043405</v>
      </c>
      <c r="C91" s="0" t="n">
        <v>1671309.86643253</v>
      </c>
      <c r="D91" s="0" t="n">
        <v>653810.016915781</v>
      </c>
      <c r="E91" s="0" t="n">
        <v>259667.157366326</v>
      </c>
      <c r="F91" s="0" t="n">
        <v>0</v>
      </c>
      <c r="G91" s="0" t="n">
        <v>9424.47929070746</v>
      </c>
      <c r="H91" s="0" t="n">
        <v>71917.8239465187</v>
      </c>
      <c r="I91" s="0" t="n">
        <v>18708.3097028774</v>
      </c>
      <c r="J91" s="0" t="n">
        <v>8436.95015219696</v>
      </c>
    </row>
    <row r="92" customFormat="false" ht="12.8" hidden="false" customHeight="false" outlineLevel="0" collapsed="false">
      <c r="A92" s="0" t="n">
        <v>139</v>
      </c>
      <c r="B92" s="0" t="n">
        <v>2628627.30438863</v>
      </c>
      <c r="C92" s="0" t="n">
        <v>1588756.39701045</v>
      </c>
      <c r="D92" s="0" t="n">
        <v>673771.818521838</v>
      </c>
      <c r="E92" s="0" t="n">
        <v>257752.289813998</v>
      </c>
      <c r="F92" s="0" t="n">
        <v>0</v>
      </c>
      <c r="G92" s="0" t="n">
        <v>9432.53048818025</v>
      </c>
      <c r="H92" s="0" t="n">
        <v>55675.8819032105</v>
      </c>
      <c r="I92" s="0" t="n">
        <v>33681.2176595099</v>
      </c>
      <c r="J92" s="0" t="n">
        <v>6714.27616876256</v>
      </c>
    </row>
    <row r="93" customFormat="false" ht="12.8" hidden="false" customHeight="false" outlineLevel="0" collapsed="false">
      <c r="A93" s="0" t="n">
        <v>140</v>
      </c>
      <c r="B93" s="0" t="n">
        <v>2689503.56119009</v>
      </c>
      <c r="C93" s="0" t="n">
        <v>1693129.66323453</v>
      </c>
      <c r="D93" s="0" t="n">
        <v>630913.30042796</v>
      </c>
      <c r="E93" s="0" t="n">
        <v>261842.171082836</v>
      </c>
      <c r="F93" s="0" t="n">
        <v>0</v>
      </c>
      <c r="G93" s="0" t="n">
        <v>12173.9448429124</v>
      </c>
      <c r="H93" s="0" t="n">
        <v>51756.1612945917</v>
      </c>
      <c r="I93" s="0" t="n">
        <v>35284.6808114052</v>
      </c>
      <c r="J93" s="0" t="n">
        <v>8234.72736754283</v>
      </c>
    </row>
    <row r="94" customFormat="false" ht="12.8" hidden="false" customHeight="false" outlineLevel="0" collapsed="false">
      <c r="A94" s="0" t="n">
        <v>141</v>
      </c>
      <c r="B94" s="0" t="n">
        <v>3304758.03299866</v>
      </c>
      <c r="C94" s="0" t="n">
        <v>1627945.19301262</v>
      </c>
      <c r="D94" s="0" t="n">
        <v>696526.134880544</v>
      </c>
      <c r="E94" s="0" t="n">
        <v>260222.231193777</v>
      </c>
      <c r="F94" s="0" t="n">
        <v>592126.365413547</v>
      </c>
      <c r="G94" s="0" t="n">
        <v>11558.612357749</v>
      </c>
      <c r="H94" s="0" t="n">
        <v>68967.0128838027</v>
      </c>
      <c r="I94" s="0" t="n">
        <v>30216.4070027005</v>
      </c>
      <c r="J94" s="0" t="n">
        <v>11207.2210690143</v>
      </c>
    </row>
    <row r="95" customFormat="false" ht="12.8" hidden="false" customHeight="false" outlineLevel="0" collapsed="false">
      <c r="A95" s="0" t="n">
        <v>142</v>
      </c>
      <c r="B95" s="0" t="n">
        <v>2634597.1272681</v>
      </c>
      <c r="C95" s="0" t="n">
        <v>1615787.1576</v>
      </c>
      <c r="D95" s="0" t="n">
        <v>663850.764843603</v>
      </c>
      <c r="E95" s="0" t="n">
        <v>255728.687266854</v>
      </c>
      <c r="F95" s="0" t="n">
        <v>0</v>
      </c>
      <c r="G95" s="0" t="n">
        <v>7383.12202022328</v>
      </c>
      <c r="H95" s="0" t="n">
        <v>62575.9019816729</v>
      </c>
      <c r="I95" s="0" t="n">
        <v>24588.3268322912</v>
      </c>
      <c r="J95" s="0" t="n">
        <v>7922.28561393285</v>
      </c>
    </row>
    <row r="96" customFormat="false" ht="12.8" hidden="false" customHeight="false" outlineLevel="0" collapsed="false">
      <c r="A96" s="0" t="n">
        <v>143</v>
      </c>
      <c r="B96" s="0" t="n">
        <v>2611703.08906627</v>
      </c>
      <c r="C96" s="0" t="n">
        <v>1636023.51799415</v>
      </c>
      <c r="D96" s="0" t="n">
        <v>614148.378830618</v>
      </c>
      <c r="E96" s="0" t="n">
        <v>254485.825271644</v>
      </c>
      <c r="F96" s="0" t="n">
        <v>0</v>
      </c>
      <c r="G96" s="0" t="n">
        <v>7417.13875166463</v>
      </c>
      <c r="H96" s="0" t="n">
        <v>67154.6783728201</v>
      </c>
      <c r="I96" s="0" t="n">
        <v>19204.3401713001</v>
      </c>
      <c r="J96" s="0" t="n">
        <v>8722.31430652704</v>
      </c>
    </row>
    <row r="97" customFormat="false" ht="12.8" hidden="false" customHeight="false" outlineLevel="0" collapsed="false">
      <c r="A97" s="0" t="n">
        <v>144</v>
      </c>
      <c r="B97" s="0" t="n">
        <v>2566190.97326916</v>
      </c>
      <c r="C97" s="0" t="n">
        <v>1617186.22549825</v>
      </c>
      <c r="D97" s="0" t="n">
        <v>591239.902695795</v>
      </c>
      <c r="E97" s="0" t="n">
        <v>256575.282060661</v>
      </c>
      <c r="F97" s="0" t="n">
        <v>0</v>
      </c>
      <c r="G97" s="0" t="n">
        <v>12300.8987289978</v>
      </c>
      <c r="H97" s="0" t="n">
        <v>59009.1846562959</v>
      </c>
      <c r="I97" s="0" t="n">
        <v>20506.5538739199</v>
      </c>
      <c r="J97" s="0" t="n">
        <v>7971.23185300658</v>
      </c>
    </row>
    <row r="98" customFormat="false" ht="12.8" hidden="false" customHeight="false" outlineLevel="0" collapsed="false">
      <c r="A98" s="0" t="n">
        <v>145</v>
      </c>
      <c r="B98" s="0" t="n">
        <v>3193238.65469332</v>
      </c>
      <c r="C98" s="0" t="n">
        <v>1593529.34586227</v>
      </c>
      <c r="D98" s="0" t="n">
        <v>649050.761456406</v>
      </c>
      <c r="E98" s="0" t="n">
        <v>255230.625728807</v>
      </c>
      <c r="F98" s="0" t="n">
        <v>580480.576805948</v>
      </c>
      <c r="G98" s="0" t="n">
        <v>10008.9585925821</v>
      </c>
      <c r="H98" s="0" t="n">
        <v>59522.4971204771</v>
      </c>
      <c r="I98" s="0" t="n">
        <v>27494.6062453953</v>
      </c>
      <c r="J98" s="0" t="n">
        <v>10282.3113260884</v>
      </c>
    </row>
    <row r="99" customFormat="false" ht="12.8" hidden="false" customHeight="false" outlineLevel="0" collapsed="false">
      <c r="A99" s="0" t="n">
        <v>146</v>
      </c>
      <c r="B99" s="0" t="n">
        <v>2611127.01688909</v>
      </c>
      <c r="C99" s="0" t="n">
        <v>1586722.19769024</v>
      </c>
      <c r="D99" s="0" t="n">
        <v>653747.828841592</v>
      </c>
      <c r="E99" s="0" t="n">
        <v>254188.220753942</v>
      </c>
      <c r="F99" s="0" t="n">
        <v>0</v>
      </c>
      <c r="G99" s="0" t="n">
        <v>10335.8946829944</v>
      </c>
      <c r="H99" s="0" t="n">
        <v>70666.3847747605</v>
      </c>
      <c r="I99" s="0" t="n">
        <v>26197.4318205765</v>
      </c>
      <c r="J99" s="0" t="n">
        <v>10850.6953359196</v>
      </c>
    </row>
    <row r="100" customFormat="false" ht="12.8" hidden="false" customHeight="false" outlineLevel="0" collapsed="false">
      <c r="A100" s="0" t="n">
        <v>147</v>
      </c>
      <c r="B100" s="0" t="n">
        <v>2578151.93358755</v>
      </c>
      <c r="C100" s="0" t="n">
        <v>1565830.63634896</v>
      </c>
      <c r="D100" s="0" t="n">
        <v>634427.973455005</v>
      </c>
      <c r="E100" s="0" t="n">
        <v>252231.024594393</v>
      </c>
      <c r="F100" s="0" t="n">
        <v>0</v>
      </c>
      <c r="G100" s="0" t="n">
        <v>11889.9907854577</v>
      </c>
      <c r="H100" s="0" t="n">
        <v>65667.014987746</v>
      </c>
      <c r="I100" s="0" t="n">
        <v>31667.57711889</v>
      </c>
      <c r="J100" s="0" t="n">
        <v>11526.8144889301</v>
      </c>
    </row>
    <row r="101" customFormat="false" ht="12.8" hidden="false" customHeight="false" outlineLevel="0" collapsed="false">
      <c r="A101" s="0" t="n">
        <v>148</v>
      </c>
      <c r="B101" s="0" t="n">
        <v>2548179.77916017</v>
      </c>
      <c r="C101" s="0" t="n">
        <v>1581521.11596399</v>
      </c>
      <c r="D101" s="0" t="n">
        <v>601902.42227336</v>
      </c>
      <c r="E101" s="0" t="n">
        <v>252728.862131232</v>
      </c>
      <c r="F101" s="0" t="n">
        <v>0</v>
      </c>
      <c r="G101" s="0" t="n">
        <v>9957.56839486571</v>
      </c>
      <c r="H101" s="0" t="n">
        <v>59361.9564132465</v>
      </c>
      <c r="I101" s="0" t="n">
        <v>35071.3623030106</v>
      </c>
      <c r="J101" s="0" t="n">
        <v>10568.1422538149</v>
      </c>
    </row>
    <row r="102" customFormat="false" ht="12.8" hidden="false" customHeight="false" outlineLevel="0" collapsed="false">
      <c r="A102" s="0" t="n">
        <v>149</v>
      </c>
      <c r="B102" s="0" t="n">
        <v>3103345.56365297</v>
      </c>
      <c r="C102" s="0" t="n">
        <v>1643043.81613762</v>
      </c>
      <c r="D102" s="0" t="n">
        <v>545245.824125895</v>
      </c>
      <c r="E102" s="0" t="n">
        <v>252793.067667617</v>
      </c>
      <c r="F102" s="0" t="n">
        <v>566350.070125449</v>
      </c>
      <c r="G102" s="0" t="n">
        <v>11148.4754395225</v>
      </c>
      <c r="H102" s="0" t="n">
        <v>52799.9437424292</v>
      </c>
      <c r="I102" s="0" t="n">
        <v>19582.4384267982</v>
      </c>
      <c r="J102" s="0" t="n">
        <v>9217.96281387274</v>
      </c>
    </row>
    <row r="103" customFormat="false" ht="12.8" hidden="false" customHeight="false" outlineLevel="0" collapsed="false">
      <c r="A103" s="0" t="n">
        <v>150</v>
      </c>
      <c r="B103" s="0" t="n">
        <v>2561288.12482164</v>
      </c>
      <c r="C103" s="0" t="n">
        <v>1625154.47465001</v>
      </c>
      <c r="D103" s="0" t="n">
        <v>553565.884743388</v>
      </c>
      <c r="E103" s="0" t="n">
        <v>256457.601058238</v>
      </c>
      <c r="F103" s="0" t="n">
        <v>0</v>
      </c>
      <c r="G103" s="0" t="n">
        <v>10973.2303529092</v>
      </c>
      <c r="H103" s="0" t="n">
        <v>70944.6703671335</v>
      </c>
      <c r="I103" s="0" t="n">
        <v>33665.8452804562</v>
      </c>
      <c r="J103" s="0" t="n">
        <v>12523.1969428458</v>
      </c>
    </row>
    <row r="104" customFormat="false" ht="12.8" hidden="false" customHeight="false" outlineLevel="0" collapsed="false">
      <c r="A104" s="0" t="n">
        <v>151</v>
      </c>
      <c r="B104" s="0" t="n">
        <v>2534950.93115118</v>
      </c>
      <c r="C104" s="0" t="n">
        <v>1542125.41307497</v>
      </c>
      <c r="D104" s="0" t="n">
        <v>632754.76654285</v>
      </c>
      <c r="E104" s="0" t="n">
        <v>257543.481218391</v>
      </c>
      <c r="F104" s="0" t="n">
        <v>0</v>
      </c>
      <c r="G104" s="0" t="n">
        <v>13818.2555856845</v>
      </c>
      <c r="H104" s="0" t="n">
        <v>55301.253140823</v>
      </c>
      <c r="I104" s="0" t="n">
        <v>20201.3224712942</v>
      </c>
      <c r="J104" s="0" t="n">
        <v>9479.84125835069</v>
      </c>
    </row>
    <row r="105" customFormat="false" ht="12.8" hidden="false" customHeight="false" outlineLevel="0" collapsed="false">
      <c r="A105" s="0" t="n">
        <v>152</v>
      </c>
      <c r="B105" s="0" t="n">
        <v>2523183.45257955</v>
      </c>
      <c r="C105" s="0" t="n">
        <v>1603516.80591288</v>
      </c>
      <c r="D105" s="0" t="n">
        <v>565255.850118004</v>
      </c>
      <c r="E105" s="0" t="n">
        <v>256078.180416584</v>
      </c>
      <c r="F105" s="0" t="n">
        <v>0</v>
      </c>
      <c r="G105" s="0" t="n">
        <v>10483.100729296</v>
      </c>
      <c r="H105" s="0" t="n">
        <v>58829.4200960689</v>
      </c>
      <c r="I105" s="0" t="n">
        <v>22182.2968410585</v>
      </c>
      <c r="J105" s="0" t="n">
        <v>8773.00011902789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224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248</v>
      </c>
      <c r="J1" s="0" t="s">
        <v>249</v>
      </c>
    </row>
    <row r="2" customFormat="false" ht="12.8" hidden="false" customHeight="false" outlineLevel="0" collapsed="false">
      <c r="A2" s="0" t="n">
        <v>49</v>
      </c>
      <c r="B2" s="169" t="n">
        <v>2734350.16043429</v>
      </c>
      <c r="C2" s="169" t="n">
        <v>769150.970156744</v>
      </c>
      <c r="D2" s="169" t="n">
        <v>1347875.48370656</v>
      </c>
      <c r="E2" s="169" t="n">
        <v>183870.104000691</v>
      </c>
      <c r="F2" s="169" t="n">
        <v>338093.926038193</v>
      </c>
      <c r="G2" s="169" t="n">
        <v>31526.3823338806</v>
      </c>
      <c r="H2" s="169" t="n">
        <v>24077.1305853279</v>
      </c>
      <c r="I2" s="169" t="n">
        <v>31658.6935432472</v>
      </c>
      <c r="J2" s="169" t="n">
        <v>9202.30324894151</v>
      </c>
    </row>
    <row r="3" customFormat="false" ht="12.8" hidden="false" customHeight="false" outlineLevel="0" collapsed="false">
      <c r="A3" s="0" t="n">
        <v>50</v>
      </c>
      <c r="B3" s="169" t="n">
        <v>2477379.0710721</v>
      </c>
      <c r="C3" s="169" t="n">
        <v>691195.429516271</v>
      </c>
      <c r="D3" s="169" t="n">
        <v>1268052.4844006</v>
      </c>
      <c r="E3" s="169" t="n">
        <v>184400.119829744</v>
      </c>
      <c r="F3" s="169" t="n">
        <v>245542.076304456</v>
      </c>
      <c r="G3" s="169" t="n">
        <v>20998.5084501751</v>
      </c>
      <c r="H3" s="169" t="n">
        <v>29210.9064576864</v>
      </c>
      <c r="I3" s="169" t="n">
        <v>27931.6708723083</v>
      </c>
      <c r="J3" s="169" t="n">
        <v>10914.7131947921</v>
      </c>
    </row>
    <row r="4" customFormat="false" ht="12.8" hidden="false" customHeight="false" outlineLevel="0" collapsed="false">
      <c r="A4" s="0" t="n">
        <v>51</v>
      </c>
      <c r="B4" s="169" t="n">
        <v>2917699.64699186</v>
      </c>
      <c r="C4" s="169" t="n">
        <v>904566.572509716</v>
      </c>
      <c r="D4" s="169" t="n">
        <v>1553931.86249794</v>
      </c>
      <c r="E4" s="169" t="n">
        <v>353100.647166009</v>
      </c>
      <c r="F4" s="169" t="n">
        <v>0</v>
      </c>
      <c r="G4" s="169" t="n">
        <v>3427.68829186488</v>
      </c>
      <c r="H4" s="169" t="n">
        <v>28272.2424773039</v>
      </c>
      <c r="I4" s="169" t="n">
        <v>68274.6358079497</v>
      </c>
      <c r="J4" s="169" t="n">
        <v>7563.11359751674</v>
      </c>
    </row>
    <row r="5" customFormat="false" ht="12.8" hidden="false" customHeight="false" outlineLevel="0" collapsed="false">
      <c r="A5" s="0" t="n">
        <v>52</v>
      </c>
      <c r="B5" s="169" t="n">
        <v>2756313.56138864</v>
      </c>
      <c r="C5" s="169" t="n">
        <v>868035.636248455</v>
      </c>
      <c r="D5" s="169" t="n">
        <v>1446456.09856422</v>
      </c>
      <c r="E5" s="169" t="n">
        <v>332075.995672236</v>
      </c>
      <c r="F5" s="169" t="n">
        <v>0</v>
      </c>
      <c r="G5" s="169" t="n">
        <v>7651.38230010397</v>
      </c>
      <c r="H5" s="169" t="n">
        <v>38436.7963471556</v>
      </c>
      <c r="I5" s="169" t="n">
        <v>54213.3977020749</v>
      </c>
      <c r="J5" s="169" t="n">
        <v>10193.2630571491</v>
      </c>
    </row>
    <row r="6" customFormat="false" ht="12.8" hidden="false" customHeight="false" outlineLevel="0" collapsed="false">
      <c r="A6" s="0" t="n">
        <v>53</v>
      </c>
      <c r="B6" s="169" t="n">
        <v>2795174.27854746</v>
      </c>
      <c r="C6" s="169" t="n">
        <v>651983.941091058</v>
      </c>
      <c r="D6" s="169" t="n">
        <v>1253642.50840363</v>
      </c>
      <c r="E6" s="169" t="n">
        <v>284415.403588367</v>
      </c>
      <c r="F6" s="169" t="n">
        <v>535174.73604387</v>
      </c>
      <c r="G6" s="169" t="n">
        <v>2963.34551881839</v>
      </c>
      <c r="H6" s="169" t="n">
        <v>21138.0436511109</v>
      </c>
      <c r="I6" s="169" t="n">
        <v>39227.9750118616</v>
      </c>
      <c r="J6" s="169" t="n">
        <v>7113.02391421705</v>
      </c>
    </row>
    <row r="7" customFormat="false" ht="12.8" hidden="false" customHeight="false" outlineLevel="0" collapsed="false">
      <c r="A7" s="0" t="n">
        <v>54</v>
      </c>
      <c r="B7" s="169" t="n">
        <v>2827291.46962747</v>
      </c>
      <c r="C7" s="169" t="n">
        <v>1170083.2953331</v>
      </c>
      <c r="D7" s="169" t="n">
        <v>1281417.83113838</v>
      </c>
      <c r="E7" s="169" t="n">
        <v>283463.506387765</v>
      </c>
      <c r="F7" s="169" t="n">
        <v>0</v>
      </c>
      <c r="G7" s="169" t="n">
        <v>4262.27989327429</v>
      </c>
      <c r="H7" s="169" t="n">
        <v>40692.4994081849</v>
      </c>
      <c r="I7" s="169" t="n">
        <v>41562.537068552</v>
      </c>
      <c r="J7" s="169" t="n">
        <v>6701.73710393453</v>
      </c>
    </row>
    <row r="8" customFormat="false" ht="12.8" hidden="false" customHeight="false" outlineLevel="0" collapsed="false">
      <c r="A8" s="0" t="n">
        <v>55</v>
      </c>
      <c r="B8" s="169" t="n">
        <v>2477332.11619084</v>
      </c>
      <c r="C8" s="169" t="n">
        <v>912108.961680962</v>
      </c>
      <c r="D8" s="169" t="n">
        <v>1195744.49461844</v>
      </c>
      <c r="E8" s="169" t="n">
        <v>265506.850230414</v>
      </c>
      <c r="F8" s="169" t="n">
        <v>0</v>
      </c>
      <c r="G8" s="169" t="n">
        <v>3313.79219433679</v>
      </c>
      <c r="H8" s="169" t="n">
        <v>44329.3532834185</v>
      </c>
      <c r="I8" s="169" t="n">
        <v>50876.2046295664</v>
      </c>
      <c r="J8" s="169" t="n">
        <v>5933.34745344313</v>
      </c>
    </row>
    <row r="9" customFormat="false" ht="12.8" hidden="false" customHeight="false" outlineLevel="0" collapsed="false">
      <c r="A9" s="0" t="n">
        <v>56</v>
      </c>
      <c r="B9" s="169" t="n">
        <v>3910348.4398605</v>
      </c>
      <c r="C9" s="169" t="n">
        <v>2134725.58721156</v>
      </c>
      <c r="D9" s="169" t="n">
        <v>1259565.93983801</v>
      </c>
      <c r="E9" s="169" t="n">
        <v>345441.107184082</v>
      </c>
      <c r="F9" s="169" t="n">
        <v>0</v>
      </c>
      <c r="G9" s="169" t="n">
        <v>6017.20836578514</v>
      </c>
      <c r="H9" s="169" t="n">
        <v>88039.7773410462</v>
      </c>
      <c r="I9" s="169" t="n">
        <v>63419.9744560475</v>
      </c>
      <c r="J9" s="169" t="n">
        <v>13138.8454639734</v>
      </c>
    </row>
    <row r="10" customFormat="false" ht="12.8" hidden="false" customHeight="false" outlineLevel="0" collapsed="false">
      <c r="A10" s="0" t="n">
        <v>57</v>
      </c>
      <c r="B10" s="169" t="n">
        <v>4298955.28184956</v>
      </c>
      <c r="C10" s="169" t="n">
        <v>1860159.28305272</v>
      </c>
      <c r="D10" s="169" t="n">
        <v>1247158.55143378</v>
      </c>
      <c r="E10" s="169" t="n">
        <v>324705.61349667</v>
      </c>
      <c r="F10" s="169" t="n">
        <v>748947.797476514</v>
      </c>
      <c r="G10" s="169" t="n">
        <v>5410.31196281292</v>
      </c>
      <c r="H10" s="169" t="n">
        <v>73375.6709614865</v>
      </c>
      <c r="I10" s="169" t="n">
        <v>29279.8648550301</v>
      </c>
      <c r="J10" s="169" t="n">
        <v>10554.2742020238</v>
      </c>
    </row>
    <row r="11" customFormat="false" ht="12.8" hidden="false" customHeight="false" outlineLevel="0" collapsed="false">
      <c r="A11" s="0" t="n">
        <v>58</v>
      </c>
      <c r="B11" s="169" t="n">
        <v>3938877.93859074</v>
      </c>
      <c r="C11" s="169" t="n">
        <v>2230764.05068608</v>
      </c>
      <c r="D11" s="169" t="n">
        <v>1220883.19620096</v>
      </c>
      <c r="E11" s="169" t="n">
        <v>356978.103767779</v>
      </c>
      <c r="F11" s="169" t="n">
        <v>0</v>
      </c>
      <c r="G11" s="169" t="n">
        <v>9241.43146997252</v>
      </c>
      <c r="H11" s="169" t="n">
        <v>64519.83033329</v>
      </c>
      <c r="I11" s="169" t="n">
        <v>48573.1089921066</v>
      </c>
      <c r="J11" s="169" t="n">
        <v>8445.26291397342</v>
      </c>
    </row>
    <row r="12" customFormat="false" ht="12.8" hidden="false" customHeight="false" outlineLevel="0" collapsed="false">
      <c r="A12" s="0" t="n">
        <v>59</v>
      </c>
      <c r="B12" s="169" t="n">
        <v>3599109.6687936</v>
      </c>
      <c r="C12" s="169" t="n">
        <v>1918501.09778747</v>
      </c>
      <c r="D12" s="169" t="n">
        <v>1188096.3688738</v>
      </c>
      <c r="E12" s="169" t="n">
        <v>338899.429955525</v>
      </c>
      <c r="F12" s="169" t="n">
        <v>0</v>
      </c>
      <c r="G12" s="169" t="n">
        <v>6384.15770926033</v>
      </c>
      <c r="H12" s="169" t="n">
        <v>87888.1027564367</v>
      </c>
      <c r="I12" s="169" t="n">
        <v>49450.610055503</v>
      </c>
      <c r="J12" s="169" t="n">
        <v>10394.7851948797</v>
      </c>
    </row>
    <row r="13" customFormat="false" ht="12.8" hidden="false" customHeight="false" outlineLevel="0" collapsed="false">
      <c r="A13" s="0" t="n">
        <v>60</v>
      </c>
      <c r="B13" s="169" t="n">
        <v>4011961.89295399</v>
      </c>
      <c r="C13" s="169" t="n">
        <v>2267425.78760671</v>
      </c>
      <c r="D13" s="169" t="n">
        <v>1215955.532242</v>
      </c>
      <c r="E13" s="169" t="n">
        <v>356955.85452758</v>
      </c>
      <c r="F13" s="169" t="n">
        <v>0</v>
      </c>
      <c r="G13" s="169" t="n">
        <v>8826.33476454865</v>
      </c>
      <c r="H13" s="169" t="n">
        <v>94195.9994458094</v>
      </c>
      <c r="I13" s="169" t="n">
        <v>57454.1403555487</v>
      </c>
      <c r="J13" s="169" t="n">
        <v>11693.7191805119</v>
      </c>
    </row>
    <row r="14" customFormat="false" ht="12.8" hidden="false" customHeight="false" outlineLevel="0" collapsed="false">
      <c r="A14" s="0" t="n">
        <v>61</v>
      </c>
      <c r="B14" s="169" t="n">
        <v>4266309.08811414</v>
      </c>
      <c r="C14" s="169" t="n">
        <v>1928232.33057195</v>
      </c>
      <c r="D14" s="169" t="n">
        <v>1138999.25175111</v>
      </c>
      <c r="E14" s="169" t="n">
        <v>330167.470120155</v>
      </c>
      <c r="F14" s="169" t="n">
        <v>751592.026007215</v>
      </c>
      <c r="G14" s="169" t="n">
        <v>7111.38473049712</v>
      </c>
      <c r="H14" s="169" t="n">
        <v>70362.4095334242</v>
      </c>
      <c r="I14" s="169" t="n">
        <v>30362.2381592399</v>
      </c>
      <c r="J14" s="169" t="n">
        <v>9401.88872724604</v>
      </c>
    </row>
    <row r="15" customFormat="false" ht="12.8" hidden="false" customHeight="false" outlineLevel="0" collapsed="false">
      <c r="A15" s="0" t="n">
        <v>62</v>
      </c>
      <c r="B15" s="169" t="n">
        <v>3669736.53404985</v>
      </c>
      <c r="C15" s="169" t="n">
        <v>1954037.25765909</v>
      </c>
      <c r="D15" s="169" t="n">
        <v>1267560.96874312</v>
      </c>
      <c r="E15" s="169" t="n">
        <v>324976.694746802</v>
      </c>
      <c r="F15" s="169" t="n">
        <v>0</v>
      </c>
      <c r="G15" s="169" t="n">
        <v>7066.37626714362</v>
      </c>
      <c r="H15" s="169" t="n">
        <v>65596.2273316425</v>
      </c>
      <c r="I15" s="169" t="n">
        <v>42504.8382165958</v>
      </c>
      <c r="J15" s="169" t="n">
        <v>7994.17108545375</v>
      </c>
    </row>
    <row r="16" customFormat="false" ht="12.8" hidden="false" customHeight="false" outlineLevel="0" collapsed="false">
      <c r="A16" s="0" t="n">
        <v>63</v>
      </c>
      <c r="B16" s="169" t="n">
        <v>3308354.07920606</v>
      </c>
      <c r="C16" s="169" t="n">
        <v>1717934.21404231</v>
      </c>
      <c r="D16" s="169" t="n">
        <v>1155845.28700457</v>
      </c>
      <c r="E16" s="169" t="n">
        <v>311941.598834788</v>
      </c>
      <c r="F16" s="169" t="n">
        <v>0</v>
      </c>
      <c r="G16" s="169" t="n">
        <v>7155.56382406401</v>
      </c>
      <c r="H16" s="169" t="n">
        <v>61293.2617608139</v>
      </c>
      <c r="I16" s="169" t="n">
        <v>45621.3356582711</v>
      </c>
      <c r="J16" s="169" t="n">
        <v>8487.78414030457</v>
      </c>
    </row>
    <row r="17" customFormat="false" ht="12.8" hidden="false" customHeight="false" outlineLevel="0" collapsed="false">
      <c r="A17" s="0" t="n">
        <v>64</v>
      </c>
      <c r="B17" s="169" t="n">
        <v>3051358.17301921</v>
      </c>
      <c r="C17" s="169" t="n">
        <v>1602501.74725369</v>
      </c>
      <c r="D17" s="169" t="n">
        <v>1057614.22049697</v>
      </c>
      <c r="E17" s="169" t="n">
        <v>286977.842965087</v>
      </c>
      <c r="F17" s="169" t="n">
        <v>0</v>
      </c>
      <c r="G17" s="169" t="n">
        <v>8464.50051935364</v>
      </c>
      <c r="H17" s="169" t="n">
        <v>45333.3548958444</v>
      </c>
      <c r="I17" s="169" t="n">
        <v>42990.0893593819</v>
      </c>
      <c r="J17" s="169" t="n">
        <v>7514.95030676814</v>
      </c>
    </row>
    <row r="18" customFormat="false" ht="12.8" hidden="false" customHeight="false" outlineLevel="0" collapsed="false">
      <c r="A18" s="0" t="n">
        <v>65</v>
      </c>
      <c r="B18" s="169" t="n">
        <v>3573945.3037423</v>
      </c>
      <c r="C18" s="169" t="n">
        <v>1572535.16486507</v>
      </c>
      <c r="D18" s="169" t="n">
        <v>975641.666231167</v>
      </c>
      <c r="E18" s="169" t="n">
        <v>280830.460077113</v>
      </c>
      <c r="F18" s="169" t="n">
        <v>636008.316619114</v>
      </c>
      <c r="G18" s="169" t="n">
        <v>4002.99816565245</v>
      </c>
      <c r="H18" s="169" t="n">
        <v>63479.2110749803</v>
      </c>
      <c r="I18" s="169" t="n">
        <v>33208.3789749041</v>
      </c>
      <c r="J18" s="169" t="n">
        <v>8811.33075275378</v>
      </c>
    </row>
    <row r="19" customFormat="false" ht="12.8" hidden="false" customHeight="false" outlineLevel="0" collapsed="false">
      <c r="A19" s="0" t="n">
        <v>66</v>
      </c>
      <c r="B19" s="169" t="n">
        <v>3250249.78092665</v>
      </c>
      <c r="C19" s="169" t="n">
        <v>1555100.35438503</v>
      </c>
      <c r="D19" s="169" t="n">
        <v>1296043.1911</v>
      </c>
      <c r="E19" s="169" t="n">
        <v>286803.320954177</v>
      </c>
      <c r="F19" s="169" t="n">
        <v>0</v>
      </c>
      <c r="G19" s="169" t="n">
        <v>7181.7781682519</v>
      </c>
      <c r="H19" s="169" t="n">
        <v>66017.5723411818</v>
      </c>
      <c r="I19" s="169" t="n">
        <v>31267.51765638</v>
      </c>
      <c r="J19" s="169" t="n">
        <v>7874.04390280944</v>
      </c>
    </row>
    <row r="20" customFormat="false" ht="12.8" hidden="false" customHeight="false" outlineLevel="0" collapsed="false">
      <c r="A20" s="0" t="n">
        <v>67</v>
      </c>
      <c r="B20" s="169" t="n">
        <v>3181449.64094923</v>
      </c>
      <c r="C20" s="169" t="n">
        <v>1584288.67294449</v>
      </c>
      <c r="D20" s="169" t="n">
        <v>1203524.05724</v>
      </c>
      <c r="E20" s="169" t="n">
        <v>291398.024224122</v>
      </c>
      <c r="F20" s="169" t="n">
        <v>0</v>
      </c>
      <c r="G20" s="169" t="n">
        <v>9242.06514455912</v>
      </c>
      <c r="H20" s="169" t="n">
        <v>49695.4000751537</v>
      </c>
      <c r="I20" s="169" t="n">
        <v>37111.3701743927</v>
      </c>
      <c r="J20" s="169" t="n">
        <v>6976.96215213037</v>
      </c>
    </row>
    <row r="21" customFormat="false" ht="12.8" hidden="false" customHeight="false" outlineLevel="0" collapsed="false">
      <c r="A21" s="0" t="n">
        <v>68</v>
      </c>
      <c r="B21" s="169" t="n">
        <v>3279440.4718803</v>
      </c>
      <c r="C21" s="169" t="n">
        <v>1612575.4087071</v>
      </c>
      <c r="D21" s="169" t="n">
        <v>1287247.14216</v>
      </c>
      <c r="E21" s="169" t="n">
        <v>288243.493530195</v>
      </c>
      <c r="F21" s="169" t="n">
        <v>0</v>
      </c>
      <c r="G21" s="169" t="n">
        <v>6196.93839530899</v>
      </c>
      <c r="H21" s="169" t="n">
        <v>51099.5087811032</v>
      </c>
      <c r="I21" s="169" t="n">
        <v>26233.3524515351</v>
      </c>
      <c r="J21" s="169" t="n">
        <v>7748.22609296249</v>
      </c>
    </row>
    <row r="22" customFormat="false" ht="12.8" hidden="false" customHeight="false" outlineLevel="0" collapsed="false">
      <c r="A22" s="0" t="n">
        <v>69</v>
      </c>
      <c r="B22" s="169" t="n">
        <v>3801478.08118736</v>
      </c>
      <c r="C22" s="169" t="n">
        <v>1494328.91560226</v>
      </c>
      <c r="D22" s="169" t="n">
        <v>1292539.19739986</v>
      </c>
      <c r="E22" s="169" t="n">
        <v>288223.711727656</v>
      </c>
      <c r="F22" s="169" t="n">
        <v>629649.757543937</v>
      </c>
      <c r="G22" s="169" t="n">
        <v>7010.1704478963</v>
      </c>
      <c r="H22" s="169" t="n">
        <v>43402.2749193272</v>
      </c>
      <c r="I22" s="169" t="n">
        <v>39529.7606024179</v>
      </c>
      <c r="J22" s="169" t="n">
        <v>6109.01207046011</v>
      </c>
    </row>
    <row r="23" customFormat="false" ht="12.8" hidden="false" customHeight="false" outlineLevel="0" collapsed="false">
      <c r="A23" s="0" t="n">
        <v>70</v>
      </c>
      <c r="B23" s="169" t="n">
        <v>3068978.99175777</v>
      </c>
      <c r="C23" s="169" t="n">
        <v>1652255.46055004</v>
      </c>
      <c r="D23" s="169" t="n">
        <v>1016721.72233808</v>
      </c>
      <c r="E23" s="169" t="n">
        <v>294889.774355549</v>
      </c>
      <c r="F23" s="169" t="n">
        <v>0</v>
      </c>
      <c r="G23" s="169" t="n">
        <v>6044.29953200091</v>
      </c>
      <c r="H23" s="169" t="n">
        <v>46097.0675264208</v>
      </c>
      <c r="I23" s="169" t="n">
        <v>46137.3808000479</v>
      </c>
      <c r="J23" s="169" t="n">
        <v>6241.12369297956</v>
      </c>
    </row>
    <row r="24" customFormat="false" ht="12.8" hidden="false" customHeight="false" outlineLevel="0" collapsed="false">
      <c r="A24" s="0" t="n">
        <v>71</v>
      </c>
      <c r="B24" s="169" t="n">
        <v>3310025.67044967</v>
      </c>
      <c r="C24" s="169" t="n">
        <v>1864911.69419001</v>
      </c>
      <c r="D24" s="169" t="n">
        <v>1020485.9490056</v>
      </c>
      <c r="E24" s="169" t="n">
        <v>310328.114381125</v>
      </c>
      <c r="F24" s="169" t="n">
        <v>0</v>
      </c>
      <c r="G24" s="169" t="n">
        <v>7782.38259747946</v>
      </c>
      <c r="H24" s="169" t="n">
        <v>63278.2808158967</v>
      </c>
      <c r="I24" s="169" t="n">
        <v>35011.042687988</v>
      </c>
      <c r="J24" s="169" t="n">
        <v>7813.62524408885</v>
      </c>
    </row>
    <row r="25" customFormat="false" ht="12.8" hidden="false" customHeight="false" outlineLevel="0" collapsed="false">
      <c r="A25" s="0" t="n">
        <v>72</v>
      </c>
      <c r="B25" s="169" t="n">
        <v>3270218.42775893</v>
      </c>
      <c r="C25" s="169" t="n">
        <v>1874177.6249104</v>
      </c>
      <c r="D25" s="169" t="n">
        <v>978346.646921839</v>
      </c>
      <c r="E25" s="169" t="n">
        <v>302766.890577632</v>
      </c>
      <c r="F25" s="169" t="n">
        <v>0</v>
      </c>
      <c r="G25" s="169" t="n">
        <v>6825.47741457142</v>
      </c>
      <c r="H25" s="169" t="n">
        <v>69960.7782518914</v>
      </c>
      <c r="I25" s="169" t="n">
        <v>28863.2158300137</v>
      </c>
      <c r="J25" s="169" t="n">
        <v>9414.30483272907</v>
      </c>
    </row>
    <row r="26" customFormat="false" ht="12.8" hidden="false" customHeight="false" outlineLevel="0" collapsed="false">
      <c r="A26" s="0" t="n">
        <v>73</v>
      </c>
      <c r="B26" s="169" t="n">
        <v>3558082.60211324</v>
      </c>
      <c r="C26" s="169" t="n">
        <v>1583687.46937725</v>
      </c>
      <c r="D26" s="169" t="n">
        <v>962793.088272545</v>
      </c>
      <c r="E26" s="169" t="n">
        <v>274944.784773605</v>
      </c>
      <c r="F26" s="169" t="n">
        <v>630310.814951146</v>
      </c>
      <c r="G26" s="169" t="n">
        <v>6805.72905654226</v>
      </c>
      <c r="H26" s="169" t="n">
        <v>56616.959188294</v>
      </c>
      <c r="I26" s="169" t="n">
        <v>35213.6236500792</v>
      </c>
      <c r="J26" s="169" t="n">
        <v>7533.54255351801</v>
      </c>
    </row>
    <row r="27" customFormat="false" ht="12.8" hidden="false" customHeight="false" outlineLevel="0" collapsed="false">
      <c r="A27" s="0" t="n">
        <v>74</v>
      </c>
      <c r="B27" s="169" t="n">
        <v>2902517.35997252</v>
      </c>
      <c r="C27" s="169" t="n">
        <v>1588102.60290074</v>
      </c>
      <c r="D27" s="169" t="n">
        <v>941426.376028106</v>
      </c>
      <c r="E27" s="169" t="n">
        <v>270330.176497032</v>
      </c>
      <c r="F27" s="169" t="n">
        <v>0</v>
      </c>
      <c r="G27" s="169" t="n">
        <v>7987.55179757368</v>
      </c>
      <c r="H27" s="169" t="n">
        <v>54566.3047500625</v>
      </c>
      <c r="I27" s="169" t="n">
        <v>33155.8321193766</v>
      </c>
      <c r="J27" s="169" t="n">
        <v>6886.39571189242</v>
      </c>
    </row>
    <row r="28" customFormat="false" ht="12.8" hidden="false" customHeight="false" outlineLevel="0" collapsed="false">
      <c r="A28" s="0" t="n">
        <v>75</v>
      </c>
      <c r="B28" s="169" t="n">
        <v>2963830.22850314</v>
      </c>
      <c r="C28" s="169" t="n">
        <v>1638318.77593273</v>
      </c>
      <c r="D28" s="169" t="n">
        <v>947355.753991263</v>
      </c>
      <c r="E28" s="169" t="n">
        <v>273492.523655409</v>
      </c>
      <c r="F28" s="169" t="n">
        <v>0</v>
      </c>
      <c r="G28" s="169" t="n">
        <v>7494.85319791274</v>
      </c>
      <c r="H28" s="169" t="n">
        <v>55410.4720559268</v>
      </c>
      <c r="I28" s="169" t="n">
        <v>33463.9652442421</v>
      </c>
      <c r="J28" s="169" t="n">
        <v>7815.15555817925</v>
      </c>
    </row>
    <row r="29" customFormat="false" ht="12.8" hidden="false" customHeight="false" outlineLevel="0" collapsed="false">
      <c r="A29" s="0" t="n">
        <v>76</v>
      </c>
      <c r="B29" s="169" t="n">
        <v>3042587.01139505</v>
      </c>
      <c r="C29" s="169" t="n">
        <v>1666375.40579718</v>
      </c>
      <c r="D29" s="169" t="n">
        <v>984486.043629133</v>
      </c>
      <c r="E29" s="169" t="n">
        <v>273389.779660945</v>
      </c>
      <c r="F29" s="169" t="n">
        <v>0</v>
      </c>
      <c r="G29" s="169" t="n">
        <v>7337.40114685978</v>
      </c>
      <c r="H29" s="169" t="n">
        <v>72877.1017628619</v>
      </c>
      <c r="I29" s="169" t="n">
        <v>28271.1738847685</v>
      </c>
      <c r="J29" s="169" t="n">
        <v>9261.6301636684</v>
      </c>
    </row>
    <row r="30" customFormat="false" ht="12.8" hidden="false" customHeight="false" outlineLevel="0" collapsed="false">
      <c r="A30" s="0" t="n">
        <v>77</v>
      </c>
      <c r="B30" s="169" t="n">
        <v>3711007.59827379</v>
      </c>
      <c r="C30" s="169" t="n">
        <v>1643264.6481026</v>
      </c>
      <c r="D30" s="169" t="n">
        <v>1019188.4584897</v>
      </c>
      <c r="E30" s="169" t="n">
        <v>272837.903294109</v>
      </c>
      <c r="F30" s="169" t="n">
        <v>658577.784477751</v>
      </c>
      <c r="G30" s="169" t="n">
        <v>7992.58654324297</v>
      </c>
      <c r="H30" s="169" t="n">
        <v>60793.9574491275</v>
      </c>
      <c r="I30" s="169" t="n">
        <v>40636.1253321245</v>
      </c>
      <c r="J30" s="169" t="n">
        <v>7807.88121488633</v>
      </c>
    </row>
    <row r="31" customFormat="false" ht="12.8" hidden="false" customHeight="false" outlineLevel="0" collapsed="false">
      <c r="A31" s="0" t="n">
        <v>78</v>
      </c>
      <c r="B31" s="169" t="n">
        <v>3051321.7126219</v>
      </c>
      <c r="C31" s="169" t="n">
        <v>1686271.31501539</v>
      </c>
      <c r="D31" s="169" t="n">
        <v>980114.360953083</v>
      </c>
      <c r="E31" s="169" t="n">
        <v>274354.325576867</v>
      </c>
      <c r="F31" s="169" t="n">
        <v>0</v>
      </c>
      <c r="G31" s="169" t="n">
        <v>8619.94759220741</v>
      </c>
      <c r="H31" s="169" t="n">
        <v>58984.3201677208</v>
      </c>
      <c r="I31" s="169" t="n">
        <v>34341.0431835549</v>
      </c>
      <c r="J31" s="169" t="n">
        <v>8570.96633268126</v>
      </c>
    </row>
    <row r="32" customFormat="false" ht="12.8" hidden="false" customHeight="false" outlineLevel="0" collapsed="false">
      <c r="A32" s="0" t="n">
        <v>79</v>
      </c>
      <c r="B32" s="169" t="n">
        <v>3013676.89498133</v>
      </c>
      <c r="C32" s="169" t="n">
        <v>1679340.94975785</v>
      </c>
      <c r="D32" s="169" t="n">
        <v>961002.462659708</v>
      </c>
      <c r="E32" s="169" t="n">
        <v>275264.122947915</v>
      </c>
      <c r="F32" s="169" t="n">
        <v>0</v>
      </c>
      <c r="G32" s="169" t="n">
        <v>6915.58981109144</v>
      </c>
      <c r="H32" s="169" t="n">
        <v>55666.2486168069</v>
      </c>
      <c r="I32" s="169" t="n">
        <v>28367.0906377434</v>
      </c>
      <c r="J32" s="169" t="n">
        <v>7159.72319242117</v>
      </c>
    </row>
    <row r="33" customFormat="false" ht="12.8" hidden="false" customHeight="false" outlineLevel="0" collapsed="false">
      <c r="A33" s="0" t="n">
        <v>80</v>
      </c>
      <c r="B33" s="169" t="n">
        <v>3026194.39730035</v>
      </c>
      <c r="C33" s="169" t="n">
        <v>1650505.20504257</v>
      </c>
      <c r="D33" s="169" t="n">
        <v>993684.652562679</v>
      </c>
      <c r="E33" s="169" t="n">
        <v>275132.319395561</v>
      </c>
      <c r="F33" s="169" t="n">
        <v>0</v>
      </c>
      <c r="G33" s="169" t="n">
        <v>7471.13327630638</v>
      </c>
      <c r="H33" s="169" t="n">
        <v>54151.7896057596</v>
      </c>
      <c r="I33" s="169" t="n">
        <v>38415.6437846397</v>
      </c>
      <c r="J33" s="169" t="n">
        <v>6345.60584214445</v>
      </c>
    </row>
    <row r="34" customFormat="false" ht="12.8" hidden="false" customHeight="false" outlineLevel="0" collapsed="false">
      <c r="A34" s="0" t="n">
        <v>81</v>
      </c>
      <c r="B34" s="169" t="n">
        <v>3721567.79647656</v>
      </c>
      <c r="C34" s="169" t="n">
        <v>1635526.19508664</v>
      </c>
      <c r="D34" s="169" t="n">
        <v>1027426.84498588</v>
      </c>
      <c r="E34" s="169" t="n">
        <v>279187.046606335</v>
      </c>
      <c r="F34" s="169" t="n">
        <v>667120.304455918</v>
      </c>
      <c r="G34" s="169" t="n">
        <v>8246.68963153303</v>
      </c>
      <c r="H34" s="169" t="n">
        <v>54590.4067621661</v>
      </c>
      <c r="I34" s="169" t="n">
        <v>40629.4193662914</v>
      </c>
      <c r="J34" s="169" t="n">
        <v>7970.19335476148</v>
      </c>
    </row>
    <row r="35" customFormat="false" ht="12.8" hidden="false" customHeight="false" outlineLevel="0" collapsed="false">
      <c r="A35" s="0" t="n">
        <v>82</v>
      </c>
      <c r="B35" s="169" t="n">
        <v>3051549.88331737</v>
      </c>
      <c r="C35" s="169" t="n">
        <v>1628056.21435348</v>
      </c>
      <c r="D35" s="169" t="n">
        <v>1040688.69093541</v>
      </c>
      <c r="E35" s="169" t="n">
        <v>279991.636545657</v>
      </c>
      <c r="F35" s="169" t="n">
        <v>0</v>
      </c>
      <c r="G35" s="169" t="n">
        <v>6083.66103404947</v>
      </c>
      <c r="H35" s="169" t="n">
        <v>43065.696599359</v>
      </c>
      <c r="I35" s="169" t="n">
        <v>47811.7879421788</v>
      </c>
      <c r="J35" s="169" t="n">
        <v>5310.63049423522</v>
      </c>
    </row>
    <row r="36" customFormat="false" ht="12.8" hidden="false" customHeight="false" outlineLevel="0" collapsed="false">
      <c r="A36" s="0" t="n">
        <v>83</v>
      </c>
      <c r="B36" s="169" t="n">
        <v>3030763.14624505</v>
      </c>
      <c r="C36" s="169" t="n">
        <v>1644625.70875422</v>
      </c>
      <c r="D36" s="169" t="n">
        <v>997515.264441658</v>
      </c>
      <c r="E36" s="169" t="n">
        <v>274428.769036905</v>
      </c>
      <c r="F36" s="169" t="n">
        <v>0</v>
      </c>
      <c r="G36" s="169" t="n">
        <v>6720.00138944742</v>
      </c>
      <c r="H36" s="169" t="n">
        <v>64355.4024986129</v>
      </c>
      <c r="I36" s="169" t="n">
        <v>34897.6923383381</v>
      </c>
      <c r="J36" s="169" t="n">
        <v>8371.54116217434</v>
      </c>
    </row>
    <row r="37" customFormat="false" ht="12.8" hidden="false" customHeight="false" outlineLevel="0" collapsed="false">
      <c r="A37" s="0" t="n">
        <v>84</v>
      </c>
      <c r="B37" s="169" t="n">
        <v>3063765.36227218</v>
      </c>
      <c r="C37" s="169" t="n">
        <v>1701521.81937012</v>
      </c>
      <c r="D37" s="169" t="n">
        <v>971647.607108102</v>
      </c>
      <c r="E37" s="169" t="n">
        <v>274601.498715692</v>
      </c>
      <c r="F37" s="169" t="n">
        <v>0</v>
      </c>
      <c r="G37" s="169" t="n">
        <v>7791.48766830793</v>
      </c>
      <c r="H37" s="169" t="n">
        <v>61728.4346427279</v>
      </c>
      <c r="I37" s="169" t="n">
        <v>36573.8749029369</v>
      </c>
      <c r="J37" s="169" t="n">
        <v>9232.45390900879</v>
      </c>
    </row>
    <row r="38" customFormat="false" ht="12.8" hidden="false" customHeight="false" outlineLevel="0" collapsed="false">
      <c r="A38" s="0" t="n">
        <v>85</v>
      </c>
      <c r="B38" s="169" t="n">
        <v>3712870.25652124</v>
      </c>
      <c r="C38" s="169" t="n">
        <v>1702978.75690138</v>
      </c>
      <c r="D38" s="169" t="n">
        <v>966972.108013618</v>
      </c>
      <c r="E38" s="169" t="n">
        <v>274788.076587995</v>
      </c>
      <c r="F38" s="169" t="n">
        <v>665326.281698495</v>
      </c>
      <c r="G38" s="169" t="n">
        <v>7977.06987629399</v>
      </c>
      <c r="H38" s="169" t="n">
        <v>57055.1364447713</v>
      </c>
      <c r="I38" s="169" t="n">
        <v>28308.2066586365</v>
      </c>
      <c r="J38" s="169" t="n">
        <v>8091.9459572822</v>
      </c>
    </row>
    <row r="39" customFormat="false" ht="12.8" hidden="false" customHeight="false" outlineLevel="0" collapsed="false">
      <c r="A39" s="0" t="n">
        <v>86</v>
      </c>
      <c r="B39" s="169" t="n">
        <v>3079019.21392316</v>
      </c>
      <c r="C39" s="169" t="n">
        <v>1692416.33161719</v>
      </c>
      <c r="D39" s="169" t="n">
        <v>975988.136116341</v>
      </c>
      <c r="E39" s="169" t="n">
        <v>276363.095365899</v>
      </c>
      <c r="F39" s="169" t="n">
        <v>0</v>
      </c>
      <c r="G39" s="169" t="n">
        <v>6244.8444693701</v>
      </c>
      <c r="H39" s="169" t="n">
        <v>70596.6166991751</v>
      </c>
      <c r="I39" s="169" t="n">
        <v>47418.6632005594</v>
      </c>
      <c r="J39" s="169" t="n">
        <v>9479.04832275932</v>
      </c>
    </row>
    <row r="40" customFormat="false" ht="12.8" hidden="false" customHeight="false" outlineLevel="0" collapsed="false">
      <c r="A40" s="0" t="n">
        <v>87</v>
      </c>
      <c r="B40" s="169" t="n">
        <v>3039122.50860257</v>
      </c>
      <c r="C40" s="169" t="n">
        <v>1699293.35683092</v>
      </c>
      <c r="D40" s="169" t="n">
        <v>953135.538125498</v>
      </c>
      <c r="E40" s="169" t="n">
        <v>276720.339019479</v>
      </c>
      <c r="F40" s="169" t="n">
        <v>0</v>
      </c>
      <c r="G40" s="169" t="n">
        <v>10941.7419366349</v>
      </c>
      <c r="H40" s="169" t="n">
        <v>56112.7247804884</v>
      </c>
      <c r="I40" s="169" t="n">
        <v>31246.7607618089</v>
      </c>
      <c r="J40" s="169" t="n">
        <v>8889.3076122231</v>
      </c>
    </row>
    <row r="41" customFormat="false" ht="12.8" hidden="false" customHeight="false" outlineLevel="0" collapsed="false">
      <c r="A41" s="0" t="n">
        <v>88</v>
      </c>
      <c r="B41" s="169" t="n">
        <v>2999889.477551</v>
      </c>
      <c r="C41" s="169" t="n">
        <v>1647115.88794558</v>
      </c>
      <c r="D41" s="169" t="n">
        <v>962430.594251955</v>
      </c>
      <c r="E41" s="169" t="n">
        <v>277525.262298239</v>
      </c>
      <c r="F41" s="169" t="n">
        <v>0</v>
      </c>
      <c r="G41" s="169" t="n">
        <v>9952.03569713605</v>
      </c>
      <c r="H41" s="169" t="n">
        <v>51598.7723175439</v>
      </c>
      <c r="I41" s="169" t="n">
        <v>41420.5168641185</v>
      </c>
      <c r="J41" s="169" t="n">
        <v>8167.54327578279</v>
      </c>
    </row>
    <row r="42" customFormat="false" ht="12.8" hidden="false" customHeight="false" outlineLevel="0" collapsed="false">
      <c r="A42" s="0" t="n">
        <v>89</v>
      </c>
      <c r="B42" s="169" t="n">
        <v>3660555.56786748</v>
      </c>
      <c r="C42" s="169" t="n">
        <v>1641864.48956661</v>
      </c>
      <c r="D42" s="169" t="n">
        <v>987678.742625767</v>
      </c>
      <c r="E42" s="169" t="n">
        <v>275265.065351027</v>
      </c>
      <c r="F42" s="169" t="n">
        <v>656519.598618184</v>
      </c>
      <c r="G42" s="169" t="n">
        <v>7855.60449021283</v>
      </c>
      <c r="H42" s="169" t="n">
        <v>48927.340363088</v>
      </c>
      <c r="I42" s="169" t="n">
        <v>33910.1123386673</v>
      </c>
      <c r="J42" s="169" t="n">
        <v>7288.60814743266</v>
      </c>
    </row>
    <row r="43" customFormat="false" ht="12.8" hidden="false" customHeight="false" outlineLevel="0" collapsed="false">
      <c r="A43" s="0" t="n">
        <v>90</v>
      </c>
      <c r="B43" s="169" t="n">
        <v>3120344.01166403</v>
      </c>
      <c r="C43" s="169" t="n">
        <v>1678052.70548589</v>
      </c>
      <c r="D43" s="169" t="n">
        <v>1028609.52645062</v>
      </c>
      <c r="E43" s="169" t="n">
        <v>276156.465779864</v>
      </c>
      <c r="F43" s="169" t="n">
        <v>0</v>
      </c>
      <c r="G43" s="169" t="n">
        <v>7349.52704593457</v>
      </c>
      <c r="H43" s="169" t="n">
        <v>68157.4870095341</v>
      </c>
      <c r="I43" s="169" t="n">
        <v>52937.6837699738</v>
      </c>
      <c r="J43" s="169" t="n">
        <v>8968.87106948935</v>
      </c>
    </row>
    <row r="44" customFormat="false" ht="12.8" hidden="false" customHeight="false" outlineLevel="0" collapsed="false">
      <c r="A44" s="0" t="n">
        <v>91</v>
      </c>
      <c r="B44" s="169" t="n">
        <v>3047070.56344195</v>
      </c>
      <c r="C44" s="169" t="n">
        <v>1708174.7806858</v>
      </c>
      <c r="D44" s="169" t="n">
        <v>955590.950496314</v>
      </c>
      <c r="E44" s="169" t="n">
        <v>274944.259651736</v>
      </c>
      <c r="F44" s="169" t="n">
        <v>0</v>
      </c>
      <c r="G44" s="169" t="n">
        <v>6284.42883955144</v>
      </c>
      <c r="H44" s="169" t="n">
        <v>60361.6826695146</v>
      </c>
      <c r="I44" s="169" t="n">
        <v>32077.9177818188</v>
      </c>
      <c r="J44" s="169" t="n">
        <v>9198.09261695163</v>
      </c>
    </row>
    <row r="45" customFormat="false" ht="12.8" hidden="false" customHeight="false" outlineLevel="0" collapsed="false">
      <c r="A45" s="0" t="n">
        <v>92</v>
      </c>
      <c r="B45" s="169" t="n">
        <v>3068346.66160354</v>
      </c>
      <c r="C45" s="169" t="n">
        <v>1695783.45642141</v>
      </c>
      <c r="D45" s="169" t="n">
        <v>975521.121948252</v>
      </c>
      <c r="E45" s="169" t="n">
        <v>274789.039404785</v>
      </c>
      <c r="F45" s="169" t="n">
        <v>0</v>
      </c>
      <c r="G45" s="169" t="n">
        <v>9790.23501480191</v>
      </c>
      <c r="H45" s="169" t="n">
        <v>58204.8111849732</v>
      </c>
      <c r="I45" s="169" t="n">
        <v>46094.9738546789</v>
      </c>
      <c r="J45" s="169" t="n">
        <v>7723.12120548952</v>
      </c>
    </row>
    <row r="46" customFormat="false" ht="12.8" hidden="false" customHeight="false" outlineLevel="0" collapsed="false">
      <c r="A46" s="0" t="n">
        <v>93</v>
      </c>
      <c r="B46" s="169" t="n">
        <v>3724402.89224412</v>
      </c>
      <c r="C46" s="169" t="n">
        <v>1697834.63102773</v>
      </c>
      <c r="D46" s="169" t="n">
        <v>973093.760114618</v>
      </c>
      <c r="E46" s="169" t="n">
        <v>274799.043069324</v>
      </c>
      <c r="F46" s="169" t="n">
        <v>659137.095918676</v>
      </c>
      <c r="G46" s="169" t="n">
        <v>5163.58836068094</v>
      </c>
      <c r="H46" s="169" t="n">
        <v>72113.8170664353</v>
      </c>
      <c r="I46" s="169" t="n">
        <v>31826.905025045</v>
      </c>
      <c r="J46" s="169" t="n">
        <v>9864.41647076146</v>
      </c>
    </row>
    <row r="47" customFormat="false" ht="12.8" hidden="false" customHeight="false" outlineLevel="0" collapsed="false">
      <c r="A47" s="0" t="n">
        <v>94</v>
      </c>
      <c r="B47" s="169" t="n">
        <v>3112820.20960965</v>
      </c>
      <c r="C47" s="169" t="n">
        <v>1708533.01985768</v>
      </c>
      <c r="D47" s="169" t="n">
        <v>1001016.67769393</v>
      </c>
      <c r="E47" s="169" t="n">
        <v>274860.270295868</v>
      </c>
      <c r="F47" s="169" t="n">
        <v>0</v>
      </c>
      <c r="G47" s="169" t="n">
        <v>10397.7089370479</v>
      </c>
      <c r="H47" s="169" t="n">
        <v>56761.1729785193</v>
      </c>
      <c r="I47" s="169" t="n">
        <v>51361.712576566</v>
      </c>
      <c r="J47" s="169" t="n">
        <v>8580.98132787702</v>
      </c>
    </row>
    <row r="48" customFormat="false" ht="12.8" hidden="false" customHeight="false" outlineLevel="0" collapsed="false">
      <c r="A48" s="0" t="n">
        <v>95</v>
      </c>
      <c r="B48" s="169" t="n">
        <v>3079183.23977835</v>
      </c>
      <c r="C48" s="169" t="n">
        <v>1647440.75474349</v>
      </c>
      <c r="D48" s="169" t="n">
        <v>1038169.42060455</v>
      </c>
      <c r="E48" s="169" t="n">
        <v>273323.359158486</v>
      </c>
      <c r="F48" s="169" t="n">
        <v>0</v>
      </c>
      <c r="G48" s="169" t="n">
        <v>5999.97571256584</v>
      </c>
      <c r="H48" s="169" t="n">
        <v>58603.2380568563</v>
      </c>
      <c r="I48" s="169" t="n">
        <v>44614.6182912913</v>
      </c>
      <c r="J48" s="169" t="n">
        <v>7936.07507697928</v>
      </c>
    </row>
    <row r="49" customFormat="false" ht="12.8" hidden="false" customHeight="false" outlineLevel="0" collapsed="false">
      <c r="A49" s="0" t="n">
        <v>96</v>
      </c>
      <c r="B49" s="169" t="n">
        <v>3090420.11230031</v>
      </c>
      <c r="C49" s="169" t="n">
        <v>1647235.88709792</v>
      </c>
      <c r="D49" s="169" t="n">
        <v>1066245.06697439</v>
      </c>
      <c r="E49" s="169" t="n">
        <v>268501.530449958</v>
      </c>
      <c r="F49" s="169" t="n">
        <v>0</v>
      </c>
      <c r="G49" s="169" t="n">
        <v>4127.14241834931</v>
      </c>
      <c r="H49" s="169" t="n">
        <v>56567.8577543208</v>
      </c>
      <c r="I49" s="169" t="n">
        <v>34864.7029620027</v>
      </c>
      <c r="J49" s="169" t="n">
        <v>8482.83495704163</v>
      </c>
    </row>
    <row r="50" customFormat="false" ht="12.8" hidden="false" customHeight="false" outlineLevel="0" collapsed="false">
      <c r="A50" s="0" t="n">
        <v>97</v>
      </c>
      <c r="B50" s="169" t="n">
        <v>3759798.12284337</v>
      </c>
      <c r="C50" s="169" t="n">
        <v>1698806.20187088</v>
      </c>
      <c r="D50" s="169" t="n">
        <v>996635.842842187</v>
      </c>
      <c r="E50" s="169" t="n">
        <v>267868.66538746</v>
      </c>
      <c r="F50" s="169" t="n">
        <v>670558.538006176</v>
      </c>
      <c r="G50" s="169" t="n">
        <v>11115.1127634857</v>
      </c>
      <c r="H50" s="169" t="n">
        <v>74377.7645911335</v>
      </c>
      <c r="I50" s="169" t="n">
        <v>39819.3444881466</v>
      </c>
      <c r="J50" s="169" t="n">
        <v>8504.35457706818</v>
      </c>
    </row>
    <row r="51" customFormat="false" ht="12.8" hidden="false" customHeight="false" outlineLevel="0" collapsed="false">
      <c r="A51" s="0" t="n">
        <v>98</v>
      </c>
      <c r="B51" s="169" t="n">
        <v>3087768.14770185</v>
      </c>
      <c r="C51" s="169" t="n">
        <v>1630527.78434429</v>
      </c>
      <c r="D51" s="169" t="n">
        <v>1068265.82107106</v>
      </c>
      <c r="E51" s="169" t="n">
        <v>270223.697213045</v>
      </c>
      <c r="F51" s="169" t="n">
        <v>0</v>
      </c>
      <c r="G51" s="169" t="n">
        <v>8150.46966556417</v>
      </c>
      <c r="H51" s="169" t="n">
        <v>63013.2994675374</v>
      </c>
      <c r="I51" s="169" t="n">
        <v>42802.9217130171</v>
      </c>
      <c r="J51" s="169" t="n">
        <v>9091.80387802786</v>
      </c>
    </row>
    <row r="52" customFormat="false" ht="12.8" hidden="false" customHeight="false" outlineLevel="0" collapsed="false">
      <c r="A52" s="0" t="n">
        <v>99</v>
      </c>
      <c r="B52" s="169" t="n">
        <v>3096566.72287494</v>
      </c>
      <c r="C52" s="169" t="n">
        <v>1703581.26056119</v>
      </c>
      <c r="D52" s="169" t="n">
        <v>1002059.55110414</v>
      </c>
      <c r="E52" s="169" t="n">
        <v>272517.01605592</v>
      </c>
      <c r="F52" s="169" t="n">
        <v>0</v>
      </c>
      <c r="G52" s="169" t="n">
        <v>10179.9421169785</v>
      </c>
      <c r="H52" s="169" t="n">
        <v>60739.7742549623</v>
      </c>
      <c r="I52" s="169" t="n">
        <v>37624.5181115682</v>
      </c>
      <c r="J52" s="169" t="n">
        <v>6076.46711908602</v>
      </c>
    </row>
    <row r="53" customFormat="false" ht="12.8" hidden="false" customHeight="false" outlineLevel="0" collapsed="false">
      <c r="A53" s="0" t="n">
        <v>100</v>
      </c>
      <c r="B53" s="169" t="n">
        <v>3121387.7595727</v>
      </c>
      <c r="C53" s="169" t="n">
        <v>1691845.21932601</v>
      </c>
      <c r="D53" s="169" t="n">
        <v>1047695.8294764</v>
      </c>
      <c r="E53" s="169" t="n">
        <v>270536.94774595</v>
      </c>
      <c r="F53" s="169" t="n">
        <v>0</v>
      </c>
      <c r="G53" s="169" t="n">
        <v>9884.81004861044</v>
      </c>
      <c r="H53" s="169" t="n">
        <v>63621.6028959833</v>
      </c>
      <c r="I53" s="169" t="n">
        <v>34149.2757170872</v>
      </c>
      <c r="J53" s="169" t="n">
        <v>8769.86498715797</v>
      </c>
    </row>
    <row r="54" customFormat="false" ht="12.8" hidden="false" customHeight="false" outlineLevel="0" collapsed="false">
      <c r="A54" s="0" t="n">
        <v>101</v>
      </c>
      <c r="B54" s="169" t="n">
        <v>3808812.92508359</v>
      </c>
      <c r="C54" s="169" t="n">
        <v>1706827.49897825</v>
      </c>
      <c r="D54" s="169" t="n">
        <v>1039046.17587741</v>
      </c>
      <c r="E54" s="169" t="n">
        <v>269473.753631254</v>
      </c>
      <c r="F54" s="169" t="n">
        <v>673193.371844536</v>
      </c>
      <c r="G54" s="169" t="n">
        <v>5913.63521398259</v>
      </c>
      <c r="H54" s="169" t="n">
        <v>59686.3626208901</v>
      </c>
      <c r="I54" s="169" t="n">
        <v>41819.0248493259</v>
      </c>
      <c r="J54" s="169" t="n">
        <v>5903.47653215032</v>
      </c>
    </row>
    <row r="55" customFormat="false" ht="12.8" hidden="false" customHeight="false" outlineLevel="0" collapsed="false">
      <c r="A55" s="0" t="n">
        <v>102</v>
      </c>
      <c r="B55" s="169" t="n">
        <v>3102688.99965248</v>
      </c>
      <c r="C55" s="169" t="n">
        <v>1684009.38552148</v>
      </c>
      <c r="D55" s="169" t="n">
        <v>1033804.03083941</v>
      </c>
      <c r="E55" s="169" t="n">
        <v>267726.114540427</v>
      </c>
      <c r="F55" s="169" t="n">
        <v>0</v>
      </c>
      <c r="G55" s="169" t="n">
        <v>8695.49358858515</v>
      </c>
      <c r="H55" s="169" t="n">
        <v>62706.8152304047</v>
      </c>
      <c r="I55" s="169" t="n">
        <v>40983.4785511239</v>
      </c>
      <c r="J55" s="169" t="n">
        <v>7937.30077724573</v>
      </c>
    </row>
    <row r="56" customFormat="false" ht="12.8" hidden="false" customHeight="false" outlineLevel="0" collapsed="false">
      <c r="A56" s="0" t="n">
        <v>103</v>
      </c>
      <c r="B56" s="169" t="n">
        <v>3029392.1562424</v>
      </c>
      <c r="C56" s="169" t="n">
        <v>1663121.58090409</v>
      </c>
      <c r="D56" s="169" t="n">
        <v>975838.073512606</v>
      </c>
      <c r="E56" s="169" t="n">
        <v>267149.781209091</v>
      </c>
      <c r="F56" s="169" t="n">
        <v>0</v>
      </c>
      <c r="G56" s="169" t="n">
        <v>6843.19378945528</v>
      </c>
      <c r="H56" s="169" t="n">
        <v>61785.709566878</v>
      </c>
      <c r="I56" s="169" t="n">
        <v>42071.827013759</v>
      </c>
      <c r="J56" s="169" t="n">
        <v>7349.01734444389</v>
      </c>
    </row>
    <row r="57" customFormat="false" ht="12.8" hidden="false" customHeight="false" outlineLevel="0" collapsed="false">
      <c r="A57" s="0" t="n">
        <v>104</v>
      </c>
      <c r="B57" s="169" t="n">
        <v>3016057.26954518</v>
      </c>
      <c r="C57" s="169" t="n">
        <v>1705171.61125163</v>
      </c>
      <c r="D57" s="169" t="n">
        <v>936966.448605618</v>
      </c>
      <c r="E57" s="169" t="n">
        <v>265329.388606311</v>
      </c>
      <c r="F57" s="169" t="n">
        <v>0</v>
      </c>
      <c r="G57" s="169" t="n">
        <v>7038.38786702647</v>
      </c>
      <c r="H57" s="169" t="n">
        <v>58825.1355419059</v>
      </c>
      <c r="I57" s="169" t="n">
        <v>42278.5810209208</v>
      </c>
      <c r="J57" s="169" t="n">
        <v>7501.62464882588</v>
      </c>
    </row>
    <row r="58" customFormat="false" ht="12.8" hidden="false" customHeight="false" outlineLevel="0" collapsed="false">
      <c r="A58" s="0" t="n">
        <v>105</v>
      </c>
      <c r="B58" s="169" t="n">
        <v>3674092.75104398</v>
      </c>
      <c r="C58" s="169" t="n">
        <v>1713582.20653279</v>
      </c>
      <c r="D58" s="169" t="n">
        <v>931738.988887883</v>
      </c>
      <c r="E58" s="169" t="n">
        <v>263283.771789747</v>
      </c>
      <c r="F58" s="169" t="n">
        <v>642098.974322875</v>
      </c>
      <c r="G58" s="169" t="n">
        <v>5745.43012018316</v>
      </c>
      <c r="H58" s="169" t="n">
        <v>75439.6610403315</v>
      </c>
      <c r="I58" s="169" t="n">
        <v>39987.7960170981</v>
      </c>
      <c r="J58" s="169" t="n">
        <v>9184.72935068591</v>
      </c>
    </row>
    <row r="59" customFormat="false" ht="12.8" hidden="false" customHeight="false" outlineLevel="0" collapsed="false">
      <c r="A59" s="0" t="n">
        <v>106</v>
      </c>
      <c r="B59" s="169" t="n">
        <v>2972987.21928847</v>
      </c>
      <c r="C59" s="169" t="n">
        <v>1648727.97809689</v>
      </c>
      <c r="D59" s="169" t="n">
        <v>946099.813648309</v>
      </c>
      <c r="E59" s="169" t="n">
        <v>263072.276397839</v>
      </c>
      <c r="F59" s="169" t="n">
        <v>0</v>
      </c>
      <c r="G59" s="169" t="n">
        <v>8778.43971447729</v>
      </c>
      <c r="H59" s="169" t="n">
        <v>58290.8340081008</v>
      </c>
      <c r="I59" s="169" t="n">
        <v>46843.6226603436</v>
      </c>
      <c r="J59" s="169" t="n">
        <v>8057.13103268163</v>
      </c>
    </row>
    <row r="60" customFormat="false" ht="12.8" hidden="false" customHeight="false" outlineLevel="0" collapsed="false">
      <c r="A60" s="0" t="n">
        <v>107</v>
      </c>
      <c r="B60" s="169" t="n">
        <v>2951259.68495982</v>
      </c>
      <c r="C60" s="169" t="n">
        <v>1654227.04077505</v>
      </c>
      <c r="D60" s="169" t="n">
        <v>919489.963251187</v>
      </c>
      <c r="E60" s="169" t="n">
        <v>263885.132827482</v>
      </c>
      <c r="F60" s="169" t="n">
        <v>0</v>
      </c>
      <c r="G60" s="169" t="n">
        <v>6400.25990702541</v>
      </c>
      <c r="H60" s="169" t="n">
        <v>67093.2974370754</v>
      </c>
      <c r="I60" s="169" t="n">
        <v>37385.4262182497</v>
      </c>
      <c r="J60" s="169" t="n">
        <v>7860.24589771116</v>
      </c>
    </row>
    <row r="61" customFormat="false" ht="12.8" hidden="false" customHeight="false" outlineLevel="0" collapsed="false">
      <c r="A61" s="0" t="n">
        <v>108</v>
      </c>
      <c r="B61" s="169" t="n">
        <v>2939630.69343349</v>
      </c>
      <c r="C61" s="169" t="n">
        <v>1669892.38390713</v>
      </c>
      <c r="D61" s="169" t="n">
        <v>885949.159367048</v>
      </c>
      <c r="E61" s="169" t="n">
        <v>261309.462509881</v>
      </c>
      <c r="F61" s="169" t="n">
        <v>0</v>
      </c>
      <c r="G61" s="169" t="n">
        <v>5091.56893760067</v>
      </c>
      <c r="H61" s="169" t="n">
        <v>81100.2905122621</v>
      </c>
      <c r="I61" s="169" t="n">
        <v>29084.1912047916</v>
      </c>
      <c r="J61" s="169" t="n">
        <v>11560.6468616262</v>
      </c>
    </row>
    <row r="62" customFormat="false" ht="12.8" hidden="false" customHeight="false" outlineLevel="0" collapsed="false">
      <c r="A62" s="0" t="n">
        <v>109</v>
      </c>
      <c r="B62" s="169" t="n">
        <v>3582046.93330858</v>
      </c>
      <c r="C62" s="169" t="n">
        <v>1721995.03455141</v>
      </c>
      <c r="D62" s="169" t="n">
        <v>826096.435848345</v>
      </c>
      <c r="E62" s="169" t="n">
        <v>260980.619629496</v>
      </c>
      <c r="F62" s="169" t="n">
        <v>630653.512942547</v>
      </c>
      <c r="G62" s="169" t="n">
        <v>12110.8061956087</v>
      </c>
      <c r="H62" s="169" t="n">
        <v>75849.395703526</v>
      </c>
      <c r="I62" s="169" t="n">
        <v>34225.5755396841</v>
      </c>
      <c r="J62" s="169" t="n">
        <v>9944.1419000353</v>
      </c>
    </row>
    <row r="63" customFormat="false" ht="12.8" hidden="false" customHeight="false" outlineLevel="0" collapsed="false">
      <c r="A63" s="0" t="n">
        <v>110</v>
      </c>
      <c r="B63" s="169" t="n">
        <v>2986864.80196696</v>
      </c>
      <c r="C63" s="169" t="n">
        <v>1703829.72007527</v>
      </c>
      <c r="D63" s="169" t="n">
        <v>886432.467598728</v>
      </c>
      <c r="E63" s="169" t="n">
        <v>261176.586032673</v>
      </c>
      <c r="F63" s="169" t="n">
        <v>0</v>
      </c>
      <c r="G63" s="169" t="n">
        <v>7312.31676980332</v>
      </c>
      <c r="H63" s="169" t="n">
        <v>77191.0722159387</v>
      </c>
      <c r="I63" s="169" t="n">
        <v>42051.9631940003</v>
      </c>
      <c r="J63" s="169" t="n">
        <v>10013.6006449525</v>
      </c>
    </row>
    <row r="64" customFormat="false" ht="12.8" hidden="false" customHeight="false" outlineLevel="0" collapsed="false">
      <c r="A64" s="0" t="n">
        <v>111</v>
      </c>
      <c r="B64" s="169" t="n">
        <v>2985383.1020028</v>
      </c>
      <c r="C64" s="169" t="n">
        <v>1659124.06066399</v>
      </c>
      <c r="D64" s="169" t="n">
        <v>930271.988295543</v>
      </c>
      <c r="E64" s="169" t="n">
        <v>262127.908744127</v>
      </c>
      <c r="F64" s="169" t="n">
        <v>0</v>
      </c>
      <c r="G64" s="169" t="n">
        <v>8221.92707292151</v>
      </c>
      <c r="H64" s="169" t="n">
        <v>67591.8712285889</v>
      </c>
      <c r="I64" s="169" t="n">
        <v>50449.4355683068</v>
      </c>
      <c r="J64" s="169" t="n">
        <v>10119.6366630968</v>
      </c>
    </row>
    <row r="65" customFormat="false" ht="12.8" hidden="false" customHeight="false" outlineLevel="0" collapsed="false">
      <c r="A65" s="0" t="n">
        <v>112</v>
      </c>
      <c r="B65" s="169" t="n">
        <v>2919380.37544842</v>
      </c>
      <c r="C65" s="169" t="n">
        <v>1595188.19951482</v>
      </c>
      <c r="D65" s="169" t="n">
        <v>943333.2340426</v>
      </c>
      <c r="E65" s="169" t="n">
        <v>260451.151686895</v>
      </c>
      <c r="F65" s="169" t="n">
        <v>0</v>
      </c>
      <c r="G65" s="169" t="n">
        <v>6891.46937670353</v>
      </c>
      <c r="H65" s="169" t="n">
        <v>70440.8200599494</v>
      </c>
      <c r="I65" s="169" t="n">
        <v>35734.7431516654</v>
      </c>
      <c r="J65" s="169" t="n">
        <v>10096.3782745218</v>
      </c>
    </row>
    <row r="66" customFormat="false" ht="12.8" hidden="false" customHeight="false" outlineLevel="0" collapsed="false">
      <c r="A66" s="0" t="n">
        <v>113</v>
      </c>
      <c r="B66" s="169" t="n">
        <v>3527262.20363657</v>
      </c>
      <c r="C66" s="169" t="n">
        <v>1693345.21743616</v>
      </c>
      <c r="D66" s="169" t="n">
        <v>835911.14521722</v>
      </c>
      <c r="E66" s="169" t="n">
        <v>260148.342833786</v>
      </c>
      <c r="F66" s="169" t="n">
        <v>610246.852202281</v>
      </c>
      <c r="G66" s="169" t="n">
        <v>8808.77684323413</v>
      </c>
      <c r="H66" s="169" t="n">
        <v>68505.2409038358</v>
      </c>
      <c r="I66" s="169" t="n">
        <v>33678.3926335309</v>
      </c>
      <c r="J66" s="169" t="n">
        <v>9161.16443947734</v>
      </c>
    </row>
    <row r="67" customFormat="false" ht="12.8" hidden="false" customHeight="false" outlineLevel="0" collapsed="false">
      <c r="A67" s="0" t="n">
        <v>114</v>
      </c>
      <c r="B67" s="169" t="n">
        <v>2935916.44611461</v>
      </c>
      <c r="C67" s="169" t="n">
        <v>1710850.49264505</v>
      </c>
      <c r="D67" s="169" t="n">
        <v>839878.265711692</v>
      </c>
      <c r="E67" s="169" t="n">
        <v>260180.353119973</v>
      </c>
      <c r="F67" s="169" t="n">
        <v>0</v>
      </c>
      <c r="G67" s="169" t="n">
        <v>10332.0497692383</v>
      </c>
      <c r="H67" s="169" t="n">
        <v>63470.137219868</v>
      </c>
      <c r="I67" s="169" t="n">
        <v>45883.0639699867</v>
      </c>
      <c r="J67" s="169" t="n">
        <v>9928.36098773513</v>
      </c>
    </row>
    <row r="68" customFormat="false" ht="12.8" hidden="false" customHeight="false" outlineLevel="0" collapsed="false">
      <c r="A68" s="0" t="n">
        <v>115</v>
      </c>
      <c r="B68" s="169" t="n">
        <v>2905780.11151072</v>
      </c>
      <c r="C68" s="169" t="n">
        <v>1681778.85104941</v>
      </c>
      <c r="D68" s="169" t="n">
        <v>821819.679006271</v>
      </c>
      <c r="E68" s="169" t="n">
        <v>264607.759793013</v>
      </c>
      <c r="F68" s="169" t="n">
        <v>0</v>
      </c>
      <c r="G68" s="169" t="n">
        <v>10592.4581362125</v>
      </c>
      <c r="H68" s="169" t="n">
        <v>59806.4705405191</v>
      </c>
      <c r="I68" s="169" t="n">
        <v>49996.6959499658</v>
      </c>
      <c r="J68" s="169" t="n">
        <v>9201.35207682731</v>
      </c>
    </row>
    <row r="69" customFormat="false" ht="12.8" hidden="false" customHeight="false" outlineLevel="0" collapsed="false">
      <c r="A69" s="0" t="n">
        <v>116</v>
      </c>
      <c r="B69" s="169" t="n">
        <v>2860810.01313422</v>
      </c>
      <c r="C69" s="169" t="n">
        <v>1633861.26578312</v>
      </c>
      <c r="D69" s="169" t="n">
        <v>857611.196000135</v>
      </c>
      <c r="E69" s="169" t="n">
        <v>260906.983508658</v>
      </c>
      <c r="F69" s="169" t="n">
        <v>0</v>
      </c>
      <c r="G69" s="169" t="n">
        <v>11946.5686891801</v>
      </c>
      <c r="H69" s="169" t="n">
        <v>67757.9752661817</v>
      </c>
      <c r="I69" s="169" t="n">
        <v>26967.1712587405</v>
      </c>
      <c r="J69" s="169" t="n">
        <v>10642.2356739646</v>
      </c>
    </row>
    <row r="70" customFormat="false" ht="12.8" hidden="false" customHeight="false" outlineLevel="0" collapsed="false">
      <c r="A70" s="0" t="n">
        <v>117</v>
      </c>
      <c r="B70" s="169" t="n">
        <v>3470304.17256668</v>
      </c>
      <c r="C70" s="169" t="n">
        <v>1621431.85924853</v>
      </c>
      <c r="D70" s="169" t="n">
        <v>854878.917148496</v>
      </c>
      <c r="E70" s="169" t="n">
        <v>259344.020893784</v>
      </c>
      <c r="F70" s="169" t="n">
        <v>599402.566057814</v>
      </c>
      <c r="G70" s="169" t="n">
        <v>7950.71809539216</v>
      </c>
      <c r="H70" s="169" t="n">
        <v>69875.150065025</v>
      </c>
      <c r="I70" s="169" t="n">
        <v>41281.2967031056</v>
      </c>
      <c r="J70" s="169" t="n">
        <v>9950.61397928966</v>
      </c>
    </row>
    <row r="71" customFormat="false" ht="12.8" hidden="false" customHeight="false" outlineLevel="0" collapsed="false">
      <c r="A71" s="0" t="n">
        <v>118</v>
      </c>
      <c r="B71" s="169" t="n">
        <v>2882542.23473564</v>
      </c>
      <c r="C71" s="169" t="n">
        <v>1682027.75036525</v>
      </c>
      <c r="D71" s="169" t="n">
        <v>824480.60812459</v>
      </c>
      <c r="E71" s="169" t="n">
        <v>258735.002733888</v>
      </c>
      <c r="F71" s="169" t="n">
        <v>0</v>
      </c>
      <c r="G71" s="169" t="n">
        <v>7192.81869629458</v>
      </c>
      <c r="H71" s="169" t="n">
        <v>62506.8260772024</v>
      </c>
      <c r="I71" s="169" t="n">
        <v>44990.752279274</v>
      </c>
      <c r="J71" s="169" t="n">
        <v>8952.33594449623</v>
      </c>
    </row>
    <row r="72" customFormat="false" ht="12.8" hidden="false" customHeight="false" outlineLevel="0" collapsed="false">
      <c r="A72" s="0" t="n">
        <v>119</v>
      </c>
      <c r="B72" s="169" t="n">
        <v>2934974.26237901</v>
      </c>
      <c r="C72" s="169" t="n">
        <v>1628879.37168866</v>
      </c>
      <c r="D72" s="169" t="n">
        <v>909964.091488591</v>
      </c>
      <c r="E72" s="169" t="n">
        <v>259781.513485955</v>
      </c>
      <c r="F72" s="169" t="n">
        <v>0</v>
      </c>
      <c r="G72" s="169" t="n">
        <v>10381.1394213121</v>
      </c>
      <c r="H72" s="169" t="n">
        <v>74129.9257862408</v>
      </c>
      <c r="I72" s="169" t="n">
        <v>40285.4877664773</v>
      </c>
      <c r="J72" s="169" t="n">
        <v>10465.1320152863</v>
      </c>
    </row>
    <row r="73" customFormat="false" ht="12.8" hidden="false" customHeight="false" outlineLevel="0" collapsed="false">
      <c r="A73" s="0" t="n">
        <v>120</v>
      </c>
      <c r="B73" s="169" t="n">
        <v>2926864.10279368</v>
      </c>
      <c r="C73" s="169" t="n">
        <v>1712977.81984246</v>
      </c>
      <c r="D73" s="169" t="n">
        <v>848260.188676947</v>
      </c>
      <c r="E73" s="169" t="n">
        <v>257939.936667827</v>
      </c>
      <c r="F73" s="169" t="n">
        <v>0</v>
      </c>
      <c r="G73" s="169" t="n">
        <v>8613.76197770937</v>
      </c>
      <c r="H73" s="169" t="n">
        <v>65141.7278444711</v>
      </c>
      <c r="I73" s="169" t="n">
        <v>33122.6740615949</v>
      </c>
      <c r="J73" s="169" t="n">
        <v>7401.23919333807</v>
      </c>
    </row>
    <row r="74" customFormat="false" ht="12.8" hidden="false" customHeight="false" outlineLevel="0" collapsed="false">
      <c r="A74" s="0" t="n">
        <v>121</v>
      </c>
      <c r="B74" s="169" t="n">
        <v>3571681.91736936</v>
      </c>
      <c r="C74" s="169" t="n">
        <v>1657137.48904688</v>
      </c>
      <c r="D74" s="169" t="n">
        <v>910883.32176539</v>
      </c>
      <c r="E74" s="169" t="n">
        <v>254746.41668999</v>
      </c>
      <c r="F74" s="169" t="n">
        <v>617238.172261321</v>
      </c>
      <c r="G74" s="169" t="n">
        <v>7783.74847091619</v>
      </c>
      <c r="H74" s="169" t="n">
        <v>67941.0667331873</v>
      </c>
      <c r="I74" s="169" t="n">
        <v>44300.1660956401</v>
      </c>
      <c r="J74" s="169" t="n">
        <v>9649.32198234028</v>
      </c>
    </row>
    <row r="75" customFormat="false" ht="12.8" hidden="false" customHeight="false" outlineLevel="0" collapsed="false">
      <c r="A75" s="0" t="n">
        <v>122</v>
      </c>
      <c r="B75" s="169" t="n">
        <v>2888163.40867436</v>
      </c>
      <c r="C75" s="169" t="n">
        <v>1665118.80113498</v>
      </c>
      <c r="D75" s="169" t="n">
        <v>866701.123006176</v>
      </c>
      <c r="E75" s="169" t="n">
        <v>254117.868542229</v>
      </c>
      <c r="F75" s="169" t="n">
        <v>0</v>
      </c>
      <c r="G75" s="169" t="n">
        <v>5039.30514316813</v>
      </c>
      <c r="H75" s="169" t="n">
        <v>62072.470598949</v>
      </c>
      <c r="I75" s="169" t="n">
        <v>32277.7547432749</v>
      </c>
      <c r="J75" s="169" t="n">
        <v>8392.29304155543</v>
      </c>
    </row>
    <row r="76" customFormat="false" ht="12.8" hidden="false" customHeight="false" outlineLevel="0" collapsed="false">
      <c r="A76" s="0" t="n">
        <v>123</v>
      </c>
      <c r="B76" s="169" t="n">
        <v>2862245.81274079</v>
      </c>
      <c r="C76" s="169" t="n">
        <v>1705062.61521365</v>
      </c>
      <c r="D76" s="169" t="n">
        <v>793435.712753187</v>
      </c>
      <c r="E76" s="169" t="n">
        <v>253867.787205476</v>
      </c>
      <c r="F76" s="169" t="n">
        <v>0</v>
      </c>
      <c r="G76" s="169" t="n">
        <v>7794.88204112804</v>
      </c>
      <c r="H76" s="169" t="n">
        <v>66317.6220084369</v>
      </c>
      <c r="I76" s="169" t="n">
        <v>24004.6183075733</v>
      </c>
      <c r="J76" s="169" t="n">
        <v>9046.47830382106</v>
      </c>
    </row>
    <row r="77" customFormat="false" ht="12.8" hidden="false" customHeight="false" outlineLevel="0" collapsed="false">
      <c r="A77" s="0" t="n">
        <v>124</v>
      </c>
      <c r="B77" s="169" t="n">
        <v>2853631.10814478</v>
      </c>
      <c r="C77" s="169" t="n">
        <v>1623183.47894145</v>
      </c>
      <c r="D77" s="169" t="n">
        <v>883644.797948435</v>
      </c>
      <c r="E77" s="169" t="n">
        <v>249763.914953802</v>
      </c>
      <c r="F77" s="169" t="n">
        <v>0</v>
      </c>
      <c r="G77" s="169" t="n">
        <v>6884.32579476559</v>
      </c>
      <c r="H77" s="169" t="n">
        <v>52484.8571637182</v>
      </c>
      <c r="I77" s="169" t="n">
        <v>37200.6771393808</v>
      </c>
      <c r="J77" s="169" t="n">
        <v>6776.90169561432</v>
      </c>
    </row>
    <row r="78" customFormat="false" ht="12.8" hidden="false" customHeight="false" outlineLevel="0" collapsed="false">
      <c r="A78" s="0" t="n">
        <v>125</v>
      </c>
      <c r="B78" s="169" t="n">
        <v>3436416.57272563</v>
      </c>
      <c r="C78" s="169" t="n">
        <v>1630488.04459414</v>
      </c>
      <c r="D78" s="169" t="n">
        <v>832570.513455284</v>
      </c>
      <c r="E78" s="169" t="n">
        <v>250110.546558065</v>
      </c>
      <c r="F78" s="169" t="n">
        <v>592055.726076262</v>
      </c>
      <c r="G78" s="169" t="n">
        <v>6871.44650995135</v>
      </c>
      <c r="H78" s="169" t="n">
        <v>78687.4092924768</v>
      </c>
      <c r="I78" s="169" t="n">
        <v>32822.0259696982</v>
      </c>
      <c r="J78" s="169" t="n">
        <v>10159.7090105939</v>
      </c>
    </row>
    <row r="79" customFormat="false" ht="12.8" hidden="false" customHeight="false" outlineLevel="0" collapsed="false">
      <c r="A79" s="0" t="n">
        <v>126</v>
      </c>
      <c r="B79" s="169" t="n">
        <v>2821448.31522328</v>
      </c>
      <c r="C79" s="169" t="n">
        <v>1664963.12948611</v>
      </c>
      <c r="D79" s="169" t="n">
        <v>796850.401435911</v>
      </c>
      <c r="E79" s="169" t="n">
        <v>251696.55596471</v>
      </c>
      <c r="F79" s="169" t="n">
        <v>0</v>
      </c>
      <c r="G79" s="169" t="n">
        <v>8517.7883499066</v>
      </c>
      <c r="H79" s="169" t="n">
        <v>66910.4343073249</v>
      </c>
      <c r="I79" s="169" t="n">
        <v>29901.1899482584</v>
      </c>
      <c r="J79" s="169" t="n">
        <v>8471.58919275862</v>
      </c>
    </row>
    <row r="80" customFormat="false" ht="12.8" hidden="false" customHeight="false" outlineLevel="0" collapsed="false">
      <c r="A80" s="0" t="n">
        <v>127</v>
      </c>
      <c r="B80" s="169" t="n">
        <v>2781607.02991252</v>
      </c>
      <c r="C80" s="169" t="n">
        <v>1628675.72955914</v>
      </c>
      <c r="D80" s="169" t="n">
        <v>791615.752667443</v>
      </c>
      <c r="E80" s="169" t="n">
        <v>248726.038767544</v>
      </c>
      <c r="F80" s="169" t="n">
        <v>0</v>
      </c>
      <c r="G80" s="169" t="n">
        <v>8732.59148165454</v>
      </c>
      <c r="H80" s="169" t="n">
        <v>64206.7746512258</v>
      </c>
      <c r="I80" s="169" t="n">
        <v>30015.314746944</v>
      </c>
      <c r="J80" s="169" t="n">
        <v>8693.4760278444</v>
      </c>
    </row>
    <row r="81" customFormat="false" ht="12.8" hidden="false" customHeight="false" outlineLevel="0" collapsed="false">
      <c r="A81" s="0" t="n">
        <v>128</v>
      </c>
      <c r="B81" s="169" t="n">
        <v>2829436.98252283</v>
      </c>
      <c r="C81" s="169" t="n">
        <v>1649784.71642099</v>
      </c>
      <c r="D81" s="169" t="n">
        <v>802537.528321497</v>
      </c>
      <c r="E81" s="169" t="n">
        <v>249992.400270532</v>
      </c>
      <c r="F81" s="169" t="n">
        <v>0</v>
      </c>
      <c r="G81" s="169" t="n">
        <v>6661.48559811708</v>
      </c>
      <c r="H81" s="169" t="n">
        <v>60724.3953856511</v>
      </c>
      <c r="I81" s="169" t="n">
        <v>51075.3462592145</v>
      </c>
      <c r="J81" s="169" t="n">
        <v>7247.18105689969</v>
      </c>
    </row>
    <row r="82" customFormat="false" ht="12.8" hidden="false" customHeight="false" outlineLevel="0" collapsed="false">
      <c r="A82" s="0" t="n">
        <v>129</v>
      </c>
      <c r="B82" s="169" t="n">
        <v>3472014.72624858</v>
      </c>
      <c r="C82" s="169" t="n">
        <v>1703772.01775541</v>
      </c>
      <c r="D82" s="169" t="n">
        <v>801901.251950906</v>
      </c>
      <c r="E82" s="169" t="n">
        <v>246880.368005719</v>
      </c>
      <c r="F82" s="169" t="n">
        <v>604334.588527984</v>
      </c>
      <c r="G82" s="169" t="n">
        <v>7598.45185214526</v>
      </c>
      <c r="H82" s="169" t="n">
        <v>62371.752933584</v>
      </c>
      <c r="I82" s="169" t="n">
        <v>46204.0325431326</v>
      </c>
      <c r="J82" s="169" t="n">
        <v>9819.44831501816</v>
      </c>
    </row>
    <row r="83" customFormat="false" ht="12.8" hidden="false" customHeight="false" outlineLevel="0" collapsed="false">
      <c r="A83" s="0" t="n">
        <v>130</v>
      </c>
      <c r="B83" s="169" t="n">
        <v>2862392.0822818</v>
      </c>
      <c r="C83" s="169" t="n">
        <v>1669442.11926607</v>
      </c>
      <c r="D83" s="169" t="n">
        <v>822825.275833897</v>
      </c>
      <c r="E83" s="169" t="n">
        <v>249048.790003771</v>
      </c>
      <c r="F83" s="169" t="n">
        <v>0</v>
      </c>
      <c r="G83" s="169" t="n">
        <v>9381.48082245039</v>
      </c>
      <c r="H83" s="169" t="n">
        <v>73301.9362536249</v>
      </c>
      <c r="I83" s="169" t="n">
        <v>26626.8931711189</v>
      </c>
      <c r="J83" s="169" t="n">
        <v>9038.0966801083</v>
      </c>
    </row>
    <row r="84" customFormat="false" ht="12.8" hidden="false" customHeight="false" outlineLevel="0" collapsed="false">
      <c r="A84" s="0" t="n">
        <v>131</v>
      </c>
      <c r="B84" s="169" t="n">
        <v>2847836.27488592</v>
      </c>
      <c r="C84" s="169" t="n">
        <v>1666880.69422082</v>
      </c>
      <c r="D84" s="169" t="n">
        <v>816905.397515805</v>
      </c>
      <c r="E84" s="169" t="n">
        <v>246467.200338753</v>
      </c>
      <c r="F84" s="169" t="n">
        <v>0</v>
      </c>
      <c r="G84" s="169" t="n">
        <v>8492.59822017962</v>
      </c>
      <c r="H84" s="169" t="n">
        <v>69864.9364920516</v>
      </c>
      <c r="I84" s="169" t="n">
        <v>18567.5255026829</v>
      </c>
      <c r="J84" s="169" t="n">
        <v>10873.999916476</v>
      </c>
    </row>
    <row r="85" customFormat="false" ht="12.8" hidden="false" customHeight="false" outlineLevel="0" collapsed="false">
      <c r="A85" s="0" t="n">
        <v>132</v>
      </c>
      <c r="B85" s="169" t="n">
        <v>2843469.77861862</v>
      </c>
      <c r="C85" s="169" t="n">
        <v>1699111.41514223</v>
      </c>
      <c r="D85" s="169" t="n">
        <v>774858.929130839</v>
      </c>
      <c r="E85" s="169" t="n">
        <v>246231.24637575</v>
      </c>
      <c r="F85" s="169" t="n">
        <v>0</v>
      </c>
      <c r="G85" s="169" t="n">
        <v>8358.06482442592</v>
      </c>
      <c r="H85" s="169" t="n">
        <v>80319.2477751805</v>
      </c>
      <c r="I85" s="169" t="n">
        <v>23378.9853058636</v>
      </c>
      <c r="J85" s="169" t="n">
        <v>8636.33102019103</v>
      </c>
    </row>
    <row r="86" customFormat="false" ht="12.8" hidden="false" customHeight="false" outlineLevel="0" collapsed="false">
      <c r="A86" s="0" t="n">
        <v>133</v>
      </c>
      <c r="B86" s="169" t="n">
        <v>3360580.73101466</v>
      </c>
      <c r="C86" s="169" t="n">
        <v>1586935.23234484</v>
      </c>
      <c r="D86" s="169" t="n">
        <v>805636.888212463</v>
      </c>
      <c r="E86" s="169" t="n">
        <v>249759.137825426</v>
      </c>
      <c r="F86" s="169" t="n">
        <v>584438.969882491</v>
      </c>
      <c r="G86" s="169" t="n">
        <v>10720.6291806385</v>
      </c>
      <c r="H86" s="169" t="n">
        <v>66236.7380515912</v>
      </c>
      <c r="I86" s="169" t="n">
        <v>38677.7963284577</v>
      </c>
      <c r="J86" s="169" t="n">
        <v>10307.6264620756</v>
      </c>
    </row>
    <row r="87" customFormat="false" ht="12.8" hidden="false" customHeight="false" outlineLevel="0" collapsed="false">
      <c r="A87" s="0" t="n">
        <v>134</v>
      </c>
      <c r="B87" s="169" t="n">
        <v>2783985.5097379</v>
      </c>
      <c r="C87" s="169" t="n">
        <v>1634166.18634883</v>
      </c>
      <c r="D87" s="169" t="n">
        <v>790048.140885446</v>
      </c>
      <c r="E87" s="169" t="n">
        <v>247901.671594233</v>
      </c>
      <c r="F87" s="169" t="n">
        <v>0</v>
      </c>
      <c r="G87" s="169" t="n">
        <v>5444.45176607224</v>
      </c>
      <c r="H87" s="169" t="n">
        <v>62531.552242453</v>
      </c>
      <c r="I87" s="169" t="n">
        <v>28694.2424050404</v>
      </c>
      <c r="J87" s="169" t="n">
        <v>9608.23706337207</v>
      </c>
    </row>
    <row r="88" customFormat="false" ht="12.8" hidden="false" customHeight="false" outlineLevel="0" collapsed="false">
      <c r="A88" s="0" t="n">
        <v>135</v>
      </c>
      <c r="B88" s="169" t="n">
        <v>2746724.45808245</v>
      </c>
      <c r="C88" s="169" t="n">
        <v>1585166.72112733</v>
      </c>
      <c r="D88" s="169" t="n">
        <v>804092.196124385</v>
      </c>
      <c r="E88" s="169" t="n">
        <v>247834.703525814</v>
      </c>
      <c r="F88" s="169" t="n">
        <v>0</v>
      </c>
      <c r="G88" s="169" t="n">
        <v>4367.5766471424</v>
      </c>
      <c r="H88" s="169" t="n">
        <v>65484.1719488462</v>
      </c>
      <c r="I88" s="169" t="n">
        <v>17648.8873317787</v>
      </c>
      <c r="J88" s="169" t="n">
        <v>10620.4907192797</v>
      </c>
    </row>
    <row r="89" customFormat="false" ht="12.8" hidden="false" customHeight="false" outlineLevel="0" collapsed="false">
      <c r="A89" s="0" t="n">
        <v>136</v>
      </c>
      <c r="B89" s="169" t="n">
        <v>2789070.07415485</v>
      </c>
      <c r="C89" s="169" t="n">
        <v>1643244.23486391</v>
      </c>
      <c r="D89" s="169" t="n">
        <v>781275.369019119</v>
      </c>
      <c r="E89" s="169" t="n">
        <v>249652.802852864</v>
      </c>
      <c r="F89" s="169" t="n">
        <v>0</v>
      </c>
      <c r="G89" s="169" t="n">
        <v>9713.36973908299</v>
      </c>
      <c r="H89" s="169" t="n">
        <v>69600.8451263534</v>
      </c>
      <c r="I89" s="169" t="n">
        <v>16849.6013065437</v>
      </c>
      <c r="J89" s="169" t="n">
        <v>10198.0653208865</v>
      </c>
    </row>
    <row r="90" customFormat="false" ht="12.8" hidden="false" customHeight="false" outlineLevel="0" collapsed="false">
      <c r="A90" s="0" t="n">
        <v>137</v>
      </c>
      <c r="B90" s="169" t="n">
        <v>3427259.92288812</v>
      </c>
      <c r="C90" s="169" t="n">
        <v>1662599.60737007</v>
      </c>
      <c r="D90" s="169" t="n">
        <v>784308.180771078</v>
      </c>
      <c r="E90" s="169" t="n">
        <v>246091.079594896</v>
      </c>
      <c r="F90" s="169" t="n">
        <v>590273.887539491</v>
      </c>
      <c r="G90" s="169" t="n">
        <v>9951.6059480939</v>
      </c>
      <c r="H90" s="169" t="n">
        <v>73961.3628581511</v>
      </c>
      <c r="I90" s="169" t="n">
        <v>33045.5545640857</v>
      </c>
      <c r="J90" s="169" t="n">
        <v>9037.44825568604</v>
      </c>
    </row>
    <row r="91" customFormat="false" ht="12.8" hidden="false" customHeight="false" outlineLevel="0" collapsed="false">
      <c r="A91" s="0" t="n">
        <v>138</v>
      </c>
      <c r="B91" s="169" t="n">
        <v>2808790.7358418</v>
      </c>
      <c r="C91" s="169" t="n">
        <v>1655387.78486821</v>
      </c>
      <c r="D91" s="169" t="n">
        <v>790041.70872803</v>
      </c>
      <c r="E91" s="169" t="n">
        <v>247618.362759015</v>
      </c>
      <c r="F91" s="169" t="n">
        <v>0</v>
      </c>
      <c r="G91" s="169" t="n">
        <v>7334.6345050005</v>
      </c>
      <c r="H91" s="169" t="n">
        <v>63070.0089064774</v>
      </c>
      <c r="I91" s="169" t="n">
        <v>29561.2086626802</v>
      </c>
      <c r="J91" s="169" t="n">
        <v>9053.07204509094</v>
      </c>
    </row>
    <row r="92" customFormat="false" ht="12.8" hidden="false" customHeight="false" outlineLevel="0" collapsed="false">
      <c r="A92" s="0" t="n">
        <v>139</v>
      </c>
      <c r="B92" s="169" t="n">
        <v>2756673.23859072</v>
      </c>
      <c r="C92" s="169" t="n">
        <v>1557568.69981276</v>
      </c>
      <c r="D92" s="169" t="n">
        <v>835222.717445585</v>
      </c>
      <c r="E92" s="169" t="n">
        <v>247855.525420727</v>
      </c>
      <c r="F92" s="169" t="n">
        <v>0</v>
      </c>
      <c r="G92" s="169" t="n">
        <v>7186.09624042174</v>
      </c>
      <c r="H92" s="169" t="n">
        <v>52100.5851349012</v>
      </c>
      <c r="I92" s="169" t="n">
        <v>36313.4068976049</v>
      </c>
      <c r="J92" s="169" t="n">
        <v>7452.12756705707</v>
      </c>
    </row>
    <row r="93" customFormat="false" ht="12.8" hidden="false" customHeight="false" outlineLevel="0" collapsed="false">
      <c r="A93" s="0" t="n">
        <v>140</v>
      </c>
      <c r="B93" s="169" t="n">
        <v>2782697.37724753</v>
      </c>
      <c r="C93" s="169" t="n">
        <v>1595870.16707417</v>
      </c>
      <c r="D93" s="169" t="n">
        <v>815791.701805752</v>
      </c>
      <c r="E93" s="169" t="n">
        <v>247516.50875708</v>
      </c>
      <c r="F93" s="169" t="n">
        <v>0</v>
      </c>
      <c r="G93" s="169" t="n">
        <v>9125.46022014712</v>
      </c>
      <c r="H93" s="169" t="n">
        <v>62110.3773278893</v>
      </c>
      <c r="I93" s="169" t="n">
        <v>35973.0026983783</v>
      </c>
      <c r="J93" s="169" t="n">
        <v>9345.68750005862</v>
      </c>
    </row>
    <row r="94" customFormat="false" ht="12.8" hidden="false" customHeight="false" outlineLevel="0" collapsed="false">
      <c r="A94" s="0" t="n">
        <v>141</v>
      </c>
      <c r="B94" s="169" t="n">
        <v>3406551.28490793</v>
      </c>
      <c r="C94" s="169" t="n">
        <v>1610939.29941161</v>
      </c>
      <c r="D94" s="169" t="n">
        <v>833626.342535443</v>
      </c>
      <c r="E94" s="169" t="n">
        <v>246001.694389351</v>
      </c>
      <c r="F94" s="169" t="n">
        <v>606666.162214748</v>
      </c>
      <c r="G94" s="169" t="n">
        <v>7173.47627217866</v>
      </c>
      <c r="H94" s="169" t="n">
        <v>44942.2241575081</v>
      </c>
      <c r="I94" s="169" t="n">
        <v>35492.4435987497</v>
      </c>
      <c r="J94" s="169" t="n">
        <v>6689.62430088014</v>
      </c>
    </row>
    <row r="95" customFormat="false" ht="12.8" hidden="false" customHeight="false" outlineLevel="0" collapsed="false">
      <c r="A95" s="0" t="n">
        <v>142</v>
      </c>
      <c r="B95" s="169" t="n">
        <v>2841003.21047096</v>
      </c>
      <c r="C95" s="169" t="n">
        <v>1689590.49530915</v>
      </c>
      <c r="D95" s="169" t="n">
        <v>805049.170750281</v>
      </c>
      <c r="E95" s="169" t="n">
        <v>247917.266703683</v>
      </c>
      <c r="F95" s="169" t="n">
        <v>0</v>
      </c>
      <c r="G95" s="169" t="n">
        <v>7930.37132203209</v>
      </c>
      <c r="H95" s="169" t="n">
        <v>53963.7223683336</v>
      </c>
      <c r="I95" s="169" t="n">
        <v>28816.4725535303</v>
      </c>
      <c r="J95" s="169" t="n">
        <v>6974.64820880739</v>
      </c>
    </row>
    <row r="96" customFormat="false" ht="12.8" hidden="false" customHeight="false" outlineLevel="0" collapsed="false">
      <c r="A96" s="0" t="n">
        <v>143</v>
      </c>
      <c r="B96" s="169" t="n">
        <v>2795465.93150138</v>
      </c>
      <c r="C96" s="169" t="n">
        <v>1650277.50590978</v>
      </c>
      <c r="D96" s="169" t="n">
        <v>782572.78840534</v>
      </c>
      <c r="E96" s="169" t="n">
        <v>246560.733629749</v>
      </c>
      <c r="F96" s="169" t="n">
        <v>0</v>
      </c>
      <c r="G96" s="169" t="n">
        <v>7191.74212059933</v>
      </c>
      <c r="H96" s="169" t="n">
        <v>76795.7182329283</v>
      </c>
      <c r="I96" s="169" t="n">
        <v>17732.4590976657</v>
      </c>
      <c r="J96" s="169" t="n">
        <v>8579.88688465874</v>
      </c>
    </row>
    <row r="97" customFormat="false" ht="12.8" hidden="false" customHeight="false" outlineLevel="0" collapsed="false">
      <c r="A97" s="0" t="n">
        <v>144</v>
      </c>
      <c r="B97" s="169" t="n">
        <v>2733210.90099183</v>
      </c>
      <c r="C97" s="169" t="n">
        <v>1594083.69318505</v>
      </c>
      <c r="D97" s="169" t="n">
        <v>781656.84901155</v>
      </c>
      <c r="E97" s="169" t="n">
        <v>248992.282185316</v>
      </c>
      <c r="F97" s="169" t="n">
        <v>0</v>
      </c>
      <c r="G97" s="169" t="n">
        <v>7122.62628833488</v>
      </c>
      <c r="H97" s="169" t="n">
        <v>60729.2649957714</v>
      </c>
      <c r="I97" s="169" t="n">
        <v>27248.571571172</v>
      </c>
      <c r="J97" s="169" t="n">
        <v>7923.40281499739</v>
      </c>
    </row>
    <row r="98" customFormat="false" ht="12.8" hidden="false" customHeight="false" outlineLevel="0" collapsed="false">
      <c r="A98" s="0" t="n">
        <v>145</v>
      </c>
      <c r="B98" s="169" t="n">
        <v>3355562.88288718</v>
      </c>
      <c r="C98" s="169" t="n">
        <v>1633053.13950502</v>
      </c>
      <c r="D98" s="169" t="n">
        <v>759880.006770691</v>
      </c>
      <c r="E98" s="169" t="n">
        <v>247999.827787033</v>
      </c>
      <c r="F98" s="169" t="n">
        <v>601342.571616418</v>
      </c>
      <c r="G98" s="169" t="n">
        <v>8213.25309622219</v>
      </c>
      <c r="H98" s="169" t="n">
        <v>57079.8182402447</v>
      </c>
      <c r="I98" s="169" t="n">
        <v>26825.8784714301</v>
      </c>
      <c r="J98" s="169" t="n">
        <v>8632.48682407733</v>
      </c>
    </row>
    <row r="99" customFormat="false" ht="12.8" hidden="false" customHeight="false" outlineLevel="0" collapsed="false">
      <c r="A99" s="0" t="n">
        <v>146</v>
      </c>
      <c r="B99" s="169" t="n">
        <v>2790425.40951721</v>
      </c>
      <c r="C99" s="169" t="n">
        <v>1680385.29851169</v>
      </c>
      <c r="D99" s="169" t="n">
        <v>741893.307551108</v>
      </c>
      <c r="E99" s="169" t="n">
        <v>249932.953254734</v>
      </c>
      <c r="F99" s="169" t="n">
        <v>0</v>
      </c>
      <c r="G99" s="169" t="n">
        <v>10034.7106767076</v>
      </c>
      <c r="H99" s="169" t="n">
        <v>53848.9089820147</v>
      </c>
      <c r="I99" s="169" t="n">
        <v>44254.4702938965</v>
      </c>
      <c r="J99" s="169" t="n">
        <v>5925.6340330787</v>
      </c>
    </row>
    <row r="100" customFormat="false" ht="12.8" hidden="false" customHeight="false" outlineLevel="0" collapsed="false">
      <c r="A100" s="0" t="n">
        <v>147</v>
      </c>
      <c r="B100" s="169" t="n">
        <v>2706005.81785679</v>
      </c>
      <c r="C100" s="169" t="n">
        <v>1624974.92863856</v>
      </c>
      <c r="D100" s="169" t="n">
        <v>725920.074893685</v>
      </c>
      <c r="E100" s="169" t="n">
        <v>247136.602642362</v>
      </c>
      <c r="F100" s="169" t="n">
        <v>0</v>
      </c>
      <c r="G100" s="169" t="n">
        <v>8477.74454319747</v>
      </c>
      <c r="H100" s="169" t="n">
        <v>56803.2143792076</v>
      </c>
      <c r="I100" s="169" t="n">
        <v>26738.8390949538</v>
      </c>
      <c r="J100" s="169" t="n">
        <v>7621.07840227862</v>
      </c>
    </row>
    <row r="101" customFormat="false" ht="12.8" hidden="false" customHeight="false" outlineLevel="0" collapsed="false">
      <c r="A101" s="0" t="n">
        <v>148</v>
      </c>
      <c r="B101" s="169" t="n">
        <v>2733952.45993517</v>
      </c>
      <c r="C101" s="169" t="n">
        <v>1651017.8974082</v>
      </c>
      <c r="D101" s="169" t="n">
        <v>714265.69326364</v>
      </c>
      <c r="E101" s="169" t="n">
        <v>245796.470832281</v>
      </c>
      <c r="F101" s="169" t="n">
        <v>0</v>
      </c>
      <c r="G101" s="169" t="n">
        <v>7349.2839176635</v>
      </c>
      <c r="H101" s="169" t="n">
        <v>69914.1236184854</v>
      </c>
      <c r="I101" s="169" t="n">
        <v>30762.9303189589</v>
      </c>
      <c r="J101" s="169" t="n">
        <v>9316.3961706414</v>
      </c>
    </row>
    <row r="102" customFormat="false" ht="12.8" hidden="false" customHeight="false" outlineLevel="0" collapsed="false">
      <c r="A102" s="0" t="n">
        <v>149</v>
      </c>
      <c r="B102" s="169" t="n">
        <v>3255414.23429804</v>
      </c>
      <c r="C102" s="169" t="n">
        <v>1613148.07967524</v>
      </c>
      <c r="D102" s="169" t="n">
        <v>712686.059084222</v>
      </c>
      <c r="E102" s="169" t="n">
        <v>245697.951797611</v>
      </c>
      <c r="F102" s="169" t="n">
        <v>582668.075365567</v>
      </c>
      <c r="G102" s="169" t="n">
        <v>5331.12360116109</v>
      </c>
      <c r="H102" s="169" t="n">
        <v>47223.5507381155</v>
      </c>
      <c r="I102" s="169" t="n">
        <v>29986.0570384799</v>
      </c>
      <c r="J102" s="169" t="n">
        <v>7536.58695388163</v>
      </c>
    </row>
    <row r="103" customFormat="false" ht="12.8" hidden="false" customHeight="false" outlineLevel="0" collapsed="false">
      <c r="A103" s="0" t="n">
        <v>150</v>
      </c>
      <c r="B103" s="169" t="n">
        <v>2680475.89789328</v>
      </c>
      <c r="C103" s="169" t="n">
        <v>1675694.18636987</v>
      </c>
      <c r="D103" s="169" t="n">
        <v>647008.143658891</v>
      </c>
      <c r="E103" s="169" t="n">
        <v>246751.435430625</v>
      </c>
      <c r="F103" s="169" t="n">
        <v>0</v>
      </c>
      <c r="G103" s="169" t="n">
        <v>4901.4085795215</v>
      </c>
      <c r="H103" s="169" t="n">
        <v>63578.818044132</v>
      </c>
      <c r="I103" s="169" t="n">
        <v>28580.3720324238</v>
      </c>
      <c r="J103" s="169" t="n">
        <v>8902.7150327163</v>
      </c>
    </row>
    <row r="104" customFormat="false" ht="12.8" hidden="false" customHeight="false" outlineLevel="0" collapsed="false">
      <c r="A104" s="0" t="n">
        <v>151</v>
      </c>
      <c r="B104" s="169" t="n">
        <v>2647986.21300029</v>
      </c>
      <c r="C104" s="169" t="n">
        <v>1626165.24165994</v>
      </c>
      <c r="D104" s="169" t="n">
        <v>667543.679174549</v>
      </c>
      <c r="E104" s="169" t="n">
        <v>245591.383055066</v>
      </c>
      <c r="F104" s="169" t="n">
        <v>0</v>
      </c>
      <c r="G104" s="169" t="n">
        <v>8914.49182850331</v>
      </c>
      <c r="H104" s="169" t="n">
        <v>44958.1950024534</v>
      </c>
      <c r="I104" s="169" t="n">
        <v>43911.3007362567</v>
      </c>
      <c r="J104" s="169" t="n">
        <v>5393.13123576921</v>
      </c>
    </row>
    <row r="105" customFormat="false" ht="12.8" hidden="false" customHeight="false" outlineLevel="0" collapsed="false">
      <c r="A105" s="0" t="n">
        <v>152</v>
      </c>
      <c r="B105" s="169" t="n">
        <v>2704384.05153958</v>
      </c>
      <c r="C105" s="169" t="n">
        <v>1595754.35386304</v>
      </c>
      <c r="D105" s="169" t="n">
        <v>751536.12239608</v>
      </c>
      <c r="E105" s="169" t="n">
        <v>246611.254963625</v>
      </c>
      <c r="F105" s="169" t="n">
        <v>0</v>
      </c>
      <c r="G105" s="169" t="n">
        <v>7144.60632964135</v>
      </c>
      <c r="H105" s="169" t="n">
        <v>49687.8917756135</v>
      </c>
      <c r="I105" s="169" t="n">
        <v>33112.3611025256</v>
      </c>
      <c r="J105" s="169" t="n">
        <v>8371.00545759877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2"/>
    <col collapsed="false" customWidth="true" hidden="false" outlineLevel="0" max="3" min="3" style="0" width="27.71"/>
    <col collapsed="false" customWidth="true" hidden="false" outlineLevel="0" max="4" min="4" style="0" width="19"/>
    <col collapsed="false" customWidth="true" hidden="false" outlineLevel="0" max="5" min="5" style="0" width="18.58"/>
    <col collapsed="false" customWidth="true" hidden="false" outlineLevel="0" max="6" min="6" style="0" width="19"/>
    <col collapsed="false" customWidth="true" hidden="false" outlineLevel="0" max="7" min="7" style="0" width="19.42"/>
    <col collapsed="false" customWidth="true" hidden="false" outlineLevel="0" max="8" min="8" style="0" width="19.31"/>
    <col collapsed="false" customWidth="true" hidden="false" outlineLevel="0" max="9" min="9" style="0" width="21.29"/>
    <col collapsed="false" customWidth="true" hidden="false" outlineLevel="0" max="10" min="10" style="0" width="16.29"/>
  </cols>
  <sheetData>
    <row r="1" customFormat="false" ht="12.8" hidden="false" customHeight="false" outlineLevel="0" collapsed="false">
      <c r="A1" s="0" t="s">
        <v>224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248</v>
      </c>
      <c r="J1" s="0" t="s">
        <v>249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636060.860715849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3179185.61807891</v>
      </c>
      <c r="C20" s="0" t="n">
        <v>1574285.66745912</v>
      </c>
      <c r="D20" s="0" t="n">
        <v>1207754.71138</v>
      </c>
      <c r="E20" s="0" t="n">
        <v>291309.069134702</v>
      </c>
      <c r="F20" s="0" t="n">
        <v>0</v>
      </c>
      <c r="G20" s="0" t="n">
        <v>9776.70289626871</v>
      </c>
      <c r="H20" s="0" t="n">
        <v>54616.5396722766</v>
      </c>
      <c r="I20" s="0" t="n">
        <v>35189.8884020541</v>
      </c>
      <c r="J20" s="0" t="n">
        <v>7039.95014010337</v>
      </c>
    </row>
    <row r="21" customFormat="false" ht="12.8" hidden="false" customHeight="false" outlineLevel="0" collapsed="false">
      <c r="A21" s="0" t="n">
        <v>68</v>
      </c>
      <c r="B21" s="0" t="n">
        <v>3276163.76186569</v>
      </c>
      <c r="C21" s="0" t="n">
        <v>1598004.28467833</v>
      </c>
      <c r="D21" s="0" t="n">
        <v>1293940.22022</v>
      </c>
      <c r="E21" s="0" t="n">
        <v>287111.450148107</v>
      </c>
      <c r="F21" s="0" t="n">
        <v>0</v>
      </c>
      <c r="G21" s="0" t="n">
        <v>4579.67046675412</v>
      </c>
      <c r="H21" s="0" t="n">
        <v>51408.1750952335</v>
      </c>
      <c r="I21" s="0" t="n">
        <v>33878.9106126265</v>
      </c>
      <c r="J21" s="0" t="n">
        <v>7400.05916254337</v>
      </c>
    </row>
    <row r="22" customFormat="false" ht="12.8" hidden="false" customHeight="false" outlineLevel="0" collapsed="false">
      <c r="A22" s="0" t="n">
        <v>69</v>
      </c>
      <c r="B22" s="0" t="n">
        <v>3748421.11488243</v>
      </c>
      <c r="C22" s="0" t="n">
        <v>1490264.8134392</v>
      </c>
      <c r="D22" s="0" t="n">
        <v>1253338.84541244</v>
      </c>
      <c r="E22" s="0" t="n">
        <v>283554.855311193</v>
      </c>
      <c r="F22" s="0" t="n">
        <v>629044.682771222</v>
      </c>
      <c r="G22" s="0" t="n">
        <v>4881.61832229156</v>
      </c>
      <c r="H22" s="0" t="n">
        <v>53039.217458462</v>
      </c>
      <c r="I22" s="0" t="n">
        <v>28528.8778125409</v>
      </c>
      <c r="J22" s="0" t="n">
        <v>5730.15692571092</v>
      </c>
    </row>
    <row r="23" customFormat="false" ht="12.8" hidden="false" customHeight="false" outlineLevel="0" collapsed="false">
      <c r="A23" s="0" t="n">
        <v>70</v>
      </c>
      <c r="B23" s="0" t="n">
        <v>3044274.77738285</v>
      </c>
      <c r="C23" s="0" t="n">
        <v>1625131.14239391</v>
      </c>
      <c r="D23" s="0" t="n">
        <v>1013682.53158274</v>
      </c>
      <c r="E23" s="0" t="n">
        <v>285089.862561399</v>
      </c>
      <c r="F23" s="0" t="n">
        <v>0</v>
      </c>
      <c r="G23" s="0" t="n">
        <v>8683.26163599735</v>
      </c>
      <c r="H23" s="0" t="n">
        <v>66016.1383918396</v>
      </c>
      <c r="I23" s="0" t="n">
        <v>38522.8555579933</v>
      </c>
      <c r="J23" s="0" t="n">
        <v>7121.18266684661</v>
      </c>
    </row>
    <row r="24" customFormat="false" ht="12.8" hidden="false" customHeight="false" outlineLevel="0" collapsed="false">
      <c r="A24" s="0" t="n">
        <v>71</v>
      </c>
      <c r="B24" s="0" t="n">
        <v>3261645.11365549</v>
      </c>
      <c r="C24" s="0" t="n">
        <v>1818051.99308753</v>
      </c>
      <c r="D24" s="0" t="n">
        <v>1037254.28220754</v>
      </c>
      <c r="E24" s="0" t="n">
        <v>307706.680377067</v>
      </c>
      <c r="F24" s="0" t="n">
        <v>0</v>
      </c>
      <c r="G24" s="0" t="n">
        <v>9063.22216328744</v>
      </c>
      <c r="H24" s="0" t="n">
        <v>52819.1381755355</v>
      </c>
      <c r="I24" s="0" t="n">
        <v>30472.8405647093</v>
      </c>
      <c r="J24" s="0" t="n">
        <v>6208.79404510771</v>
      </c>
    </row>
    <row r="25" customFormat="false" ht="12.8" hidden="false" customHeight="false" outlineLevel="0" collapsed="false">
      <c r="A25" s="0" t="n">
        <v>72</v>
      </c>
      <c r="B25" s="0" t="n">
        <v>3277058.48245617</v>
      </c>
      <c r="C25" s="0" t="n">
        <v>1830428.87896446</v>
      </c>
      <c r="D25" s="0" t="n">
        <v>1027669.52473493</v>
      </c>
      <c r="E25" s="0" t="n">
        <v>308639.849703503</v>
      </c>
      <c r="F25" s="0" t="n">
        <v>0</v>
      </c>
      <c r="G25" s="0" t="n">
        <v>6773.63198770498</v>
      </c>
      <c r="H25" s="0" t="n">
        <v>59420.3565475093</v>
      </c>
      <c r="I25" s="0" t="n">
        <v>34087.7678633945</v>
      </c>
      <c r="J25" s="0" t="n">
        <v>10009.0564809932</v>
      </c>
    </row>
    <row r="26" customFormat="false" ht="12.8" hidden="false" customHeight="false" outlineLevel="0" collapsed="false">
      <c r="A26" s="0" t="n">
        <v>73</v>
      </c>
      <c r="B26" s="0" t="n">
        <v>3671770.63814189</v>
      </c>
      <c r="C26" s="0" t="n">
        <v>1582520.88786452</v>
      </c>
      <c r="D26" s="0" t="n">
        <v>1037720.90106236</v>
      </c>
      <c r="E26" s="0" t="n">
        <v>290463.562214498</v>
      </c>
      <c r="F26" s="0" t="n">
        <v>656913.824600234</v>
      </c>
      <c r="G26" s="0" t="n">
        <v>5455.35580121068</v>
      </c>
      <c r="H26" s="0" t="n">
        <v>59234.2412068195</v>
      </c>
      <c r="I26" s="0" t="n">
        <v>30877.8105137152</v>
      </c>
      <c r="J26" s="0" t="n">
        <v>8594.43810746888</v>
      </c>
    </row>
    <row r="27" customFormat="false" ht="12.8" hidden="false" customHeight="false" outlineLevel="0" collapsed="false">
      <c r="A27" s="0" t="n">
        <v>74</v>
      </c>
      <c r="B27" s="0" t="n">
        <v>3074718.95105212</v>
      </c>
      <c r="C27" s="0" t="n">
        <v>1614218.53996123</v>
      </c>
      <c r="D27" s="0" t="n">
        <v>1047931.44161058</v>
      </c>
      <c r="E27" s="0" t="n">
        <v>288577.099489473</v>
      </c>
      <c r="F27" s="0" t="n">
        <v>0</v>
      </c>
      <c r="G27" s="0" t="n">
        <v>6632.31809071022</v>
      </c>
      <c r="H27" s="0" t="n">
        <v>64333.1328476769</v>
      </c>
      <c r="I27" s="0" t="n">
        <v>44092.664318035</v>
      </c>
      <c r="J27" s="0" t="n">
        <v>8827.24223267861</v>
      </c>
    </row>
    <row r="28" customFormat="false" ht="12.8" hidden="false" customHeight="false" outlineLevel="0" collapsed="false">
      <c r="A28" s="0" t="n">
        <v>75</v>
      </c>
      <c r="B28" s="0" t="n">
        <v>3022188.12475514</v>
      </c>
      <c r="C28" s="0" t="n">
        <v>1554338.23207007</v>
      </c>
      <c r="D28" s="0" t="n">
        <v>1069450.15071789</v>
      </c>
      <c r="E28" s="0" t="n">
        <v>289068.08469039</v>
      </c>
      <c r="F28" s="0" t="n">
        <v>0</v>
      </c>
      <c r="G28" s="0" t="n">
        <v>7236.90238074045</v>
      </c>
      <c r="H28" s="0" t="n">
        <v>54342.0879989745</v>
      </c>
      <c r="I28" s="0" t="n">
        <v>40475.7135765749</v>
      </c>
      <c r="J28" s="0" t="n">
        <v>7168.44573659443</v>
      </c>
    </row>
    <row r="29" customFormat="false" ht="12.8" hidden="false" customHeight="false" outlineLevel="0" collapsed="false">
      <c r="A29" s="0" t="n">
        <v>76</v>
      </c>
      <c r="B29" s="0" t="n">
        <v>3052320.82662615</v>
      </c>
      <c r="C29" s="0" t="n">
        <v>1616051.31909761</v>
      </c>
      <c r="D29" s="0" t="n">
        <v>1031979.68657083</v>
      </c>
      <c r="E29" s="0" t="n">
        <v>293848.533766913</v>
      </c>
      <c r="F29" s="0" t="n">
        <v>0</v>
      </c>
      <c r="G29" s="0" t="n">
        <v>8544.00991679537</v>
      </c>
      <c r="H29" s="0" t="n">
        <v>65869.6220188144</v>
      </c>
      <c r="I29" s="0" t="n">
        <v>26718.700740919</v>
      </c>
      <c r="J29" s="0" t="n">
        <v>9198.7318492548</v>
      </c>
    </row>
    <row r="30" customFormat="false" ht="12.8" hidden="false" customHeight="false" outlineLevel="0" collapsed="false">
      <c r="A30" s="0" t="n">
        <v>77</v>
      </c>
      <c r="B30" s="0" t="n">
        <v>3758792.6545795</v>
      </c>
      <c r="C30" s="0" t="n">
        <v>1600320.601949</v>
      </c>
      <c r="D30" s="0" t="n">
        <v>1077644.98471493</v>
      </c>
      <c r="E30" s="0" t="n">
        <v>296097.743226078</v>
      </c>
      <c r="F30" s="0" t="n">
        <v>675581.901810995</v>
      </c>
      <c r="G30" s="0" t="n">
        <v>3898.34394878393</v>
      </c>
      <c r="H30" s="0" t="n">
        <v>51612.111585949</v>
      </c>
      <c r="I30" s="0" t="n">
        <v>46652.7252895224</v>
      </c>
      <c r="J30" s="0" t="n">
        <v>6856.91213739499</v>
      </c>
    </row>
    <row r="31" customFormat="false" ht="12.8" hidden="false" customHeight="false" outlineLevel="0" collapsed="false">
      <c r="A31" s="0" t="n">
        <v>78</v>
      </c>
      <c r="B31" s="0" t="n">
        <v>3214040.34942159</v>
      </c>
      <c r="C31" s="0" t="n">
        <v>1689043.67501123</v>
      </c>
      <c r="D31" s="0" t="n">
        <v>1086967.41552677</v>
      </c>
      <c r="E31" s="0" t="n">
        <v>299304.542496332</v>
      </c>
      <c r="F31" s="0" t="n">
        <v>0</v>
      </c>
      <c r="G31" s="0" t="n">
        <v>8718.72001714646</v>
      </c>
      <c r="H31" s="0" t="n">
        <v>62598.4206697571</v>
      </c>
      <c r="I31" s="0" t="n">
        <v>59128.112606107</v>
      </c>
      <c r="J31" s="0" t="n">
        <v>8166.18727089875</v>
      </c>
    </row>
    <row r="32" customFormat="false" ht="12.8" hidden="false" customHeight="false" outlineLevel="0" collapsed="false">
      <c r="A32" s="0" t="n">
        <v>79</v>
      </c>
      <c r="B32" s="0" t="n">
        <v>3180471.45018707</v>
      </c>
      <c r="C32" s="0" t="n">
        <v>1623022.65447381</v>
      </c>
      <c r="D32" s="0" t="n">
        <v>1117411.10575742</v>
      </c>
      <c r="E32" s="0" t="n">
        <v>304092.261794718</v>
      </c>
      <c r="F32" s="0" t="n">
        <v>0</v>
      </c>
      <c r="G32" s="0" t="n">
        <v>9377.69422107964</v>
      </c>
      <c r="H32" s="0" t="n">
        <v>66017.1324756392</v>
      </c>
      <c r="I32" s="0" t="n">
        <v>50558.5910364542</v>
      </c>
      <c r="J32" s="0" t="n">
        <v>9877.51488166681</v>
      </c>
    </row>
    <row r="33" customFormat="false" ht="12.8" hidden="false" customHeight="false" outlineLevel="0" collapsed="false">
      <c r="A33" s="0" t="n">
        <v>80</v>
      </c>
      <c r="B33" s="0" t="n">
        <v>3189566.20095389</v>
      </c>
      <c r="C33" s="0" t="n">
        <v>1694636.82161883</v>
      </c>
      <c r="D33" s="0" t="n">
        <v>1061474.80771016</v>
      </c>
      <c r="E33" s="0" t="n">
        <v>303151.209999364</v>
      </c>
      <c r="F33" s="0" t="n">
        <v>0</v>
      </c>
      <c r="G33" s="0" t="n">
        <v>7903.02869852819</v>
      </c>
      <c r="H33" s="0" t="n">
        <v>72169.4542297855</v>
      </c>
      <c r="I33" s="0" t="n">
        <v>38411.4893991792</v>
      </c>
      <c r="J33" s="0" t="n">
        <v>11704.0794349365</v>
      </c>
    </row>
    <row r="34" customFormat="false" ht="12.8" hidden="false" customHeight="false" outlineLevel="0" collapsed="false">
      <c r="A34" s="0" t="n">
        <v>81</v>
      </c>
      <c r="B34" s="0" t="n">
        <v>3831281.07158339</v>
      </c>
      <c r="C34" s="0" t="n">
        <v>1682201.92049317</v>
      </c>
      <c r="D34" s="0" t="n">
        <v>1049051.60038824</v>
      </c>
      <c r="E34" s="0" t="n">
        <v>305833.332059304</v>
      </c>
      <c r="F34" s="0" t="n">
        <v>685135.695531706</v>
      </c>
      <c r="G34" s="0" t="n">
        <v>8556.19481407323</v>
      </c>
      <c r="H34" s="0" t="n">
        <v>60791.2309647354</v>
      </c>
      <c r="I34" s="0" t="n">
        <v>30389.3190637405</v>
      </c>
      <c r="J34" s="0" t="n">
        <v>9173.50082393889</v>
      </c>
    </row>
    <row r="35" customFormat="false" ht="12.8" hidden="false" customHeight="false" outlineLevel="0" collapsed="false">
      <c r="A35" s="0" t="n">
        <v>82</v>
      </c>
      <c r="B35" s="0" t="n">
        <v>3176762.22956379</v>
      </c>
      <c r="C35" s="0" t="n">
        <v>1700021.95429459</v>
      </c>
      <c r="D35" s="0" t="n">
        <v>1047767.1165297</v>
      </c>
      <c r="E35" s="0" t="n">
        <v>303790.176072583</v>
      </c>
      <c r="F35" s="0" t="n">
        <v>0</v>
      </c>
      <c r="G35" s="0" t="n">
        <v>7106.13423768659</v>
      </c>
      <c r="H35" s="0" t="n">
        <v>67530.9432454418</v>
      </c>
      <c r="I35" s="0" t="n">
        <v>40569.0470445111</v>
      </c>
      <c r="J35" s="0" t="n">
        <v>9860.50087500329</v>
      </c>
    </row>
    <row r="36" customFormat="false" ht="12.8" hidden="false" customHeight="false" outlineLevel="0" collapsed="false">
      <c r="A36" s="0" t="n">
        <v>83</v>
      </c>
      <c r="B36" s="0" t="n">
        <v>3129933.10708667</v>
      </c>
      <c r="C36" s="0" t="n">
        <v>1733574.46081826</v>
      </c>
      <c r="D36" s="0" t="n">
        <v>979016.156969761</v>
      </c>
      <c r="E36" s="0" t="n">
        <v>301467.434915776</v>
      </c>
      <c r="F36" s="0" t="n">
        <v>0</v>
      </c>
      <c r="G36" s="0" t="n">
        <v>5883.19878930286</v>
      </c>
      <c r="H36" s="0" t="n">
        <v>63824.4457243509</v>
      </c>
      <c r="I36" s="0" t="n">
        <v>37639.1359120094</v>
      </c>
      <c r="J36" s="0" t="n">
        <v>8359.08337844771</v>
      </c>
    </row>
    <row r="37" customFormat="false" ht="12.8" hidden="false" customHeight="false" outlineLevel="0" collapsed="false">
      <c r="A37" s="0" t="n">
        <v>84</v>
      </c>
      <c r="B37" s="0" t="n">
        <v>3171591.8509396</v>
      </c>
      <c r="C37" s="0" t="n">
        <v>1713544.23514052</v>
      </c>
      <c r="D37" s="0" t="n">
        <v>1024589.98388171</v>
      </c>
      <c r="E37" s="0" t="n">
        <v>301807.565334707</v>
      </c>
      <c r="F37" s="0" t="n">
        <v>0</v>
      </c>
      <c r="G37" s="0" t="n">
        <v>6443.88212029918</v>
      </c>
      <c r="H37" s="0" t="n">
        <v>79932.7584655263</v>
      </c>
      <c r="I37" s="0" t="n">
        <v>34954.2951934415</v>
      </c>
      <c r="J37" s="0" t="n">
        <v>10078.7228001158</v>
      </c>
    </row>
    <row r="38" customFormat="false" ht="12.8" hidden="false" customHeight="false" outlineLevel="0" collapsed="false">
      <c r="A38" s="0" t="n">
        <v>85</v>
      </c>
      <c r="B38" s="0" t="n">
        <v>3791677.10621134</v>
      </c>
      <c r="C38" s="0" t="n">
        <v>1717979.48464618</v>
      </c>
      <c r="D38" s="0" t="n">
        <v>986344.755415217</v>
      </c>
      <c r="E38" s="0" t="n">
        <v>299412.359079989</v>
      </c>
      <c r="F38" s="0" t="n">
        <v>678701.234790464</v>
      </c>
      <c r="G38" s="0" t="n">
        <v>7369.69070616321</v>
      </c>
      <c r="H38" s="0" t="n">
        <v>63790.4996352341</v>
      </c>
      <c r="I38" s="0" t="n">
        <v>30172.8555335801</v>
      </c>
      <c r="J38" s="0" t="n">
        <v>7685.25487716228</v>
      </c>
    </row>
    <row r="39" customFormat="false" ht="12.8" hidden="false" customHeight="false" outlineLevel="0" collapsed="false">
      <c r="A39" s="0" t="n">
        <v>86</v>
      </c>
      <c r="B39" s="0" t="n">
        <v>3154918.60372427</v>
      </c>
      <c r="C39" s="0" t="n">
        <v>1776682.95028499</v>
      </c>
      <c r="D39" s="0" t="n">
        <v>955196.513180257</v>
      </c>
      <c r="E39" s="0" t="n">
        <v>302667.56226737</v>
      </c>
      <c r="F39" s="0" t="n">
        <v>0</v>
      </c>
      <c r="G39" s="0" t="n">
        <v>7811.77896388076</v>
      </c>
      <c r="H39" s="0" t="n">
        <v>72554.1685856381</v>
      </c>
      <c r="I39" s="0" t="n">
        <v>30479.1189067039</v>
      </c>
      <c r="J39" s="0" t="n">
        <v>9482.42628059621</v>
      </c>
    </row>
    <row r="40" customFormat="false" ht="12.8" hidden="false" customHeight="false" outlineLevel="0" collapsed="false">
      <c r="A40" s="0" t="n">
        <v>87</v>
      </c>
      <c r="B40" s="0" t="n">
        <v>3145870.78244309</v>
      </c>
      <c r="C40" s="0" t="n">
        <v>1785750.76643006</v>
      </c>
      <c r="D40" s="0" t="n">
        <v>950626.407835182</v>
      </c>
      <c r="E40" s="0" t="n">
        <v>299732.830582691</v>
      </c>
      <c r="F40" s="0" t="n">
        <v>0</v>
      </c>
      <c r="G40" s="0" t="n">
        <v>10216.9062315717</v>
      </c>
      <c r="H40" s="0" t="n">
        <v>53936.05539459</v>
      </c>
      <c r="I40" s="0" t="n">
        <v>39642.1794281143</v>
      </c>
      <c r="J40" s="0" t="n">
        <v>7481.29781717186</v>
      </c>
    </row>
    <row r="41" customFormat="false" ht="12.8" hidden="false" customHeight="false" outlineLevel="0" collapsed="false">
      <c r="A41" s="0" t="n">
        <v>88</v>
      </c>
      <c r="B41" s="0" t="n">
        <v>3146946.0669428</v>
      </c>
      <c r="C41" s="0" t="n">
        <v>1760781.34757179</v>
      </c>
      <c r="D41" s="0" t="n">
        <v>969464.491916125</v>
      </c>
      <c r="E41" s="0" t="n">
        <v>303352.510514589</v>
      </c>
      <c r="F41" s="0" t="n">
        <v>0</v>
      </c>
      <c r="G41" s="0" t="n">
        <v>7933.23202936824</v>
      </c>
      <c r="H41" s="0" t="n">
        <v>54453.8692399789</v>
      </c>
      <c r="I41" s="0" t="n">
        <v>44265.0164512853</v>
      </c>
      <c r="J41" s="0" t="n">
        <v>8351.6865411312</v>
      </c>
    </row>
    <row r="42" customFormat="false" ht="12.8" hidden="false" customHeight="false" outlineLevel="0" collapsed="false">
      <c r="A42" s="0" t="n">
        <v>89</v>
      </c>
      <c r="B42" s="0" t="n">
        <v>3766776.48679331</v>
      </c>
      <c r="C42" s="0" t="n">
        <v>1745090.64603782</v>
      </c>
      <c r="D42" s="0" t="n">
        <v>933393.347866152</v>
      </c>
      <c r="E42" s="0" t="n">
        <v>301337.289564889</v>
      </c>
      <c r="F42" s="0" t="n">
        <v>678040.208174278</v>
      </c>
      <c r="G42" s="0" t="n">
        <v>5647.16933011892</v>
      </c>
      <c r="H42" s="0" t="n">
        <v>68711.9526100365</v>
      </c>
      <c r="I42" s="0" t="n">
        <v>25214.5904238111</v>
      </c>
      <c r="J42" s="0" t="n">
        <v>9140.22586842645</v>
      </c>
    </row>
    <row r="43" customFormat="false" ht="12.8" hidden="false" customHeight="false" outlineLevel="0" collapsed="false">
      <c r="A43" s="0" t="n">
        <v>90</v>
      </c>
      <c r="B43" s="0" t="n">
        <v>3117067.98503322</v>
      </c>
      <c r="C43" s="0" t="n">
        <v>1787753.65357</v>
      </c>
      <c r="D43" s="0" t="n">
        <v>907017.496208997</v>
      </c>
      <c r="E43" s="0" t="n">
        <v>300938.89268392</v>
      </c>
      <c r="F43" s="0" t="n">
        <v>0</v>
      </c>
      <c r="G43" s="0" t="n">
        <v>11694.1712655827</v>
      </c>
      <c r="H43" s="0" t="n">
        <v>65891.1311867168</v>
      </c>
      <c r="I43" s="0" t="n">
        <v>34353.6081611378</v>
      </c>
      <c r="J43" s="0" t="n">
        <v>9365.08202161429</v>
      </c>
    </row>
    <row r="44" customFormat="false" ht="12.8" hidden="false" customHeight="false" outlineLevel="0" collapsed="false">
      <c r="A44" s="0" t="n">
        <v>91</v>
      </c>
      <c r="B44" s="0" t="n">
        <v>3100418.71052218</v>
      </c>
      <c r="C44" s="0" t="n">
        <v>1787029.62870429</v>
      </c>
      <c r="D44" s="0" t="n">
        <v>880807.005985198</v>
      </c>
      <c r="E44" s="0" t="n">
        <v>302207.716100955</v>
      </c>
      <c r="F44" s="0" t="n">
        <v>0</v>
      </c>
      <c r="G44" s="0" t="n">
        <v>7161.8528401152</v>
      </c>
      <c r="H44" s="0" t="n">
        <v>72676.5588200105</v>
      </c>
      <c r="I44" s="0" t="n">
        <v>40034.5486643177</v>
      </c>
      <c r="J44" s="0" t="n">
        <v>10394.3018177462</v>
      </c>
    </row>
    <row r="45" customFormat="false" ht="12.8" hidden="false" customHeight="false" outlineLevel="0" collapsed="false">
      <c r="A45" s="0" t="n">
        <v>92</v>
      </c>
      <c r="B45" s="0" t="n">
        <v>3087825.63628866</v>
      </c>
      <c r="C45" s="0" t="n">
        <v>1791845.68553343</v>
      </c>
      <c r="D45" s="0" t="n">
        <v>874933.83392956</v>
      </c>
      <c r="E45" s="0" t="n">
        <v>305351.521957502</v>
      </c>
      <c r="F45" s="0" t="n">
        <v>0</v>
      </c>
      <c r="G45" s="0" t="n">
        <v>10661.1080140759</v>
      </c>
      <c r="H45" s="0" t="n">
        <v>65906.8698472585</v>
      </c>
      <c r="I45" s="0" t="n">
        <v>28277.3027995006</v>
      </c>
      <c r="J45" s="0" t="n">
        <v>10833.2041663401</v>
      </c>
    </row>
    <row r="46" customFormat="false" ht="12.8" hidden="false" customHeight="false" outlineLevel="0" collapsed="false">
      <c r="A46" s="0" t="n">
        <v>93</v>
      </c>
      <c r="B46" s="0" t="n">
        <v>3724359.35980191</v>
      </c>
      <c r="C46" s="0" t="n">
        <v>1720749.29360215</v>
      </c>
      <c r="D46" s="0" t="n">
        <v>900324.488389805</v>
      </c>
      <c r="E46" s="0" t="n">
        <v>304768.086088012</v>
      </c>
      <c r="F46" s="0" t="n">
        <v>681043.880379899</v>
      </c>
      <c r="G46" s="0" t="n">
        <v>7070.07290897383</v>
      </c>
      <c r="H46" s="0" t="n">
        <v>57325.3827105743</v>
      </c>
      <c r="I46" s="0" t="n">
        <v>45010.4551235849</v>
      </c>
      <c r="J46" s="0" t="n">
        <v>8257.80877090948</v>
      </c>
    </row>
    <row r="47" customFormat="false" ht="12.8" hidden="false" customHeight="false" outlineLevel="0" collapsed="false">
      <c r="A47" s="0" t="n">
        <v>94</v>
      </c>
      <c r="B47" s="0" t="n">
        <v>3062862.76359288</v>
      </c>
      <c r="C47" s="0" t="n">
        <v>1750069.53047323</v>
      </c>
      <c r="D47" s="0" t="n">
        <v>902353.958112505</v>
      </c>
      <c r="E47" s="0" t="n">
        <v>304853.975389133</v>
      </c>
      <c r="F47" s="0" t="n">
        <v>0</v>
      </c>
      <c r="G47" s="0" t="n">
        <v>10348.3658395949</v>
      </c>
      <c r="H47" s="0" t="n">
        <v>46905.5144510733</v>
      </c>
      <c r="I47" s="0" t="n">
        <v>40806.4722295053</v>
      </c>
      <c r="J47" s="0" t="n">
        <v>7588.4002260943</v>
      </c>
    </row>
    <row r="48" customFormat="false" ht="12.8" hidden="false" customHeight="false" outlineLevel="0" collapsed="false">
      <c r="A48" s="0" t="n">
        <v>95</v>
      </c>
      <c r="B48" s="0" t="n">
        <v>3040342.48112598</v>
      </c>
      <c r="C48" s="0" t="n">
        <v>1738482.68597409</v>
      </c>
      <c r="D48" s="0" t="n">
        <v>893695.120990245</v>
      </c>
      <c r="E48" s="0" t="n">
        <v>301391.581738498</v>
      </c>
      <c r="F48" s="0" t="n">
        <v>0</v>
      </c>
      <c r="G48" s="0" t="n">
        <v>6876.83880205207</v>
      </c>
      <c r="H48" s="0" t="n">
        <v>53304.7985651491</v>
      </c>
      <c r="I48" s="0" t="n">
        <v>38612.8251435639</v>
      </c>
      <c r="J48" s="0" t="n">
        <v>8245.60967987746</v>
      </c>
    </row>
    <row r="49" customFormat="false" ht="12.8" hidden="false" customHeight="false" outlineLevel="0" collapsed="false">
      <c r="A49" s="0" t="n">
        <v>96</v>
      </c>
      <c r="B49" s="0" t="n">
        <v>3049105.16740297</v>
      </c>
      <c r="C49" s="0" t="n">
        <v>1725616.26727272</v>
      </c>
      <c r="D49" s="0" t="n">
        <v>908768.466817953</v>
      </c>
      <c r="E49" s="0" t="n">
        <v>300374.840311388</v>
      </c>
      <c r="F49" s="0" t="n">
        <v>0</v>
      </c>
      <c r="G49" s="0" t="n">
        <v>7010.88054765102</v>
      </c>
      <c r="H49" s="0" t="n">
        <v>68229.7861931807</v>
      </c>
      <c r="I49" s="0" t="n">
        <v>32358.9858758957</v>
      </c>
      <c r="J49" s="0" t="n">
        <v>9084.4517386499</v>
      </c>
    </row>
    <row r="50" customFormat="false" ht="12.8" hidden="false" customHeight="false" outlineLevel="0" collapsed="false">
      <c r="A50" s="0" t="n">
        <v>97</v>
      </c>
      <c r="B50" s="0" t="n">
        <v>3734506.62890609</v>
      </c>
      <c r="C50" s="0" t="n">
        <v>1766524.90050843</v>
      </c>
      <c r="D50" s="0" t="n">
        <v>867188.114735811</v>
      </c>
      <c r="E50" s="0" t="n">
        <v>298086.229163897</v>
      </c>
      <c r="F50" s="0" t="n">
        <v>688233.06372306</v>
      </c>
      <c r="G50" s="0" t="n">
        <v>8784.417915349</v>
      </c>
      <c r="H50" s="0" t="n">
        <v>69590.2390347887</v>
      </c>
      <c r="I50" s="0" t="n">
        <v>31550.7852194011</v>
      </c>
      <c r="J50" s="0" t="n">
        <v>8563.96583107856</v>
      </c>
    </row>
    <row r="51" customFormat="false" ht="12.8" hidden="false" customHeight="false" outlineLevel="0" collapsed="false">
      <c r="A51" s="0" t="n">
        <v>98</v>
      </c>
      <c r="B51" s="0" t="n">
        <v>3001006.07860188</v>
      </c>
      <c r="C51" s="0" t="n">
        <v>1760766.13658996</v>
      </c>
      <c r="D51" s="0" t="n">
        <v>816444.154265729</v>
      </c>
      <c r="E51" s="0" t="n">
        <v>296946.358267435</v>
      </c>
      <c r="F51" s="0" t="n">
        <v>0</v>
      </c>
      <c r="G51" s="0" t="n">
        <v>7221.38895113987</v>
      </c>
      <c r="H51" s="0" t="n">
        <v>83410.5192651125</v>
      </c>
      <c r="I51" s="0" t="n">
        <v>27061.4943808036</v>
      </c>
      <c r="J51" s="0" t="n">
        <v>9295.16730173167</v>
      </c>
    </row>
    <row r="52" customFormat="false" ht="12.8" hidden="false" customHeight="false" outlineLevel="0" collapsed="false">
      <c r="A52" s="0" t="n">
        <v>99</v>
      </c>
      <c r="B52" s="0" t="n">
        <v>2982925.21024997</v>
      </c>
      <c r="C52" s="0" t="n">
        <v>1699096.37327031</v>
      </c>
      <c r="D52" s="0" t="n">
        <v>852512.972646958</v>
      </c>
      <c r="E52" s="0" t="n">
        <v>298330.755259431</v>
      </c>
      <c r="F52" s="0" t="n">
        <v>0</v>
      </c>
      <c r="G52" s="0" t="n">
        <v>9088.83978830456</v>
      </c>
      <c r="H52" s="0" t="n">
        <v>95818.4278885467</v>
      </c>
      <c r="I52" s="0" t="n">
        <v>20280.3327968886</v>
      </c>
      <c r="J52" s="0" t="n">
        <v>10707.6979983187</v>
      </c>
    </row>
    <row r="53" customFormat="false" ht="12.8" hidden="false" customHeight="false" outlineLevel="0" collapsed="false">
      <c r="A53" s="0" t="n">
        <v>100</v>
      </c>
      <c r="B53" s="0" t="n">
        <v>2977455.25589952</v>
      </c>
      <c r="C53" s="0" t="n">
        <v>1811519.68132554</v>
      </c>
      <c r="D53" s="0" t="n">
        <v>763436.910320888</v>
      </c>
      <c r="E53" s="0" t="n">
        <v>295402.410443743</v>
      </c>
      <c r="F53" s="0" t="n">
        <v>0</v>
      </c>
      <c r="G53" s="0" t="n">
        <v>14714.3711915695</v>
      </c>
      <c r="H53" s="0" t="n">
        <v>58358.0620122107</v>
      </c>
      <c r="I53" s="0" t="n">
        <v>25163.7972846303</v>
      </c>
      <c r="J53" s="0" t="n">
        <v>9398.50537008932</v>
      </c>
    </row>
    <row r="54" customFormat="false" ht="12.8" hidden="false" customHeight="false" outlineLevel="0" collapsed="false">
      <c r="A54" s="0" t="n">
        <v>101</v>
      </c>
      <c r="B54" s="0" t="n">
        <v>3643727.1463097</v>
      </c>
      <c r="C54" s="0" t="n">
        <v>1756648.78325826</v>
      </c>
      <c r="D54" s="0" t="n">
        <v>802741.635292554</v>
      </c>
      <c r="E54" s="0" t="n">
        <v>293639.141785464</v>
      </c>
      <c r="F54" s="0" t="n">
        <v>675918.126895959</v>
      </c>
      <c r="G54" s="0" t="n">
        <v>7207.47680232309</v>
      </c>
      <c r="H54" s="0" t="n">
        <v>76131.3556581854</v>
      </c>
      <c r="I54" s="0" t="n">
        <v>25353.2115244322</v>
      </c>
      <c r="J54" s="0" t="n">
        <v>9942.94522577804</v>
      </c>
    </row>
    <row r="55" customFormat="false" ht="12.8" hidden="false" customHeight="false" outlineLevel="0" collapsed="false">
      <c r="A55" s="0" t="n">
        <v>102</v>
      </c>
      <c r="B55" s="0" t="n">
        <v>2913628.64987039</v>
      </c>
      <c r="C55" s="0" t="n">
        <v>1715807.54867661</v>
      </c>
      <c r="D55" s="0" t="n">
        <v>798842.232071864</v>
      </c>
      <c r="E55" s="0" t="n">
        <v>289725.393120893</v>
      </c>
      <c r="F55" s="0" t="n">
        <v>0</v>
      </c>
      <c r="G55" s="0" t="n">
        <v>8713.88214377023</v>
      </c>
      <c r="H55" s="0" t="n">
        <v>57516.7623304709</v>
      </c>
      <c r="I55" s="0" t="n">
        <v>37162.8540256842</v>
      </c>
      <c r="J55" s="0" t="n">
        <v>9065.75687487346</v>
      </c>
    </row>
    <row r="56" customFormat="false" ht="12.8" hidden="false" customHeight="false" outlineLevel="0" collapsed="false">
      <c r="A56" s="0" t="n">
        <v>103</v>
      </c>
      <c r="B56" s="0" t="n">
        <v>2894701.90040837</v>
      </c>
      <c r="C56" s="0" t="n">
        <v>1713727.79668748</v>
      </c>
      <c r="D56" s="0" t="n">
        <v>776199.887750093</v>
      </c>
      <c r="E56" s="0" t="n">
        <v>289363.273090286</v>
      </c>
      <c r="F56" s="0" t="n">
        <v>0</v>
      </c>
      <c r="G56" s="0" t="n">
        <v>8724.7880905607</v>
      </c>
      <c r="H56" s="0" t="n">
        <v>76880.4880871962</v>
      </c>
      <c r="I56" s="0" t="n">
        <v>22136.5927001256</v>
      </c>
      <c r="J56" s="0" t="n">
        <v>10848.2065956665</v>
      </c>
    </row>
    <row r="57" customFormat="false" ht="12.8" hidden="false" customHeight="false" outlineLevel="0" collapsed="false">
      <c r="A57" s="0" t="n">
        <v>104</v>
      </c>
      <c r="B57" s="0" t="n">
        <v>2897993.70019544</v>
      </c>
      <c r="C57" s="0" t="n">
        <v>1726157.12548901</v>
      </c>
      <c r="D57" s="0" t="n">
        <v>769400.303636808</v>
      </c>
      <c r="E57" s="0" t="n">
        <v>286311.745799445</v>
      </c>
      <c r="F57" s="0" t="n">
        <v>0</v>
      </c>
      <c r="G57" s="0" t="n">
        <v>13106.1322929788</v>
      </c>
      <c r="H57" s="0" t="n">
        <v>64104.3634677524</v>
      </c>
      <c r="I57" s="0" t="n">
        <v>29011.2577263488</v>
      </c>
      <c r="J57" s="0" t="n">
        <v>9231.49452520326</v>
      </c>
    </row>
    <row r="58" customFormat="false" ht="12.8" hidden="false" customHeight="false" outlineLevel="0" collapsed="false">
      <c r="A58" s="0" t="n">
        <v>105</v>
      </c>
      <c r="B58" s="0" t="n">
        <v>3533846.71057076</v>
      </c>
      <c r="C58" s="0" t="n">
        <v>1696532.34364626</v>
      </c>
      <c r="D58" s="0" t="n">
        <v>779752.029372798</v>
      </c>
      <c r="E58" s="0" t="n">
        <v>285318.128860456</v>
      </c>
      <c r="F58" s="0" t="n">
        <v>656021.025747935</v>
      </c>
      <c r="G58" s="0" t="n">
        <v>9920.1750139866</v>
      </c>
      <c r="H58" s="0" t="n">
        <v>76557.4370850469</v>
      </c>
      <c r="I58" s="0" t="n">
        <v>23367.2497708804</v>
      </c>
      <c r="J58" s="0" t="n">
        <v>10371.3971381518</v>
      </c>
    </row>
    <row r="59" customFormat="false" ht="12.8" hidden="false" customHeight="false" outlineLevel="0" collapsed="false">
      <c r="A59" s="0" t="n">
        <v>106</v>
      </c>
      <c r="B59" s="0" t="n">
        <v>2914155.01968344</v>
      </c>
      <c r="C59" s="0" t="n">
        <v>1762082.91603723</v>
      </c>
      <c r="D59" s="0" t="n">
        <v>741022.689370035</v>
      </c>
      <c r="E59" s="0" t="n">
        <v>282844.701307419</v>
      </c>
      <c r="F59" s="0" t="n">
        <v>0</v>
      </c>
      <c r="G59" s="0" t="n">
        <v>7360.39948823436</v>
      </c>
      <c r="H59" s="0" t="n">
        <v>77545.7005194262</v>
      </c>
      <c r="I59" s="0" t="n">
        <v>33027.1571928438</v>
      </c>
      <c r="J59" s="0" t="n">
        <v>10066.9404351589</v>
      </c>
    </row>
    <row r="60" customFormat="false" ht="12.8" hidden="false" customHeight="false" outlineLevel="0" collapsed="false">
      <c r="A60" s="0" t="n">
        <v>107</v>
      </c>
      <c r="B60" s="0" t="n">
        <v>2874536.0325848</v>
      </c>
      <c r="C60" s="0" t="n">
        <v>1750161.60107696</v>
      </c>
      <c r="D60" s="0" t="n">
        <v>714181.236817727</v>
      </c>
      <c r="E60" s="0" t="n">
        <v>281333.831601337</v>
      </c>
      <c r="F60" s="0" t="n">
        <v>0</v>
      </c>
      <c r="G60" s="0" t="n">
        <v>9516.82942202677</v>
      </c>
      <c r="H60" s="0" t="n">
        <v>78969.1275202739</v>
      </c>
      <c r="I60" s="0" t="n">
        <v>31211.1878862703</v>
      </c>
      <c r="J60" s="0" t="n">
        <v>11849.3425086285</v>
      </c>
    </row>
    <row r="61" customFormat="false" ht="12.8" hidden="false" customHeight="false" outlineLevel="0" collapsed="false">
      <c r="A61" s="0" t="n">
        <v>108</v>
      </c>
      <c r="B61" s="0" t="n">
        <v>2782168.58620177</v>
      </c>
      <c r="C61" s="0" t="n">
        <v>1644859.96294225</v>
      </c>
      <c r="D61" s="0" t="n">
        <v>743481.691125693</v>
      </c>
      <c r="E61" s="0" t="n">
        <v>283589.219787231</v>
      </c>
      <c r="F61" s="0" t="n">
        <v>0</v>
      </c>
      <c r="G61" s="0" t="n">
        <v>7805.63762774663</v>
      </c>
      <c r="H61" s="0" t="n">
        <v>66990.6732125738</v>
      </c>
      <c r="I61" s="0" t="n">
        <v>24293.2153523627</v>
      </c>
      <c r="J61" s="0" t="n">
        <v>9951.60757829518</v>
      </c>
    </row>
    <row r="62" customFormat="false" ht="12.8" hidden="false" customHeight="false" outlineLevel="0" collapsed="false">
      <c r="A62" s="0" t="n">
        <v>109</v>
      </c>
      <c r="B62" s="0" t="n">
        <v>3490765.90369215</v>
      </c>
      <c r="C62" s="0" t="n">
        <v>1687552.98853331</v>
      </c>
      <c r="D62" s="0" t="n">
        <v>734071.414555773</v>
      </c>
      <c r="E62" s="0" t="n">
        <v>284295.849171515</v>
      </c>
      <c r="F62" s="0" t="n">
        <v>649247.224728313</v>
      </c>
      <c r="G62" s="0" t="n">
        <v>10918.6564844146</v>
      </c>
      <c r="H62" s="0" t="n">
        <v>84738.7808639638</v>
      </c>
      <c r="I62" s="0" t="n">
        <v>33101.2236777197</v>
      </c>
      <c r="J62" s="0" t="n">
        <v>10281.8417052507</v>
      </c>
    </row>
    <row r="63" customFormat="false" ht="12.8" hidden="false" customHeight="false" outlineLevel="0" collapsed="false">
      <c r="A63" s="0" t="n">
        <v>110</v>
      </c>
      <c r="B63" s="0" t="n">
        <v>2760901.40747962</v>
      </c>
      <c r="C63" s="0" t="n">
        <v>1643548.79364148</v>
      </c>
      <c r="D63" s="0" t="n">
        <v>715210.395833329</v>
      </c>
      <c r="E63" s="0" t="n">
        <v>282038.113791847</v>
      </c>
      <c r="F63" s="0" t="n">
        <v>0</v>
      </c>
      <c r="G63" s="0" t="n">
        <v>9124.17196908638</v>
      </c>
      <c r="H63" s="0" t="n">
        <v>68974.8381594963</v>
      </c>
      <c r="I63" s="0" t="n">
        <v>30917.2965693788</v>
      </c>
      <c r="J63" s="0" t="n">
        <v>9757.07225471129</v>
      </c>
    </row>
    <row r="64" customFormat="false" ht="12.8" hidden="false" customHeight="false" outlineLevel="0" collapsed="false">
      <c r="A64" s="0" t="n">
        <v>111</v>
      </c>
      <c r="B64" s="0" t="n">
        <v>2731382.5484137</v>
      </c>
      <c r="C64" s="0" t="n">
        <v>1661367.54980101</v>
      </c>
      <c r="D64" s="0" t="n">
        <v>675935.286912445</v>
      </c>
      <c r="E64" s="0" t="n">
        <v>282243.627514943</v>
      </c>
      <c r="F64" s="0" t="n">
        <v>0</v>
      </c>
      <c r="G64" s="0" t="n">
        <v>10323.5641666243</v>
      </c>
      <c r="H64" s="0" t="n">
        <v>69767.3447352218</v>
      </c>
      <c r="I64" s="0" t="n">
        <v>25530.1186489682</v>
      </c>
      <c r="J64" s="0" t="n">
        <v>9839.05329389773</v>
      </c>
    </row>
    <row r="65" customFormat="false" ht="12.8" hidden="false" customHeight="false" outlineLevel="0" collapsed="false">
      <c r="A65" s="0" t="n">
        <v>112</v>
      </c>
      <c r="B65" s="0" t="n">
        <v>2699625.03056822</v>
      </c>
      <c r="C65" s="0" t="n">
        <v>1614640.2506032</v>
      </c>
      <c r="D65" s="0" t="n">
        <v>690321.257071157</v>
      </c>
      <c r="E65" s="0" t="n">
        <v>281835.058847313</v>
      </c>
      <c r="F65" s="0" t="n">
        <v>0</v>
      </c>
      <c r="G65" s="0" t="n">
        <v>8112.46054622834</v>
      </c>
      <c r="H65" s="0" t="n">
        <v>65959.4427852742</v>
      </c>
      <c r="I65" s="0" t="n">
        <v>26503.5212694869</v>
      </c>
      <c r="J65" s="0" t="n">
        <v>10764.1412057774</v>
      </c>
    </row>
    <row r="66" customFormat="false" ht="12.8" hidden="false" customHeight="false" outlineLevel="0" collapsed="false">
      <c r="A66" s="0" t="n">
        <v>113</v>
      </c>
      <c r="B66" s="0" t="n">
        <v>3290848.40424525</v>
      </c>
      <c r="C66" s="0" t="n">
        <v>1610760.90843125</v>
      </c>
      <c r="D66" s="0" t="n">
        <v>669359.20298055</v>
      </c>
      <c r="E66" s="0" t="n">
        <v>280088.509931415</v>
      </c>
      <c r="F66" s="0" t="n">
        <v>623973.122121804</v>
      </c>
      <c r="G66" s="0" t="n">
        <v>5023.79562142636</v>
      </c>
      <c r="H66" s="0" t="n">
        <v>68860.129494786</v>
      </c>
      <c r="I66" s="0" t="n">
        <v>24825.1154495442</v>
      </c>
      <c r="J66" s="0" t="n">
        <v>10843.6511572749</v>
      </c>
    </row>
    <row r="67" customFormat="false" ht="12.8" hidden="false" customHeight="false" outlineLevel="0" collapsed="false">
      <c r="A67" s="0" t="n">
        <v>114</v>
      </c>
      <c r="B67" s="0" t="n">
        <v>2649086.57707821</v>
      </c>
      <c r="C67" s="0" t="n">
        <v>1594164.51393652</v>
      </c>
      <c r="D67" s="0" t="n">
        <v>678757.33998121</v>
      </c>
      <c r="E67" s="0" t="n">
        <v>279620.82716829</v>
      </c>
      <c r="F67" s="0" t="n">
        <v>0</v>
      </c>
      <c r="G67" s="0" t="n">
        <v>13634.0999184601</v>
      </c>
      <c r="H67" s="0" t="n">
        <v>42092.0506661357</v>
      </c>
      <c r="I67" s="0" t="n">
        <v>32402.9522949421</v>
      </c>
      <c r="J67" s="0" t="n">
        <v>6685.60861444843</v>
      </c>
    </row>
    <row r="68" customFormat="false" ht="12.8" hidden="false" customHeight="false" outlineLevel="0" collapsed="false">
      <c r="A68" s="0" t="n">
        <v>115</v>
      </c>
      <c r="B68" s="0" t="n">
        <v>2671444.2885112</v>
      </c>
      <c r="C68" s="0" t="n">
        <v>1554828.20233381</v>
      </c>
      <c r="D68" s="0" t="n">
        <v>712071.890056528</v>
      </c>
      <c r="E68" s="0" t="n">
        <v>281421.69395974</v>
      </c>
      <c r="F68" s="0" t="n">
        <v>0</v>
      </c>
      <c r="G68" s="0" t="n">
        <v>7202.62242295994</v>
      </c>
      <c r="H68" s="0" t="n">
        <v>67008.5017205547</v>
      </c>
      <c r="I68" s="0" t="n">
        <v>36136.0478244427</v>
      </c>
      <c r="J68" s="0" t="n">
        <v>9886.19180853425</v>
      </c>
    </row>
    <row r="69" customFormat="false" ht="12.8" hidden="false" customHeight="false" outlineLevel="0" collapsed="false">
      <c r="A69" s="0" t="n">
        <v>116</v>
      </c>
      <c r="B69" s="0" t="n">
        <v>2646950.53786664</v>
      </c>
      <c r="C69" s="0" t="n">
        <v>1555887.95187368</v>
      </c>
      <c r="D69" s="0" t="n">
        <v>698091.331096904</v>
      </c>
      <c r="E69" s="0" t="n">
        <v>281490.31503684</v>
      </c>
      <c r="F69" s="0" t="n">
        <v>0</v>
      </c>
      <c r="G69" s="0" t="n">
        <v>8735.26279853531</v>
      </c>
      <c r="H69" s="0" t="n">
        <v>66082.315316786</v>
      </c>
      <c r="I69" s="0" t="n">
        <v>21639.2654186944</v>
      </c>
      <c r="J69" s="0" t="n">
        <v>8710.53972673176</v>
      </c>
    </row>
    <row r="70" customFormat="false" ht="12.8" hidden="false" customHeight="false" outlineLevel="0" collapsed="false">
      <c r="A70" s="0" t="n">
        <v>117</v>
      </c>
      <c r="B70" s="0" t="n">
        <v>3231914.94389494</v>
      </c>
      <c r="C70" s="0" t="n">
        <v>1572677.52107459</v>
      </c>
      <c r="D70" s="0" t="n">
        <v>656922.232963076</v>
      </c>
      <c r="E70" s="0" t="n">
        <v>282624.357728871</v>
      </c>
      <c r="F70" s="0" t="n">
        <v>609485.873692391</v>
      </c>
      <c r="G70" s="0" t="n">
        <v>9094.99676175083</v>
      </c>
      <c r="H70" s="0" t="n">
        <v>61988.695023392</v>
      </c>
      <c r="I70" s="0" t="n">
        <v>23889.8748881866</v>
      </c>
      <c r="J70" s="0" t="n">
        <v>10242.4088920871</v>
      </c>
    </row>
    <row r="71" customFormat="false" ht="12.8" hidden="false" customHeight="false" outlineLevel="0" collapsed="false">
      <c r="A71" s="0" t="n">
        <v>118</v>
      </c>
      <c r="B71" s="0" t="n">
        <v>2516548.8760656</v>
      </c>
      <c r="C71" s="0" t="n">
        <v>1520542.87145559</v>
      </c>
      <c r="D71" s="0" t="n">
        <v>604142.780062514</v>
      </c>
      <c r="E71" s="0" t="n">
        <v>281056.00102497</v>
      </c>
      <c r="F71" s="0" t="n">
        <v>0</v>
      </c>
      <c r="G71" s="0" t="n">
        <v>14510.8753056428</v>
      </c>
      <c r="H71" s="0" t="n">
        <v>61435.7180419556</v>
      </c>
      <c r="I71" s="0" t="n">
        <v>21058.7543218353</v>
      </c>
      <c r="J71" s="0" t="n">
        <v>7760.5687425984</v>
      </c>
    </row>
    <row r="72" customFormat="false" ht="12.8" hidden="false" customHeight="false" outlineLevel="0" collapsed="false">
      <c r="A72" s="0" t="n">
        <v>119</v>
      </c>
      <c r="B72" s="0" t="n">
        <v>2576775.73422127</v>
      </c>
      <c r="C72" s="0" t="n">
        <v>1565182.5617924</v>
      </c>
      <c r="D72" s="0" t="n">
        <v>624689.009703547</v>
      </c>
      <c r="E72" s="0" t="n">
        <v>280422.342493259</v>
      </c>
      <c r="F72" s="0" t="n">
        <v>0</v>
      </c>
      <c r="G72" s="0" t="n">
        <v>7220.69305174511</v>
      </c>
      <c r="H72" s="0" t="n">
        <v>72445.65414575</v>
      </c>
      <c r="I72" s="0" t="n">
        <v>19324.5533464614</v>
      </c>
      <c r="J72" s="0" t="n">
        <v>11305.2892217954</v>
      </c>
    </row>
    <row r="73" customFormat="false" ht="12.8" hidden="false" customHeight="false" outlineLevel="0" collapsed="false">
      <c r="A73" s="0" t="n">
        <v>120</v>
      </c>
      <c r="B73" s="0" t="n">
        <v>2556375.456867</v>
      </c>
      <c r="C73" s="0" t="n">
        <v>1615977.2371999</v>
      </c>
      <c r="D73" s="0" t="n">
        <v>553137.228148312</v>
      </c>
      <c r="E73" s="0" t="n">
        <v>281433.248794677</v>
      </c>
      <c r="F73" s="0" t="n">
        <v>0</v>
      </c>
      <c r="G73" s="0" t="n">
        <v>10564.3027483821</v>
      </c>
      <c r="H73" s="0" t="n">
        <v>66468.4105197472</v>
      </c>
      <c r="I73" s="0" t="n">
        <v>16564.896881021</v>
      </c>
      <c r="J73" s="0" t="n">
        <v>9615.52187102578</v>
      </c>
    </row>
    <row r="74" customFormat="false" ht="12.8" hidden="false" customHeight="false" outlineLevel="0" collapsed="false">
      <c r="A74" s="0" t="n">
        <v>121</v>
      </c>
      <c r="B74" s="0" t="n">
        <v>3221325.13640646</v>
      </c>
      <c r="C74" s="0" t="n">
        <v>1629120.30112249</v>
      </c>
      <c r="D74" s="0" t="n">
        <v>595458.233713417</v>
      </c>
      <c r="E74" s="0" t="n">
        <v>283122.757433031</v>
      </c>
      <c r="F74" s="0" t="n">
        <v>603880.905055695</v>
      </c>
      <c r="G74" s="0" t="n">
        <v>11161.2509118244</v>
      </c>
      <c r="H74" s="0" t="n">
        <v>63053.479513814</v>
      </c>
      <c r="I74" s="0" t="n">
        <v>31261.7338429743</v>
      </c>
      <c r="J74" s="0" t="n">
        <v>9549.67334979407</v>
      </c>
    </row>
    <row r="75" customFormat="false" ht="12.8" hidden="false" customHeight="false" outlineLevel="0" collapsed="false">
      <c r="A75" s="0" t="n">
        <v>122</v>
      </c>
      <c r="B75" s="0" t="n">
        <v>2614862.74369041</v>
      </c>
      <c r="C75" s="0" t="n">
        <v>1677569.78127419</v>
      </c>
      <c r="D75" s="0" t="n">
        <v>545483.491403881</v>
      </c>
      <c r="E75" s="0" t="n">
        <v>284489.001526412</v>
      </c>
      <c r="F75" s="0" t="n">
        <v>0</v>
      </c>
      <c r="G75" s="0" t="n">
        <v>7672.65594988138</v>
      </c>
      <c r="H75" s="0" t="n">
        <v>66041.6148926316</v>
      </c>
      <c r="I75" s="0" t="n">
        <v>24305.3770660842</v>
      </c>
      <c r="J75" s="0" t="n">
        <v>9064.7240585945</v>
      </c>
    </row>
    <row r="76" customFormat="false" ht="12.8" hidden="false" customHeight="false" outlineLevel="0" collapsed="false">
      <c r="A76" s="0" t="n">
        <v>123</v>
      </c>
      <c r="B76" s="0" t="n">
        <v>2607866.9590697</v>
      </c>
      <c r="C76" s="0" t="n">
        <v>1668334.37688714</v>
      </c>
      <c r="D76" s="0" t="n">
        <v>541401.613964959</v>
      </c>
      <c r="E76" s="0" t="n">
        <v>283311.560683017</v>
      </c>
      <c r="F76" s="0" t="n">
        <v>0</v>
      </c>
      <c r="G76" s="0" t="n">
        <v>10801.5718399345</v>
      </c>
      <c r="H76" s="0" t="n">
        <v>66856.7559113163</v>
      </c>
      <c r="I76" s="0" t="n">
        <v>27679.8829611993</v>
      </c>
      <c r="J76" s="0" t="n">
        <v>11550.2476468548</v>
      </c>
    </row>
    <row r="77" customFormat="false" ht="12.8" hidden="false" customHeight="false" outlineLevel="0" collapsed="false">
      <c r="A77" s="0" t="n">
        <v>124</v>
      </c>
      <c r="B77" s="0" t="n">
        <v>2604243.226856</v>
      </c>
      <c r="C77" s="0" t="n">
        <v>1630827.76584459</v>
      </c>
      <c r="D77" s="0" t="n">
        <v>587578.368802095</v>
      </c>
      <c r="E77" s="0" t="n">
        <v>283325.17317543</v>
      </c>
      <c r="F77" s="0" t="n">
        <v>0</v>
      </c>
      <c r="G77" s="0" t="n">
        <v>12091.4208312449</v>
      </c>
      <c r="H77" s="0" t="n">
        <v>59529.2919053831</v>
      </c>
      <c r="I77" s="0" t="n">
        <v>17211.162940247</v>
      </c>
      <c r="J77" s="0" t="n">
        <v>10157.3059344426</v>
      </c>
    </row>
    <row r="78" customFormat="false" ht="12.8" hidden="false" customHeight="false" outlineLevel="0" collapsed="false">
      <c r="A78" s="0" t="n">
        <v>125</v>
      </c>
      <c r="B78" s="0" t="n">
        <v>3220435.37296198</v>
      </c>
      <c r="C78" s="0" t="n">
        <v>1611155.23576181</v>
      </c>
      <c r="D78" s="0" t="n">
        <v>612447.614178821</v>
      </c>
      <c r="E78" s="0" t="n">
        <v>281526.603681718</v>
      </c>
      <c r="F78" s="0" t="n">
        <v>607612.950786385</v>
      </c>
      <c r="G78" s="0" t="n">
        <v>10363.8992095845</v>
      </c>
      <c r="H78" s="0" t="n">
        <v>61657.4174617173</v>
      </c>
      <c r="I78" s="0" t="n">
        <v>21579.2501705011</v>
      </c>
      <c r="J78" s="0" t="n">
        <v>7549.05493250968</v>
      </c>
    </row>
    <row r="79" customFormat="false" ht="12.8" hidden="false" customHeight="false" outlineLevel="0" collapsed="false">
      <c r="A79" s="0" t="n">
        <v>126</v>
      </c>
      <c r="B79" s="0" t="n">
        <v>2549529.3719703</v>
      </c>
      <c r="C79" s="0" t="n">
        <v>1679706.64703016</v>
      </c>
      <c r="D79" s="0" t="n">
        <v>490640.937585071</v>
      </c>
      <c r="E79" s="0" t="n">
        <v>282931.965766602</v>
      </c>
      <c r="F79" s="0" t="n">
        <v>0</v>
      </c>
      <c r="G79" s="0" t="n">
        <v>6483.07119400068</v>
      </c>
      <c r="H79" s="0" t="n">
        <v>57101.1620764866</v>
      </c>
      <c r="I79" s="0" t="n">
        <v>21078.415636306</v>
      </c>
      <c r="J79" s="0" t="n">
        <v>8686.23451205716</v>
      </c>
    </row>
    <row r="80" customFormat="false" ht="12.8" hidden="false" customHeight="false" outlineLevel="0" collapsed="false">
      <c r="A80" s="0" t="n">
        <v>127</v>
      </c>
      <c r="B80" s="0" t="n">
        <v>2559572.04744908</v>
      </c>
      <c r="C80" s="0" t="n">
        <v>1646875.42202256</v>
      </c>
      <c r="D80" s="0" t="n">
        <v>521204.13633762</v>
      </c>
      <c r="E80" s="0" t="n">
        <v>286966.298332541</v>
      </c>
      <c r="F80" s="0" t="n">
        <v>0</v>
      </c>
      <c r="G80" s="0" t="n">
        <v>15456.5799237486</v>
      </c>
      <c r="H80" s="0" t="n">
        <v>56738.1693484587</v>
      </c>
      <c r="I80" s="0" t="n">
        <v>19381.0013725869</v>
      </c>
      <c r="J80" s="0" t="n">
        <v>9811.34204394069</v>
      </c>
    </row>
    <row r="81" customFormat="false" ht="12.8" hidden="false" customHeight="false" outlineLevel="0" collapsed="false">
      <c r="A81" s="0" t="n">
        <v>128</v>
      </c>
      <c r="B81" s="0" t="n">
        <v>2534492.00933106</v>
      </c>
      <c r="C81" s="0" t="n">
        <v>1670396.84421222</v>
      </c>
      <c r="D81" s="0" t="n">
        <v>494558.958519902</v>
      </c>
      <c r="E81" s="0" t="n">
        <v>284090.958126374</v>
      </c>
      <c r="F81" s="0" t="n">
        <v>0</v>
      </c>
      <c r="G81" s="0" t="n">
        <v>9464.09775238054</v>
      </c>
      <c r="H81" s="0" t="n">
        <v>46643.5289600146</v>
      </c>
      <c r="I81" s="0" t="n">
        <v>20559.9936752066</v>
      </c>
      <c r="J81" s="0" t="n">
        <v>9222.98244062766</v>
      </c>
    </row>
    <row r="82" customFormat="false" ht="12.8" hidden="false" customHeight="false" outlineLevel="0" collapsed="false">
      <c r="A82" s="0" t="n">
        <v>129</v>
      </c>
      <c r="B82" s="0" t="n">
        <v>3061184.68351757</v>
      </c>
      <c r="C82" s="0" t="n">
        <v>1573095.1636837</v>
      </c>
      <c r="D82" s="0" t="n">
        <v>512879.609553895</v>
      </c>
      <c r="E82" s="0" t="n">
        <v>281277.240091953</v>
      </c>
      <c r="F82" s="0" t="n">
        <v>594298.058683458</v>
      </c>
      <c r="G82" s="0" t="n">
        <v>12156.0237633</v>
      </c>
      <c r="H82" s="0" t="n">
        <v>60289.4639161802</v>
      </c>
      <c r="I82" s="0" t="n">
        <v>17476.6376769767</v>
      </c>
      <c r="J82" s="0" t="n">
        <v>10339.3156851858</v>
      </c>
    </row>
    <row r="83" customFormat="false" ht="12.8" hidden="false" customHeight="false" outlineLevel="0" collapsed="false">
      <c r="A83" s="0" t="n">
        <v>130</v>
      </c>
      <c r="B83" s="0" t="n">
        <v>2476379.1109045</v>
      </c>
      <c r="C83" s="0" t="n">
        <v>1625113.62560309</v>
      </c>
      <c r="D83" s="0" t="n">
        <v>472676.626953234</v>
      </c>
      <c r="E83" s="0" t="n">
        <v>279621.059168444</v>
      </c>
      <c r="F83" s="0" t="n">
        <v>0</v>
      </c>
      <c r="G83" s="0" t="n">
        <v>11457.2929694543</v>
      </c>
      <c r="H83" s="0" t="n">
        <v>56847.1899665642</v>
      </c>
      <c r="I83" s="0" t="n">
        <v>21983.9365922661</v>
      </c>
      <c r="J83" s="0" t="n">
        <v>9706.1134719949</v>
      </c>
    </row>
    <row r="84" customFormat="false" ht="12.8" hidden="false" customHeight="false" outlineLevel="0" collapsed="false">
      <c r="A84" s="0" t="n">
        <v>131</v>
      </c>
      <c r="B84" s="0" t="n">
        <v>2483783.54496927</v>
      </c>
      <c r="C84" s="0" t="n">
        <v>1633269.97336438</v>
      </c>
      <c r="D84" s="0" t="n">
        <v>478611.343065716</v>
      </c>
      <c r="E84" s="0" t="n">
        <v>279445.400072198</v>
      </c>
      <c r="F84" s="0" t="n">
        <v>0</v>
      </c>
      <c r="G84" s="0" t="n">
        <v>12027.0025598713</v>
      </c>
      <c r="H84" s="0" t="n">
        <v>49554.5079483099</v>
      </c>
      <c r="I84" s="0" t="n">
        <v>19438.2563084539</v>
      </c>
      <c r="J84" s="0" t="n">
        <v>8615.24544616034</v>
      </c>
    </row>
    <row r="85" customFormat="false" ht="12.8" hidden="false" customHeight="false" outlineLevel="0" collapsed="false">
      <c r="A85" s="0" t="n">
        <v>132</v>
      </c>
      <c r="B85" s="0" t="n">
        <v>2442340.72726409</v>
      </c>
      <c r="C85" s="0" t="n">
        <v>1615118.67288231</v>
      </c>
      <c r="D85" s="0" t="n">
        <v>467076.113096152</v>
      </c>
      <c r="E85" s="0" t="n">
        <v>277379.378258233</v>
      </c>
      <c r="F85" s="0" t="n">
        <v>0</v>
      </c>
      <c r="G85" s="0" t="n">
        <v>7705.95582893678</v>
      </c>
      <c r="H85" s="0" t="n">
        <v>42430.0363986234</v>
      </c>
      <c r="I85" s="0" t="n">
        <v>22989.9071877771</v>
      </c>
      <c r="J85" s="0" t="n">
        <v>9330.02804992702</v>
      </c>
    </row>
    <row r="86" customFormat="false" ht="12.8" hidden="false" customHeight="false" outlineLevel="0" collapsed="false">
      <c r="A86" s="0" t="n">
        <v>133</v>
      </c>
      <c r="B86" s="0" t="n">
        <v>3054565.20459276</v>
      </c>
      <c r="C86" s="0" t="n">
        <v>1651797.40063097</v>
      </c>
      <c r="D86" s="0" t="n">
        <v>446758.99433636</v>
      </c>
      <c r="E86" s="0" t="n">
        <v>273466.888489723</v>
      </c>
      <c r="F86" s="0" t="n">
        <v>582735.96528154</v>
      </c>
      <c r="G86" s="0" t="n">
        <v>15980.4186397727</v>
      </c>
      <c r="H86" s="0" t="n">
        <v>56809.7888263575</v>
      </c>
      <c r="I86" s="0" t="n">
        <v>17661.0314012691</v>
      </c>
      <c r="J86" s="0" t="n">
        <v>9264.94480166029</v>
      </c>
    </row>
    <row r="87" customFormat="false" ht="12.8" hidden="false" customHeight="false" outlineLevel="0" collapsed="false">
      <c r="A87" s="0" t="n">
        <v>134</v>
      </c>
      <c r="B87" s="0" t="n">
        <v>2408288.19349329</v>
      </c>
      <c r="C87" s="0" t="n">
        <v>1582324.78021761</v>
      </c>
      <c r="D87" s="0" t="n">
        <v>474958.610097064</v>
      </c>
      <c r="E87" s="0" t="n">
        <v>271939.137678723</v>
      </c>
      <c r="F87" s="0" t="n">
        <v>0</v>
      </c>
      <c r="G87" s="0" t="n">
        <v>10414.1311657398</v>
      </c>
      <c r="H87" s="0" t="n">
        <v>41143.1055833056</v>
      </c>
      <c r="I87" s="0" t="n">
        <v>21564.3158333347</v>
      </c>
      <c r="J87" s="0" t="n">
        <v>8746.84989053437</v>
      </c>
    </row>
    <row r="88" customFormat="false" ht="12.8" hidden="false" customHeight="false" outlineLevel="0" collapsed="false">
      <c r="A88" s="0" t="n">
        <v>135</v>
      </c>
      <c r="B88" s="0" t="n">
        <v>2431903.88601871</v>
      </c>
      <c r="C88" s="0" t="n">
        <v>1599470.00560581</v>
      </c>
      <c r="D88" s="0" t="n">
        <v>454040.357290814</v>
      </c>
      <c r="E88" s="0" t="n">
        <v>270285.430090511</v>
      </c>
      <c r="F88" s="0" t="n">
        <v>0</v>
      </c>
      <c r="G88" s="0" t="n">
        <v>11513.4757277532</v>
      </c>
      <c r="H88" s="0" t="n">
        <v>68003.3420156111</v>
      </c>
      <c r="I88" s="0" t="n">
        <v>19745.152983828</v>
      </c>
      <c r="J88" s="0" t="n">
        <v>10267.2663721264</v>
      </c>
    </row>
    <row r="89" customFormat="false" ht="12.8" hidden="false" customHeight="false" outlineLevel="0" collapsed="false">
      <c r="A89" s="0" t="n">
        <v>136</v>
      </c>
      <c r="B89" s="0" t="n">
        <v>2417066.29706251</v>
      </c>
      <c r="C89" s="0" t="n">
        <v>1579850.26061954</v>
      </c>
      <c r="D89" s="0" t="n">
        <v>464043.885136595</v>
      </c>
      <c r="E89" s="0" t="n">
        <v>268509.88206322</v>
      </c>
      <c r="F89" s="0" t="n">
        <v>0</v>
      </c>
      <c r="G89" s="0" t="n">
        <v>14315.6939730256</v>
      </c>
      <c r="H89" s="0" t="n">
        <v>56328.1456690138</v>
      </c>
      <c r="I89" s="0" t="n">
        <v>25143.2783662888</v>
      </c>
      <c r="J89" s="0" t="n">
        <v>8185.32276260956</v>
      </c>
    </row>
    <row r="90" customFormat="false" ht="12.8" hidden="false" customHeight="false" outlineLevel="0" collapsed="false">
      <c r="A90" s="0" t="n">
        <v>137</v>
      </c>
      <c r="B90" s="0" t="n">
        <v>3023235.02399571</v>
      </c>
      <c r="C90" s="0" t="n">
        <v>1601218.40222198</v>
      </c>
      <c r="D90" s="0" t="n">
        <v>453228.757535392</v>
      </c>
      <c r="E90" s="0" t="n">
        <v>268347.350259452</v>
      </c>
      <c r="F90" s="0" t="n">
        <v>579168.624913424</v>
      </c>
      <c r="G90" s="0" t="n">
        <v>9447.56517659868</v>
      </c>
      <c r="H90" s="0" t="n">
        <v>62993.6687149294</v>
      </c>
      <c r="I90" s="0" t="n">
        <v>34269.0212556848</v>
      </c>
      <c r="J90" s="0" t="n">
        <v>11435.0527054059</v>
      </c>
    </row>
    <row r="91" customFormat="false" ht="12.8" hidden="false" customHeight="false" outlineLevel="0" collapsed="false">
      <c r="A91" s="0" t="n">
        <v>138</v>
      </c>
      <c r="B91" s="0" t="n">
        <v>2416637.33143127</v>
      </c>
      <c r="C91" s="0" t="n">
        <v>1587594.78488289</v>
      </c>
      <c r="D91" s="0" t="n">
        <v>461034.324699631</v>
      </c>
      <c r="E91" s="0" t="n">
        <v>269287.561025998</v>
      </c>
      <c r="F91" s="0" t="n">
        <v>0</v>
      </c>
      <c r="G91" s="0" t="n">
        <v>13316.7494368705</v>
      </c>
      <c r="H91" s="0" t="n">
        <v>49168.5685347426</v>
      </c>
      <c r="I91" s="0" t="n">
        <v>29895.8310977827</v>
      </c>
      <c r="J91" s="0" t="n">
        <v>9807.11077258471</v>
      </c>
    </row>
    <row r="92" customFormat="false" ht="12.8" hidden="false" customHeight="false" outlineLevel="0" collapsed="false">
      <c r="A92" s="0" t="n">
        <v>139</v>
      </c>
      <c r="B92" s="0" t="n">
        <v>2348382.62074221</v>
      </c>
      <c r="C92" s="0" t="n">
        <v>1518717.0269468</v>
      </c>
      <c r="D92" s="0" t="n">
        <v>456508.294514488</v>
      </c>
      <c r="E92" s="0" t="n">
        <v>271830.39315166</v>
      </c>
      <c r="F92" s="0" t="n">
        <v>0</v>
      </c>
      <c r="G92" s="0" t="n">
        <v>7048.64032018616</v>
      </c>
      <c r="H92" s="0" t="n">
        <v>61126.328163682</v>
      </c>
      <c r="I92" s="0" t="n">
        <v>15198.1799653405</v>
      </c>
      <c r="J92" s="0" t="n">
        <v>11400.0329110287</v>
      </c>
    </row>
    <row r="93" customFormat="false" ht="12.8" hidden="false" customHeight="false" outlineLevel="0" collapsed="false">
      <c r="A93" s="0" t="n">
        <v>140</v>
      </c>
      <c r="B93" s="0" t="n">
        <v>2368624.53125676</v>
      </c>
      <c r="C93" s="0" t="n">
        <v>1561377.35519195</v>
      </c>
      <c r="D93" s="0" t="n">
        <v>438994.498228984</v>
      </c>
      <c r="E93" s="0" t="n">
        <v>273723.014265006</v>
      </c>
      <c r="F93" s="0" t="n">
        <v>0</v>
      </c>
      <c r="G93" s="0" t="n">
        <v>12080.5886868485</v>
      </c>
      <c r="H93" s="0" t="n">
        <v>61589.9323003761</v>
      </c>
      <c r="I93" s="0" t="n">
        <v>11191.6922493992</v>
      </c>
      <c r="J93" s="0" t="n">
        <v>9696.47938394309</v>
      </c>
    </row>
    <row r="94" customFormat="false" ht="12.8" hidden="false" customHeight="false" outlineLevel="0" collapsed="false">
      <c r="A94" s="0" t="n">
        <v>141</v>
      </c>
      <c r="B94" s="0" t="n">
        <v>2992119.33125313</v>
      </c>
      <c r="C94" s="0" t="n">
        <v>1582048.15411364</v>
      </c>
      <c r="D94" s="0" t="n">
        <v>462333.717971197</v>
      </c>
      <c r="E94" s="0" t="n">
        <v>271172.775596622</v>
      </c>
      <c r="F94" s="0" t="n">
        <v>581466.024192338</v>
      </c>
      <c r="G94" s="0" t="n">
        <v>10217.6566290141</v>
      </c>
      <c r="H94" s="0" t="n">
        <v>54793.5633158124</v>
      </c>
      <c r="I94" s="0" t="n">
        <v>18572.2451615138</v>
      </c>
      <c r="J94" s="0" t="n">
        <v>9640.06338269057</v>
      </c>
    </row>
    <row r="95" customFormat="false" ht="12.8" hidden="false" customHeight="false" outlineLevel="0" collapsed="false">
      <c r="A95" s="0" t="n">
        <v>142</v>
      </c>
      <c r="B95" s="0" t="n">
        <v>2378923.26629779</v>
      </c>
      <c r="C95" s="0" t="n">
        <v>1551531.54276764</v>
      </c>
      <c r="D95" s="0" t="n">
        <v>455182.890195055</v>
      </c>
      <c r="E95" s="0" t="n">
        <v>270985.98087288</v>
      </c>
      <c r="F95" s="0" t="n">
        <v>0</v>
      </c>
      <c r="G95" s="0" t="n">
        <v>14868.8971219837</v>
      </c>
      <c r="H95" s="0" t="n">
        <v>50929.3365021964</v>
      </c>
      <c r="I95" s="0" t="n">
        <v>31731.4486780509</v>
      </c>
      <c r="J95" s="0" t="n">
        <v>10667.8687846885</v>
      </c>
    </row>
    <row r="96" customFormat="false" ht="12.8" hidden="false" customHeight="false" outlineLevel="0" collapsed="false">
      <c r="A96" s="0" t="n">
        <v>143</v>
      </c>
      <c r="B96" s="0" t="n">
        <v>2349777.15106025</v>
      </c>
      <c r="C96" s="0" t="n">
        <v>1483627.50206743</v>
      </c>
      <c r="D96" s="0" t="n">
        <v>501353.078888302</v>
      </c>
      <c r="E96" s="0" t="n">
        <v>269917.373950463</v>
      </c>
      <c r="F96" s="0" t="n">
        <v>0</v>
      </c>
      <c r="G96" s="0" t="n">
        <v>11979.3115295146</v>
      </c>
      <c r="H96" s="0" t="n">
        <v>55799.478517929</v>
      </c>
      <c r="I96" s="0" t="n">
        <v>15018.0335433435</v>
      </c>
      <c r="J96" s="0" t="n">
        <v>10245.119635392</v>
      </c>
    </row>
    <row r="97" customFormat="false" ht="12.8" hidden="false" customHeight="false" outlineLevel="0" collapsed="false">
      <c r="A97" s="0" t="n">
        <v>144</v>
      </c>
      <c r="B97" s="0" t="n">
        <v>2435984.16869035</v>
      </c>
      <c r="C97" s="0" t="n">
        <v>1508241.17221065</v>
      </c>
      <c r="D97" s="0" t="n">
        <v>540012.501830181</v>
      </c>
      <c r="E97" s="0" t="n">
        <v>270368.446874472</v>
      </c>
      <c r="F97" s="0" t="n">
        <v>0</v>
      </c>
      <c r="G97" s="0" t="n">
        <v>10554.1488000904</v>
      </c>
      <c r="H97" s="0" t="n">
        <v>59512.5685244971</v>
      </c>
      <c r="I97" s="0" t="n">
        <v>36127.5720688891</v>
      </c>
      <c r="J97" s="0" t="n">
        <v>10906.5479328483</v>
      </c>
    </row>
    <row r="98" customFormat="false" ht="12.8" hidden="false" customHeight="false" outlineLevel="0" collapsed="false">
      <c r="A98" s="0" t="n">
        <v>145</v>
      </c>
      <c r="B98" s="0" t="n">
        <v>2910193.22093036</v>
      </c>
      <c r="C98" s="0" t="n">
        <v>1524455.78922511</v>
      </c>
      <c r="D98" s="0" t="n">
        <v>466968.381842832</v>
      </c>
      <c r="E98" s="0" t="n">
        <v>271523.820905615</v>
      </c>
      <c r="F98" s="0" t="n">
        <v>556999.970206704</v>
      </c>
      <c r="G98" s="0" t="n">
        <v>11125.177885021</v>
      </c>
      <c r="H98" s="0" t="n">
        <v>49081.196019136</v>
      </c>
      <c r="I98" s="0" t="n">
        <v>20745.8504548804</v>
      </c>
      <c r="J98" s="0" t="n">
        <v>7698.47621924145</v>
      </c>
    </row>
    <row r="99" customFormat="false" ht="12.8" hidden="false" customHeight="false" outlineLevel="0" collapsed="false">
      <c r="A99" s="0" t="n">
        <v>146</v>
      </c>
      <c r="B99" s="0" t="n">
        <v>2373714.02747304</v>
      </c>
      <c r="C99" s="0" t="n">
        <v>1574551.77308271</v>
      </c>
      <c r="D99" s="0" t="n">
        <v>434518.316939899</v>
      </c>
      <c r="E99" s="0" t="n">
        <v>270035.497576828</v>
      </c>
      <c r="F99" s="0" t="n">
        <v>0</v>
      </c>
      <c r="G99" s="0" t="n">
        <v>11346.5270816295</v>
      </c>
      <c r="H99" s="0" t="n">
        <v>58339.944785145</v>
      </c>
      <c r="I99" s="0" t="n">
        <v>17390.1342808874</v>
      </c>
      <c r="J99" s="0" t="n">
        <v>10009.7671979632</v>
      </c>
    </row>
    <row r="100" customFormat="false" ht="12.8" hidden="false" customHeight="false" outlineLevel="0" collapsed="false">
      <c r="A100" s="0" t="n">
        <v>147</v>
      </c>
      <c r="B100" s="0" t="n">
        <v>2339608.43807892</v>
      </c>
      <c r="C100" s="0" t="n">
        <v>1546151.88006593</v>
      </c>
      <c r="D100" s="0" t="n">
        <v>413224.07371905</v>
      </c>
      <c r="E100" s="0" t="n">
        <v>271206.101806471</v>
      </c>
      <c r="F100" s="0" t="n">
        <v>0</v>
      </c>
      <c r="G100" s="0" t="n">
        <v>7914.53753969462</v>
      </c>
      <c r="H100" s="0" t="n">
        <v>55691.403289318</v>
      </c>
      <c r="I100" s="0" t="n">
        <v>31763.1959114339</v>
      </c>
      <c r="J100" s="0" t="n">
        <v>8377.45129244657</v>
      </c>
    </row>
    <row r="101" customFormat="false" ht="12.8" hidden="false" customHeight="false" outlineLevel="0" collapsed="false">
      <c r="A101" s="0" t="n">
        <v>148</v>
      </c>
      <c r="B101" s="0" t="n">
        <v>2347472.3611858</v>
      </c>
      <c r="C101" s="0" t="n">
        <v>1563334.04105032</v>
      </c>
      <c r="D101" s="0" t="n">
        <v>393759.068321036</v>
      </c>
      <c r="E101" s="0" t="n">
        <v>272433.273469261</v>
      </c>
      <c r="F101" s="0" t="n">
        <v>0</v>
      </c>
      <c r="G101" s="0" t="n">
        <v>13434.3154459646</v>
      </c>
      <c r="H101" s="0" t="n">
        <v>70331.1810478978</v>
      </c>
      <c r="I101" s="0" t="n">
        <v>16428.0203449287</v>
      </c>
      <c r="J101" s="0" t="n">
        <v>11044.2383899397</v>
      </c>
    </row>
    <row r="102" customFormat="false" ht="12.8" hidden="false" customHeight="false" outlineLevel="0" collapsed="false">
      <c r="A102" s="0" t="n">
        <v>149</v>
      </c>
      <c r="B102" s="0" t="n">
        <v>2858912.05936431</v>
      </c>
      <c r="C102" s="0" t="n">
        <v>1504407.34260488</v>
      </c>
      <c r="D102" s="0" t="n">
        <v>434181.61389373</v>
      </c>
      <c r="E102" s="0" t="n">
        <v>271988.287856734</v>
      </c>
      <c r="F102" s="0" t="n">
        <v>543269.471529504</v>
      </c>
      <c r="G102" s="0" t="n">
        <v>12633.8118465179</v>
      </c>
      <c r="H102" s="0" t="n">
        <v>47399.4884003153</v>
      </c>
      <c r="I102" s="0" t="n">
        <v>12286.4915432824</v>
      </c>
      <c r="J102" s="0" t="n">
        <v>9931.24503798402</v>
      </c>
    </row>
    <row r="103" customFormat="false" ht="12.8" hidden="false" customHeight="false" outlineLevel="0" collapsed="false">
      <c r="A103" s="0" t="n">
        <v>150</v>
      </c>
      <c r="B103" s="0" t="n">
        <v>2276372.13891833</v>
      </c>
      <c r="C103" s="0" t="n">
        <v>1419591.58728801</v>
      </c>
      <c r="D103" s="0" t="n">
        <v>463337.821236193</v>
      </c>
      <c r="E103" s="0" t="n">
        <v>273206.833969001</v>
      </c>
      <c r="F103" s="0" t="n">
        <v>0</v>
      </c>
      <c r="G103" s="0" t="n">
        <v>11558.4766475301</v>
      </c>
      <c r="H103" s="0" t="n">
        <v>69178.7618455781</v>
      </c>
      <c r="I103" s="0" t="n">
        <v>16716.3134693594</v>
      </c>
      <c r="J103" s="0" t="n">
        <v>10915.3117431804</v>
      </c>
    </row>
    <row r="104" customFormat="false" ht="12.8" hidden="false" customHeight="false" outlineLevel="0" collapsed="false">
      <c r="A104" s="0" t="n">
        <v>151</v>
      </c>
      <c r="B104" s="0" t="n">
        <v>2235837.19434856</v>
      </c>
      <c r="C104" s="0" t="n">
        <v>1436013.82094968</v>
      </c>
      <c r="D104" s="0" t="n">
        <v>426735.971924312</v>
      </c>
      <c r="E104" s="0" t="n">
        <v>272880.602026597</v>
      </c>
      <c r="F104" s="0" t="n">
        <v>0</v>
      </c>
      <c r="G104" s="0" t="n">
        <v>8842.8119890308</v>
      </c>
      <c r="H104" s="0" t="n">
        <v>59347.3983170685</v>
      </c>
      <c r="I104" s="0" t="n">
        <v>6225.36859191169</v>
      </c>
      <c r="J104" s="0" t="n">
        <v>10309.2064087658</v>
      </c>
    </row>
    <row r="105" customFormat="false" ht="12.8" hidden="false" customHeight="false" outlineLevel="0" collapsed="false">
      <c r="A105" s="0" t="n">
        <v>152</v>
      </c>
      <c r="B105" s="0" t="n">
        <v>2249377.03843276</v>
      </c>
      <c r="C105" s="0" t="n">
        <v>1448062.46413909</v>
      </c>
      <c r="D105" s="0" t="n">
        <v>423295.113118245</v>
      </c>
      <c r="E105" s="0" t="n">
        <v>274322.868972429</v>
      </c>
      <c r="F105" s="0" t="n">
        <v>0</v>
      </c>
      <c r="G105" s="0" t="n">
        <v>11803.8773664179</v>
      </c>
      <c r="H105" s="0" t="n">
        <v>52618.9564779829</v>
      </c>
      <c r="I105" s="0" t="n">
        <v>14509.1573483581</v>
      </c>
      <c r="J105" s="0" t="n">
        <v>9906.87023249399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105" activeCellId="0" sqref="A105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205</v>
      </c>
      <c r="C1" s="0" t="s">
        <v>250</v>
      </c>
      <c r="D1" s="0" t="s">
        <v>251</v>
      </c>
      <c r="E1" s="0" t="s">
        <v>252</v>
      </c>
      <c r="F1" s="0" t="s">
        <v>253</v>
      </c>
      <c r="G1" s="0" t="s">
        <v>254</v>
      </c>
      <c r="H1" s="0" t="s">
        <v>255</v>
      </c>
      <c r="I1" s="0" t="s">
        <v>206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15751634.2879248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200856.098347395</v>
      </c>
      <c r="I18" s="0" t="n">
        <v>111853.909494415</v>
      </c>
    </row>
    <row r="19" customFormat="false" ht="12.8" hidden="false" customHeight="false" outlineLevel="0" collapsed="false">
      <c r="A19" s="0" t="n">
        <v>66</v>
      </c>
      <c r="B19" s="0" t="n">
        <v>18664312.7956435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196586.475305698</v>
      </c>
      <c r="I19" s="0" t="n">
        <v>108326.14105339</v>
      </c>
    </row>
    <row r="20" customFormat="false" ht="12.8" hidden="false" customHeight="false" outlineLevel="0" collapsed="false">
      <c r="A20" s="0" t="n">
        <v>67</v>
      </c>
      <c r="B20" s="0" t="n">
        <v>15839304.0794264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207702.321839945</v>
      </c>
      <c r="I20" s="0" t="n">
        <v>110723.70151913</v>
      </c>
    </row>
    <row r="21" customFormat="false" ht="12.8" hidden="false" customHeight="false" outlineLevel="0" collapsed="false">
      <c r="A21" s="0" t="n">
        <v>68</v>
      </c>
      <c r="B21" s="0" t="n">
        <v>17982992.8213644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205199.886009163</v>
      </c>
      <c r="I21" s="0" t="n">
        <v>110890.979695729</v>
      </c>
    </row>
    <row r="22" customFormat="false" ht="12.8" hidden="false" customHeight="false" outlineLevel="0" collapsed="false">
      <c r="A22" s="0" t="n">
        <v>69</v>
      </c>
      <c r="B22" s="0" t="n">
        <v>16352466.9030213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204695.953482601</v>
      </c>
      <c r="I22" s="0" t="n">
        <v>113847.344897803</v>
      </c>
    </row>
    <row r="23" customFormat="false" ht="12.8" hidden="false" customHeight="false" outlineLevel="0" collapsed="false">
      <c r="A23" s="0" t="n">
        <v>70</v>
      </c>
      <c r="B23" s="0" t="n">
        <v>18125098.6439595</v>
      </c>
      <c r="C23" s="0" t="n">
        <v>17507195.3147636</v>
      </c>
      <c r="D23" s="0" t="n">
        <v>57292319.0616422</v>
      </c>
      <c r="E23" s="0" t="n">
        <v>57805901.9768165</v>
      </c>
      <c r="F23" s="0" t="n">
        <v>9634316.99613609</v>
      </c>
      <c r="G23" s="0" t="n">
        <v>339652.083363977</v>
      </c>
      <c r="H23" s="0" t="n">
        <v>205143.867942996</v>
      </c>
      <c r="I23" s="0" t="n">
        <v>104439.111269874</v>
      </c>
    </row>
    <row r="24" customFormat="false" ht="12.8" hidden="false" customHeight="false" outlineLevel="0" collapsed="false">
      <c r="A24" s="0" t="n">
        <v>71</v>
      </c>
      <c r="B24" s="0" t="n">
        <v>15347921.9524492</v>
      </c>
      <c r="C24" s="0" t="n">
        <v>14728382.5855833</v>
      </c>
      <c r="D24" s="0" t="n">
        <v>48511513.1358428</v>
      </c>
      <c r="E24" s="0" t="n">
        <v>56224284.3420467</v>
      </c>
      <c r="F24" s="0" t="n">
        <v>0</v>
      </c>
      <c r="G24" s="0" t="n">
        <v>347341.218429854</v>
      </c>
      <c r="H24" s="0" t="n">
        <v>206679.456312401</v>
      </c>
      <c r="I24" s="0" t="n">
        <v>93598.1316051829</v>
      </c>
    </row>
    <row r="25" customFormat="false" ht="12.8" hidden="false" customHeight="false" outlineLevel="0" collapsed="false">
      <c r="A25" s="0" t="n">
        <v>72</v>
      </c>
      <c r="B25" s="0" t="n">
        <v>17779176.6973822</v>
      </c>
      <c r="C25" s="0" t="n">
        <v>17160425.407299</v>
      </c>
      <c r="D25" s="0" t="n">
        <v>56530934.5848847</v>
      </c>
      <c r="E25" s="0" t="n">
        <v>56125470.8104345</v>
      </c>
      <c r="F25" s="0" t="n">
        <v>9354245.13507242</v>
      </c>
      <c r="G25" s="0" t="n">
        <v>344201.121684938</v>
      </c>
      <c r="H25" s="0" t="n">
        <v>207154.11604704</v>
      </c>
      <c r="I25" s="0" t="n">
        <v>96280.0747874066</v>
      </c>
    </row>
    <row r="26" customFormat="false" ht="12.8" hidden="false" customHeight="false" outlineLevel="0" collapsed="false">
      <c r="A26" s="0" t="n">
        <v>73</v>
      </c>
      <c r="B26" s="0" t="n">
        <v>16093136.0044618</v>
      </c>
      <c r="C26" s="0" t="n">
        <v>15490752.9460773</v>
      </c>
      <c r="D26" s="0" t="n">
        <v>51568652.0732084</v>
      </c>
      <c r="E26" s="0" t="n">
        <v>58278132.3090095</v>
      </c>
      <c r="F26" s="0" t="n">
        <v>0</v>
      </c>
      <c r="G26" s="0" t="n">
        <v>329118.265960749</v>
      </c>
      <c r="H26" s="0" t="n">
        <v>202315.040067987</v>
      </c>
      <c r="I26" s="0" t="n">
        <v>101356.789079614</v>
      </c>
    </row>
    <row r="27" customFormat="false" ht="12.8" hidden="false" customHeight="false" outlineLevel="0" collapsed="false">
      <c r="A27" s="0" t="n">
        <v>74</v>
      </c>
      <c r="B27" s="0" t="n">
        <v>19426917.7151467</v>
      </c>
      <c r="C27" s="0" t="n">
        <v>18805637.4387276</v>
      </c>
      <c r="D27" s="0" t="n">
        <v>62577644.6339614</v>
      </c>
      <c r="E27" s="0" t="n">
        <v>60732485.2229982</v>
      </c>
      <c r="F27" s="0" t="n">
        <v>10122080.8704997</v>
      </c>
      <c r="G27" s="0" t="n">
        <v>346564.19845298</v>
      </c>
      <c r="H27" s="0" t="n">
        <v>201804.219427465</v>
      </c>
      <c r="I27" s="0" t="n">
        <v>104159.79791227</v>
      </c>
    </row>
    <row r="28" customFormat="false" ht="12.8" hidden="false" customHeight="false" outlineLevel="0" collapsed="false">
      <c r="A28" s="0" t="n">
        <v>75</v>
      </c>
      <c r="B28" s="0" t="n">
        <v>17265424.9365694</v>
      </c>
      <c r="C28" s="0" t="n">
        <v>16614059.1336282</v>
      </c>
      <c r="D28" s="0" t="n">
        <v>55815294.3371005</v>
      </c>
      <c r="E28" s="0" t="n">
        <v>61739969.4460128</v>
      </c>
      <c r="F28" s="0" t="n">
        <v>0</v>
      </c>
      <c r="G28" s="0" t="n">
        <v>369225.133269805</v>
      </c>
      <c r="H28" s="0" t="n">
        <v>206811.463770624</v>
      </c>
      <c r="I28" s="0" t="n">
        <v>107613.151286786</v>
      </c>
    </row>
    <row r="29" customFormat="false" ht="12.8" hidden="false" customHeight="false" outlineLevel="0" collapsed="false">
      <c r="A29" s="0" t="n">
        <v>76</v>
      </c>
      <c r="B29" s="0" t="n">
        <v>20313233.6079274</v>
      </c>
      <c r="C29" s="0" t="n">
        <v>19663648.0238479</v>
      </c>
      <c r="D29" s="0" t="n">
        <v>65886886.2657083</v>
      </c>
      <c r="E29" s="0" t="n">
        <v>62965072.4539831</v>
      </c>
      <c r="F29" s="0" t="n">
        <v>10494178.7423305</v>
      </c>
      <c r="G29" s="0" t="n">
        <v>365444.856249695</v>
      </c>
      <c r="H29" s="0" t="n">
        <v>207582.505046859</v>
      </c>
      <c r="I29" s="0" t="n">
        <v>109368.889689922</v>
      </c>
    </row>
    <row r="30" customFormat="false" ht="12.8" hidden="false" customHeight="false" outlineLevel="0" collapsed="false">
      <c r="A30" s="0" t="n">
        <v>77</v>
      </c>
      <c r="B30" s="0" t="n">
        <v>18064253.0447345</v>
      </c>
      <c r="C30" s="0" t="n">
        <v>17409800.9997776</v>
      </c>
      <c r="D30" s="0" t="n">
        <v>58865921.1989768</v>
      </c>
      <c r="E30" s="0" t="n">
        <v>64156063.8196747</v>
      </c>
      <c r="F30" s="0" t="n">
        <v>0</v>
      </c>
      <c r="G30" s="0" t="n">
        <v>360763.820955184</v>
      </c>
      <c r="H30" s="0" t="n">
        <v>215241.316500328</v>
      </c>
      <c r="I30" s="0" t="n">
        <v>112067.010716313</v>
      </c>
    </row>
    <row r="31" customFormat="false" ht="12.8" hidden="false" customHeight="false" outlineLevel="0" collapsed="false">
      <c r="A31" s="0" t="n">
        <v>78</v>
      </c>
      <c r="B31" s="0" t="n">
        <v>21064852.241954</v>
      </c>
      <c r="C31" s="0" t="n">
        <v>20393906.2609846</v>
      </c>
      <c r="D31" s="0" t="n">
        <v>68652181.5765527</v>
      </c>
      <c r="E31" s="0" t="n">
        <v>64831033.2584912</v>
      </c>
      <c r="F31" s="0" t="n">
        <v>10805172.2097485</v>
      </c>
      <c r="G31" s="0" t="n">
        <v>371764.564068876</v>
      </c>
      <c r="H31" s="0" t="n">
        <v>218784.17739073</v>
      </c>
      <c r="I31" s="0" t="n">
        <v>114853.199299825</v>
      </c>
    </row>
    <row r="32" customFormat="false" ht="12.8" hidden="false" customHeight="false" outlineLevel="0" collapsed="false">
      <c r="A32" s="0" t="n">
        <v>79</v>
      </c>
      <c r="B32" s="0" t="n">
        <v>18426300.9470743</v>
      </c>
      <c r="C32" s="0" t="n">
        <v>17765537.6108778</v>
      </c>
      <c r="D32" s="0" t="n">
        <v>60357315.7723196</v>
      </c>
      <c r="E32" s="0" t="n">
        <v>65056536.4144291</v>
      </c>
      <c r="F32" s="0" t="n">
        <v>0</v>
      </c>
      <c r="G32" s="0" t="n">
        <v>357660.583693588</v>
      </c>
      <c r="H32" s="0" t="n">
        <v>220781.703473206</v>
      </c>
      <c r="I32" s="0" t="n">
        <v>117601.498613923</v>
      </c>
    </row>
    <row r="33" customFormat="false" ht="12.8" hidden="false" customHeight="false" outlineLevel="0" collapsed="false">
      <c r="A33" s="0" t="n">
        <v>80</v>
      </c>
      <c r="B33" s="0" t="n">
        <v>21344774.2806169</v>
      </c>
      <c r="C33" s="0" t="n">
        <v>20622705.0892915</v>
      </c>
      <c r="D33" s="0" t="n">
        <v>69696699.913508</v>
      </c>
      <c r="E33" s="0" t="n">
        <v>65259401.938837</v>
      </c>
      <c r="F33" s="0" t="n">
        <v>10876566.9898062</v>
      </c>
      <c r="G33" s="0" t="n">
        <v>411859.118180409</v>
      </c>
      <c r="H33" s="0" t="n">
        <v>226503.595294273</v>
      </c>
      <c r="I33" s="0" t="n">
        <v>119580.682643842</v>
      </c>
    </row>
    <row r="34" customFormat="false" ht="12.8" hidden="false" customHeight="false" outlineLevel="0" collapsed="false">
      <c r="A34" s="0" t="n">
        <v>81</v>
      </c>
      <c r="B34" s="0" t="n">
        <v>18807799.1992311</v>
      </c>
      <c r="C34" s="0" t="n">
        <v>18089459.9262024</v>
      </c>
      <c r="D34" s="0" t="n">
        <v>61662575.705125</v>
      </c>
      <c r="E34" s="0" t="n">
        <v>65876495.87637</v>
      </c>
      <c r="F34" s="0" t="n">
        <v>0</v>
      </c>
      <c r="G34" s="0" t="n">
        <v>408523.361915433</v>
      </c>
      <c r="H34" s="0" t="n">
        <v>226935.562361468</v>
      </c>
      <c r="I34" s="0" t="n">
        <v>118400.498216892</v>
      </c>
    </row>
    <row r="35" customFormat="false" ht="12.8" hidden="false" customHeight="false" outlineLevel="0" collapsed="false">
      <c r="A35" s="0" t="n">
        <v>82</v>
      </c>
      <c r="B35" s="0" t="n">
        <v>21984361.2022083</v>
      </c>
      <c r="C35" s="0" t="n">
        <v>21268383.2892746</v>
      </c>
      <c r="D35" s="0" t="n">
        <v>72060593.7062538</v>
      </c>
      <c r="E35" s="0" t="n">
        <v>66989777.0972699</v>
      </c>
      <c r="F35" s="0" t="n">
        <v>11164962.849545</v>
      </c>
      <c r="G35" s="0" t="n">
        <v>403766.672506846</v>
      </c>
      <c r="H35" s="0" t="n">
        <v>228670.174401433</v>
      </c>
      <c r="I35" s="0" t="n">
        <v>119344.380036278</v>
      </c>
    </row>
    <row r="36" customFormat="false" ht="12.8" hidden="false" customHeight="false" outlineLevel="0" collapsed="false">
      <c r="A36" s="0" t="n">
        <v>83</v>
      </c>
      <c r="B36" s="0" t="n">
        <v>19350130.0150149</v>
      </c>
      <c r="C36" s="0" t="n">
        <v>18611495.2350034</v>
      </c>
      <c r="D36" s="0" t="n">
        <v>63626168.7147948</v>
      </c>
      <c r="E36" s="0" t="n">
        <v>67487257.8087489</v>
      </c>
      <c r="F36" s="0" t="n">
        <v>0</v>
      </c>
      <c r="G36" s="0" t="n">
        <v>423788.272267552</v>
      </c>
      <c r="H36" s="0" t="n">
        <v>229699.603446933</v>
      </c>
      <c r="I36" s="0" t="n">
        <v>121638.434710114</v>
      </c>
    </row>
    <row r="37" customFormat="false" ht="12.8" hidden="false" customHeight="false" outlineLevel="0" collapsed="false">
      <c r="A37" s="0" t="n">
        <v>84</v>
      </c>
      <c r="B37" s="0" t="n">
        <v>22578928.4401964</v>
      </c>
      <c r="C37" s="0" t="n">
        <v>21871274.9126195</v>
      </c>
      <c r="D37" s="0" t="n">
        <v>74288568.2172587</v>
      </c>
      <c r="E37" s="0" t="n">
        <v>68672867.4554195</v>
      </c>
      <c r="F37" s="0" t="n">
        <v>11445477.9092366</v>
      </c>
      <c r="G37" s="0" t="n">
        <v>397142.9864859</v>
      </c>
      <c r="H37" s="0" t="n">
        <v>226915.220803637</v>
      </c>
      <c r="I37" s="0" t="n">
        <v>119421.886124838</v>
      </c>
    </row>
    <row r="38" customFormat="false" ht="12.8" hidden="false" customHeight="false" outlineLevel="0" collapsed="false">
      <c r="A38" s="0" t="n">
        <v>85</v>
      </c>
      <c r="B38" s="0" t="n">
        <v>19875124.2915431</v>
      </c>
      <c r="C38" s="0" t="n">
        <v>19159502.1042828</v>
      </c>
      <c r="D38" s="0" t="n">
        <v>65658853.6847447</v>
      </c>
      <c r="E38" s="0" t="n">
        <v>69261994.4843271</v>
      </c>
      <c r="F38" s="0" t="n">
        <v>0</v>
      </c>
      <c r="G38" s="0" t="n">
        <v>397187.809460662</v>
      </c>
      <c r="H38" s="0" t="n">
        <v>231842.649273765</v>
      </c>
      <c r="I38" s="0" t="n">
        <v>123702.469322644</v>
      </c>
    </row>
    <row r="39" customFormat="false" ht="12.8" hidden="false" customHeight="false" outlineLevel="0" collapsed="false">
      <c r="A39" s="0" t="n">
        <v>86</v>
      </c>
      <c r="B39" s="0" t="n">
        <v>23254767.1002585</v>
      </c>
      <c r="C39" s="0" t="n">
        <v>22549718.7225714</v>
      </c>
      <c r="D39" s="0" t="n">
        <v>76747527.3508986</v>
      </c>
      <c r="E39" s="0" t="n">
        <v>70635317.4359678</v>
      </c>
      <c r="F39" s="0" t="n">
        <v>11772552.9059946</v>
      </c>
      <c r="G39" s="0" t="n">
        <v>375542.482661205</v>
      </c>
      <c r="H39" s="0" t="n">
        <v>240448.727652727</v>
      </c>
      <c r="I39" s="0" t="n">
        <v>127224.524818829</v>
      </c>
    </row>
    <row r="40" customFormat="false" ht="12.8" hidden="false" customHeight="false" outlineLevel="0" collapsed="false">
      <c r="A40" s="0" t="n">
        <v>87</v>
      </c>
      <c r="B40" s="0" t="n">
        <v>20468446.9841465</v>
      </c>
      <c r="C40" s="0" t="n">
        <v>19758640.6836796</v>
      </c>
      <c r="D40" s="0" t="n">
        <v>67833907.4371599</v>
      </c>
      <c r="E40" s="0" t="n">
        <v>71240234.8887031</v>
      </c>
      <c r="F40" s="0" t="n">
        <v>0</v>
      </c>
      <c r="G40" s="0" t="n">
        <v>386512.29616794</v>
      </c>
      <c r="H40" s="0" t="n">
        <v>236825.976493022</v>
      </c>
      <c r="I40" s="0" t="n">
        <v>123525.754008477</v>
      </c>
    </row>
    <row r="41" customFormat="false" ht="12.8" hidden="false" customHeight="false" outlineLevel="0" collapsed="false">
      <c r="A41" s="0" t="n">
        <v>88</v>
      </c>
      <c r="B41" s="0" t="n">
        <v>23769834.0344423</v>
      </c>
      <c r="C41" s="0" t="n">
        <v>23029720.3275373</v>
      </c>
      <c r="D41" s="0" t="n">
        <v>78459631.1648709</v>
      </c>
      <c r="E41" s="0" t="n">
        <v>71948962.962157</v>
      </c>
      <c r="F41" s="0" t="n">
        <v>11991493.8270262</v>
      </c>
      <c r="G41" s="0" t="n">
        <v>409848.894894627</v>
      </c>
      <c r="H41" s="0" t="n">
        <v>242060.411853463</v>
      </c>
      <c r="I41" s="0" t="n">
        <v>126006.285938395</v>
      </c>
    </row>
    <row r="42" customFormat="false" ht="12.8" hidden="false" customHeight="false" outlineLevel="0" collapsed="false">
      <c r="A42" s="0" t="n">
        <v>89</v>
      </c>
      <c r="B42" s="0" t="n">
        <v>21066970.5189699</v>
      </c>
      <c r="C42" s="0" t="n">
        <v>20303548.8152605</v>
      </c>
      <c r="D42" s="0" t="n">
        <v>69766279.0270142</v>
      </c>
      <c r="E42" s="0" t="n">
        <v>72996411.3637924</v>
      </c>
      <c r="F42" s="0" t="n">
        <v>0</v>
      </c>
      <c r="G42" s="0" t="n">
        <v>438490.863795929</v>
      </c>
      <c r="H42" s="0" t="n">
        <v>237771.918373854</v>
      </c>
      <c r="I42" s="0" t="n">
        <v>124512.745056561</v>
      </c>
    </row>
    <row r="43" customFormat="false" ht="12.8" hidden="false" customHeight="false" outlineLevel="0" collapsed="false">
      <c r="A43" s="0" t="n">
        <v>90</v>
      </c>
      <c r="B43" s="0" t="n">
        <v>24519171.2238395</v>
      </c>
      <c r="C43" s="0" t="n">
        <v>23762705.2816202</v>
      </c>
      <c r="D43" s="0" t="n">
        <v>81021561.1258295</v>
      </c>
      <c r="E43" s="0" t="n">
        <v>74058746.9232627</v>
      </c>
      <c r="F43" s="0" t="n">
        <v>12343124.4872104</v>
      </c>
      <c r="G43" s="0" t="n">
        <v>423311.783226448</v>
      </c>
      <c r="H43" s="0" t="n">
        <v>245116.72127061</v>
      </c>
      <c r="I43" s="0" t="n">
        <v>125767.768174657</v>
      </c>
    </row>
    <row r="44" customFormat="false" ht="12.8" hidden="false" customHeight="false" outlineLevel="0" collapsed="false">
      <c r="A44" s="0" t="n">
        <v>91</v>
      </c>
      <c r="B44" s="0" t="n">
        <v>21535665.8034631</v>
      </c>
      <c r="C44" s="0" t="n">
        <v>20744191.6203361</v>
      </c>
      <c r="D44" s="0" t="n">
        <v>71371025.7673384</v>
      </c>
      <c r="E44" s="0" t="n">
        <v>74443620.8837745</v>
      </c>
      <c r="F44" s="0" t="n">
        <v>0</v>
      </c>
      <c r="G44" s="0" t="n">
        <v>455616.210355103</v>
      </c>
      <c r="H44" s="0" t="n">
        <v>245542.187824455</v>
      </c>
      <c r="I44" s="0" t="n">
        <v>129022.549925035</v>
      </c>
    </row>
    <row r="45" customFormat="false" ht="12.8" hidden="false" customHeight="false" outlineLevel="0" collapsed="false">
      <c r="A45" s="0" t="n">
        <v>92</v>
      </c>
      <c r="B45" s="0" t="n">
        <v>25034789.2464832</v>
      </c>
      <c r="C45" s="0" t="n">
        <v>24243868.7474375</v>
      </c>
      <c r="D45" s="0" t="n">
        <v>82746333.1178796</v>
      </c>
      <c r="E45" s="0" t="n">
        <v>75468397.4350263</v>
      </c>
      <c r="F45" s="0" t="n">
        <v>12578066.2391711</v>
      </c>
      <c r="G45" s="0" t="n">
        <v>444368.092107566</v>
      </c>
      <c r="H45" s="0" t="n">
        <v>251760.906523432</v>
      </c>
      <c r="I45" s="0" t="n">
        <v>135416.429163925</v>
      </c>
    </row>
    <row r="46" customFormat="false" ht="12.8" hidden="false" customHeight="false" outlineLevel="0" collapsed="false">
      <c r="A46" s="0" t="n">
        <v>93</v>
      </c>
      <c r="B46" s="0" t="n">
        <v>22057447.4660882</v>
      </c>
      <c r="C46" s="0" t="n">
        <v>21241325.9669164</v>
      </c>
      <c r="D46" s="0" t="n">
        <v>73097870.6704287</v>
      </c>
      <c r="E46" s="0" t="n">
        <v>76094984.8716205</v>
      </c>
      <c r="F46" s="0" t="n">
        <v>0</v>
      </c>
      <c r="G46" s="0" t="n">
        <v>470465.943332404</v>
      </c>
      <c r="H46" s="0" t="n">
        <v>253447.096581133</v>
      </c>
      <c r="I46" s="0" t="n">
        <v>131726.370368961</v>
      </c>
    </row>
    <row r="47" customFormat="false" ht="12.8" hidden="false" customHeight="false" outlineLevel="0" collapsed="false">
      <c r="A47" s="0" t="n">
        <v>94</v>
      </c>
      <c r="B47" s="0" t="n">
        <v>25496862.6965555</v>
      </c>
      <c r="C47" s="0" t="n">
        <v>24675158.1754073</v>
      </c>
      <c r="D47" s="0" t="n">
        <v>84196663.4085189</v>
      </c>
      <c r="E47" s="0" t="n">
        <v>76699876.6025867</v>
      </c>
      <c r="F47" s="0" t="n">
        <v>12783312.7670978</v>
      </c>
      <c r="G47" s="0" t="n">
        <v>475891.452203636</v>
      </c>
      <c r="H47" s="0" t="n">
        <v>253075.513268053</v>
      </c>
      <c r="I47" s="0" t="n">
        <v>132482.222395096</v>
      </c>
    </row>
    <row r="48" customFormat="false" ht="12.8" hidden="false" customHeight="false" outlineLevel="0" collapsed="false">
      <c r="A48" s="0" t="n">
        <v>95</v>
      </c>
      <c r="B48" s="0" t="n">
        <v>22843941.2566278</v>
      </c>
      <c r="C48" s="0" t="n">
        <v>22024395.9687341</v>
      </c>
      <c r="D48" s="0" t="n">
        <v>77081294.2335194</v>
      </c>
      <c r="E48" s="0" t="n">
        <v>76809964.2997458</v>
      </c>
      <c r="F48" s="0" t="n">
        <v>0</v>
      </c>
      <c r="G48" s="0" t="n">
        <v>471180.436935957</v>
      </c>
      <c r="H48" s="0" t="n">
        <v>254976.476285473</v>
      </c>
      <c r="I48" s="0" t="n">
        <v>133411.9638175</v>
      </c>
    </row>
    <row r="49" customFormat="false" ht="12.8" hidden="false" customHeight="false" outlineLevel="0" collapsed="false">
      <c r="A49" s="0" t="n">
        <v>96</v>
      </c>
      <c r="B49" s="0" t="n">
        <v>25730738.6969044</v>
      </c>
      <c r="C49" s="0" t="n">
        <v>24919788.2242402</v>
      </c>
      <c r="D49" s="0" t="n">
        <v>85119644.1418445</v>
      </c>
      <c r="E49" s="0" t="n">
        <v>77434786.3131944</v>
      </c>
      <c r="F49" s="0" t="n">
        <v>12905797.7188657</v>
      </c>
      <c r="G49" s="0" t="n">
        <v>466064.613553518</v>
      </c>
      <c r="H49" s="0" t="n">
        <v>252511.162471118</v>
      </c>
      <c r="I49" s="0" t="n">
        <v>131963.852342254</v>
      </c>
    </row>
    <row r="50" customFormat="false" ht="12.8" hidden="false" customHeight="false" outlineLevel="0" collapsed="false">
      <c r="A50" s="0" t="n">
        <v>97</v>
      </c>
      <c r="B50" s="0" t="n">
        <v>22411447.8353212</v>
      </c>
      <c r="C50" s="0" t="n">
        <v>21610652.4723952</v>
      </c>
      <c r="D50" s="0" t="n">
        <v>74429148.4400234</v>
      </c>
      <c r="E50" s="0" t="n">
        <v>77262189.1116896</v>
      </c>
      <c r="F50" s="0" t="n">
        <v>0</v>
      </c>
      <c r="G50" s="0" t="n">
        <v>438964.051471747</v>
      </c>
      <c r="H50" s="0" t="n">
        <v>264849.594870861</v>
      </c>
      <c r="I50" s="0" t="n">
        <v>138545.309404898</v>
      </c>
    </row>
    <row r="51" customFormat="false" ht="12.8" hidden="false" customHeight="false" outlineLevel="0" collapsed="false">
      <c r="A51" s="0" t="n">
        <v>98</v>
      </c>
      <c r="B51" s="0" t="n">
        <v>25850651.0209977</v>
      </c>
      <c r="C51" s="0" t="n">
        <v>25015889.3626616</v>
      </c>
      <c r="D51" s="0" t="n">
        <v>85478106.7319436</v>
      </c>
      <c r="E51" s="0" t="n">
        <v>77670551.6235426</v>
      </c>
      <c r="F51" s="0" t="n">
        <v>12945091.9372571</v>
      </c>
      <c r="G51" s="0" t="n">
        <v>478557.63104319</v>
      </c>
      <c r="H51" s="0" t="n">
        <v>260352.076588979</v>
      </c>
      <c r="I51" s="0" t="n">
        <v>136931.358148506</v>
      </c>
    </row>
    <row r="52" customFormat="false" ht="12.8" hidden="false" customHeight="false" outlineLevel="0" collapsed="false">
      <c r="A52" s="0" t="n">
        <v>99</v>
      </c>
      <c r="B52" s="0" t="n">
        <v>22962432.7053803</v>
      </c>
      <c r="C52" s="0" t="n">
        <v>22158676.5683673</v>
      </c>
      <c r="D52" s="0" t="n">
        <v>76393186.910824</v>
      </c>
      <c r="E52" s="0" t="n">
        <v>79239114.8405397</v>
      </c>
      <c r="F52" s="0" t="n">
        <v>0</v>
      </c>
      <c r="G52" s="0" t="n">
        <v>455853.838786769</v>
      </c>
      <c r="H52" s="0" t="n">
        <v>254153.845791789</v>
      </c>
      <c r="I52" s="0" t="n">
        <v>133926.360620601</v>
      </c>
    </row>
    <row r="53" customFormat="false" ht="12.8" hidden="false" customHeight="false" outlineLevel="0" collapsed="false">
      <c r="A53" s="0" t="n">
        <v>100</v>
      </c>
      <c r="B53" s="0" t="n">
        <v>26499015.6637005</v>
      </c>
      <c r="C53" s="0" t="n">
        <v>25691900.4788614</v>
      </c>
      <c r="D53" s="0" t="n">
        <v>87806269.7654955</v>
      </c>
      <c r="E53" s="0" t="n">
        <v>79682193.1010839</v>
      </c>
      <c r="F53" s="0" t="n">
        <v>13280365.5168473</v>
      </c>
      <c r="G53" s="0" t="n">
        <v>451135.196627182</v>
      </c>
      <c r="H53" s="0" t="n">
        <v>261347.635275571</v>
      </c>
      <c r="I53" s="0" t="n">
        <v>135189.07562339</v>
      </c>
    </row>
    <row r="54" customFormat="false" ht="12.8" hidden="false" customHeight="false" outlineLevel="0" collapsed="false">
      <c r="A54" s="0" t="n">
        <v>101</v>
      </c>
      <c r="B54" s="0" t="n">
        <v>23386950.1590088</v>
      </c>
      <c r="C54" s="0" t="n">
        <v>22533053.2620141</v>
      </c>
      <c r="D54" s="0" t="n">
        <v>77698953.6065246</v>
      </c>
      <c r="E54" s="0" t="n">
        <v>80486521.1920099</v>
      </c>
      <c r="F54" s="0" t="n">
        <v>0</v>
      </c>
      <c r="G54" s="0" t="n">
        <v>498071.835353268</v>
      </c>
      <c r="H54" s="0" t="n">
        <v>259683.398529464</v>
      </c>
      <c r="I54" s="0" t="n">
        <v>137345.233017143</v>
      </c>
    </row>
    <row r="55" customFormat="false" ht="12.8" hidden="false" customHeight="false" outlineLevel="0" collapsed="false">
      <c r="A55" s="0" t="n">
        <v>102</v>
      </c>
      <c r="B55" s="0" t="n">
        <v>26759563.2361516</v>
      </c>
      <c r="C55" s="0" t="n">
        <v>25901612.5329027</v>
      </c>
      <c r="D55" s="0" t="n">
        <v>88591297.3625629</v>
      </c>
      <c r="E55" s="0" t="n">
        <v>80335139.8081997</v>
      </c>
      <c r="F55" s="0" t="n">
        <v>13389189.9680333</v>
      </c>
      <c r="G55" s="0" t="n">
        <v>499996.829766791</v>
      </c>
      <c r="H55" s="0" t="n">
        <v>261229.419887216</v>
      </c>
      <c r="I55" s="0" t="n">
        <v>138177.790849824</v>
      </c>
    </row>
    <row r="56" customFormat="false" ht="12.8" hidden="false" customHeight="false" outlineLevel="0" collapsed="false">
      <c r="A56" s="0" t="n">
        <v>103</v>
      </c>
      <c r="B56" s="0" t="n">
        <v>23716264.2205188</v>
      </c>
      <c r="C56" s="0" t="n">
        <v>22879438.487617</v>
      </c>
      <c r="D56" s="0" t="n">
        <v>78948766.8649366</v>
      </c>
      <c r="E56" s="0" t="n">
        <v>81672435.1255252</v>
      </c>
      <c r="F56" s="0" t="n">
        <v>0</v>
      </c>
      <c r="G56" s="0" t="n">
        <v>481206.652614958</v>
      </c>
      <c r="H56" s="0" t="n">
        <v>259552.046818874</v>
      </c>
      <c r="I56" s="0" t="n">
        <v>137238.619239947</v>
      </c>
    </row>
    <row r="57" customFormat="false" ht="12.8" hidden="false" customHeight="false" outlineLevel="0" collapsed="false">
      <c r="A57" s="0" t="n">
        <v>104</v>
      </c>
      <c r="B57" s="0" t="n">
        <v>27424273.2525864</v>
      </c>
      <c r="C57" s="0" t="n">
        <v>26597578.1007661</v>
      </c>
      <c r="D57" s="0" t="n">
        <v>91037741.3063799</v>
      </c>
      <c r="E57" s="0" t="n">
        <v>82470916.234808</v>
      </c>
      <c r="F57" s="0" t="n">
        <v>13745152.7058013</v>
      </c>
      <c r="G57" s="0" t="n">
        <v>472853.499824315</v>
      </c>
      <c r="H57" s="0" t="n">
        <v>258056.033111802</v>
      </c>
      <c r="I57" s="0" t="n">
        <v>136836.598405931</v>
      </c>
    </row>
    <row r="58" customFormat="false" ht="12.8" hidden="false" customHeight="false" outlineLevel="0" collapsed="false">
      <c r="A58" s="0" t="n">
        <v>105</v>
      </c>
      <c r="B58" s="0" t="n">
        <v>24060730.6603023</v>
      </c>
      <c r="C58" s="0" t="n">
        <v>23231880.0149892</v>
      </c>
      <c r="D58" s="0" t="n">
        <v>80200347.8955329</v>
      </c>
      <c r="E58" s="0" t="n">
        <v>82856346.9044036</v>
      </c>
      <c r="F58" s="0" t="n">
        <v>0</v>
      </c>
      <c r="G58" s="0" t="n">
        <v>469589.451024279</v>
      </c>
      <c r="H58" s="0" t="n">
        <v>262861.710189855</v>
      </c>
      <c r="I58" s="0" t="n">
        <v>137713.548712797</v>
      </c>
    </row>
    <row r="59" customFormat="false" ht="12.8" hidden="false" customHeight="false" outlineLevel="0" collapsed="false">
      <c r="A59" s="0" t="n">
        <v>106</v>
      </c>
      <c r="B59" s="0" t="n">
        <v>27995504.6723918</v>
      </c>
      <c r="C59" s="0" t="n">
        <v>27181256.5110736</v>
      </c>
      <c r="D59" s="0" t="n">
        <v>92993084.1717962</v>
      </c>
      <c r="E59" s="0" t="n">
        <v>84162343.3156744</v>
      </c>
      <c r="F59" s="0" t="n">
        <v>14027057.2192791</v>
      </c>
      <c r="G59" s="0" t="n">
        <v>460156.867708231</v>
      </c>
      <c r="H59" s="0" t="n">
        <v>259475.628274185</v>
      </c>
      <c r="I59" s="0" t="n">
        <v>135165.236194003</v>
      </c>
    </row>
    <row r="60" customFormat="false" ht="12.8" hidden="false" customHeight="false" outlineLevel="0" collapsed="false">
      <c r="A60" s="0" t="n">
        <v>107</v>
      </c>
      <c r="B60" s="0" t="n">
        <v>24509531.976698</v>
      </c>
      <c r="C60" s="0" t="n">
        <v>23700504.8625677</v>
      </c>
      <c r="D60" s="0" t="n">
        <v>81849457.2530426</v>
      </c>
      <c r="E60" s="0" t="n">
        <v>84467662.3194812</v>
      </c>
      <c r="F60" s="0" t="n">
        <v>0</v>
      </c>
      <c r="G60" s="0" t="n">
        <v>447106.582342523</v>
      </c>
      <c r="H60" s="0" t="n">
        <v>265675.603395437</v>
      </c>
      <c r="I60" s="0" t="n">
        <v>137492.754846285</v>
      </c>
    </row>
    <row r="61" customFormat="false" ht="12.8" hidden="false" customHeight="false" outlineLevel="0" collapsed="false">
      <c r="A61" s="0" t="n">
        <v>108</v>
      </c>
      <c r="B61" s="0" t="n">
        <v>28251313.8361635</v>
      </c>
      <c r="C61" s="0" t="n">
        <v>27405089.1434032</v>
      </c>
      <c r="D61" s="0" t="n">
        <v>93832411.8005673</v>
      </c>
      <c r="E61" s="0" t="n">
        <v>84829895.07378</v>
      </c>
      <c r="F61" s="0" t="n">
        <v>14138315.84563</v>
      </c>
      <c r="G61" s="0" t="n">
        <v>481089.109010183</v>
      </c>
      <c r="H61" s="0" t="n">
        <v>267345.05308698</v>
      </c>
      <c r="I61" s="0" t="n">
        <v>139700.758090237</v>
      </c>
    </row>
    <row r="62" customFormat="false" ht="12.8" hidden="false" customHeight="false" outlineLevel="0" collapsed="false">
      <c r="A62" s="0" t="n">
        <v>109</v>
      </c>
      <c r="B62" s="0" t="n">
        <v>25045594.3274358</v>
      </c>
      <c r="C62" s="0" t="n">
        <v>24176584.6132936</v>
      </c>
      <c r="D62" s="0" t="n">
        <v>83532565.9271877</v>
      </c>
      <c r="E62" s="0" t="n">
        <v>86138296.9247496</v>
      </c>
      <c r="F62" s="0" t="n">
        <v>0</v>
      </c>
      <c r="G62" s="0" t="n">
        <v>506072.089118423</v>
      </c>
      <c r="H62" s="0" t="n">
        <v>266758.942750368</v>
      </c>
      <c r="I62" s="0" t="n">
        <v>137398.117533562</v>
      </c>
    </row>
    <row r="63" customFormat="false" ht="12.8" hidden="false" customHeight="false" outlineLevel="0" collapsed="false">
      <c r="A63" s="0" t="n">
        <v>110</v>
      </c>
      <c r="B63" s="0" t="n">
        <v>28830991.2183669</v>
      </c>
      <c r="C63" s="0" t="n">
        <v>27982874.7267715</v>
      </c>
      <c r="D63" s="0" t="n">
        <v>95809753.0682353</v>
      </c>
      <c r="E63" s="0" t="n">
        <v>86552935.9313028</v>
      </c>
      <c r="F63" s="0" t="n">
        <v>14425489.3218838</v>
      </c>
      <c r="G63" s="0" t="n">
        <v>493612.39562459</v>
      </c>
      <c r="H63" s="0" t="n">
        <v>259784.143000032</v>
      </c>
      <c r="I63" s="0" t="n">
        <v>135314.218529615</v>
      </c>
    </row>
    <row r="64" customFormat="false" ht="12.8" hidden="false" customHeight="false" outlineLevel="0" collapsed="false">
      <c r="A64" s="0" t="n">
        <v>111</v>
      </c>
      <c r="B64" s="0" t="n">
        <v>25412685.1252546</v>
      </c>
      <c r="C64" s="0" t="n">
        <v>24570775.2348272</v>
      </c>
      <c r="D64" s="0" t="n">
        <v>84900220.0478301</v>
      </c>
      <c r="E64" s="0" t="n">
        <v>87462547.2053976</v>
      </c>
      <c r="F64" s="0" t="n">
        <v>0</v>
      </c>
      <c r="G64" s="0" t="n">
        <v>487861.05305994</v>
      </c>
      <c r="H64" s="0" t="n">
        <v>258460.446324364</v>
      </c>
      <c r="I64" s="0" t="n">
        <v>136554.844347323</v>
      </c>
    </row>
    <row r="65" customFormat="false" ht="12.8" hidden="false" customHeight="false" outlineLevel="0" collapsed="false">
      <c r="A65" s="0" t="n">
        <v>112</v>
      </c>
      <c r="B65" s="0" t="n">
        <v>29211300.7208049</v>
      </c>
      <c r="C65" s="0" t="n">
        <v>28363710.3971223</v>
      </c>
      <c r="D65" s="0" t="n">
        <v>97162971.2471312</v>
      </c>
      <c r="E65" s="0" t="n">
        <v>87697243.6359599</v>
      </c>
      <c r="F65" s="0" t="n">
        <v>14616207.27266</v>
      </c>
      <c r="G65" s="0" t="n">
        <v>490356.544221743</v>
      </c>
      <c r="H65" s="0" t="n">
        <v>260758.391525612</v>
      </c>
      <c r="I65" s="0" t="n">
        <v>137821.982764727</v>
      </c>
    </row>
    <row r="66" customFormat="false" ht="12.8" hidden="false" customHeight="false" outlineLevel="0" collapsed="false">
      <c r="A66" s="0" t="n">
        <v>113</v>
      </c>
      <c r="B66" s="0" t="n">
        <v>25626490.8533815</v>
      </c>
      <c r="C66" s="0" t="n">
        <v>24748782.6395593</v>
      </c>
      <c r="D66" s="0" t="n">
        <v>85549711.8539225</v>
      </c>
      <c r="E66" s="0" t="n">
        <v>88038490.5429091</v>
      </c>
      <c r="F66" s="0" t="n">
        <v>0</v>
      </c>
      <c r="G66" s="0" t="n">
        <v>525196.59122217</v>
      </c>
      <c r="H66" s="0" t="n">
        <v>258607.164897409</v>
      </c>
      <c r="I66" s="0" t="n">
        <v>134149.225289503</v>
      </c>
    </row>
    <row r="67" customFormat="false" ht="12.8" hidden="false" customHeight="false" outlineLevel="0" collapsed="false">
      <c r="A67" s="0" t="n">
        <v>114</v>
      </c>
      <c r="B67" s="0" t="n">
        <v>29670046.8017535</v>
      </c>
      <c r="C67" s="0" t="n">
        <v>28794766.567678</v>
      </c>
      <c r="D67" s="0" t="n">
        <v>98621845.7273053</v>
      </c>
      <c r="E67" s="0" t="n">
        <v>88966667.5929998</v>
      </c>
      <c r="F67" s="0" t="n">
        <v>14827777.9321666</v>
      </c>
      <c r="G67" s="0" t="n">
        <v>507696.032618684</v>
      </c>
      <c r="H67" s="0" t="n">
        <v>267213.587764697</v>
      </c>
      <c r="I67" s="0" t="n">
        <v>143386.590988815</v>
      </c>
    </row>
    <row r="68" customFormat="false" ht="12.8" hidden="false" customHeight="false" outlineLevel="0" collapsed="false">
      <c r="A68" s="0" t="n">
        <v>115</v>
      </c>
      <c r="B68" s="0" t="n">
        <v>25931590.1392743</v>
      </c>
      <c r="C68" s="0" t="n">
        <v>25060881.7568417</v>
      </c>
      <c r="D68" s="0" t="n">
        <v>86612025.6821471</v>
      </c>
      <c r="E68" s="0" t="n">
        <v>89113500.9375629</v>
      </c>
      <c r="F68" s="0" t="n">
        <v>0</v>
      </c>
      <c r="G68" s="0" t="n">
        <v>495731.235502513</v>
      </c>
      <c r="H68" s="0" t="n">
        <v>272888.163235405</v>
      </c>
      <c r="I68" s="0" t="n">
        <v>145841.40527813</v>
      </c>
    </row>
    <row r="69" customFormat="false" ht="12.8" hidden="false" customHeight="false" outlineLevel="0" collapsed="false">
      <c r="A69" s="0" t="n">
        <v>116</v>
      </c>
      <c r="B69" s="0" t="n">
        <v>29787262.869857</v>
      </c>
      <c r="C69" s="0" t="n">
        <v>28940598.6117277</v>
      </c>
      <c r="D69" s="0" t="n">
        <v>99159827.8331848</v>
      </c>
      <c r="E69" s="0" t="n">
        <v>89379875.8635834</v>
      </c>
      <c r="F69" s="0" t="n">
        <v>14896645.9772639</v>
      </c>
      <c r="G69" s="0" t="n">
        <v>475849.71506648</v>
      </c>
      <c r="H69" s="0" t="n">
        <v>269450.155059586</v>
      </c>
      <c r="I69" s="0" t="n">
        <v>144806.268575925</v>
      </c>
    </row>
    <row r="70" customFormat="false" ht="12.8" hidden="false" customHeight="false" outlineLevel="0" collapsed="false">
      <c r="A70" s="0" t="n">
        <v>117</v>
      </c>
      <c r="B70" s="0" t="n">
        <v>26075738.6593296</v>
      </c>
      <c r="C70" s="0" t="n">
        <v>25211176.4116423</v>
      </c>
      <c r="D70" s="0" t="n">
        <v>87149142.5516615</v>
      </c>
      <c r="E70" s="0" t="n">
        <v>89574258.6791398</v>
      </c>
      <c r="F70" s="0" t="n">
        <v>0</v>
      </c>
      <c r="G70" s="0" t="n">
        <v>485666.335550221</v>
      </c>
      <c r="H70" s="0" t="n">
        <v>275997.600932777</v>
      </c>
      <c r="I70" s="0" t="n">
        <v>146997.587434683</v>
      </c>
    </row>
    <row r="71" customFormat="false" ht="12.8" hidden="false" customHeight="false" outlineLevel="0" collapsed="false">
      <c r="A71" s="0" t="n">
        <v>118</v>
      </c>
      <c r="B71" s="0" t="n">
        <v>30288511.3824822</v>
      </c>
      <c r="C71" s="0" t="n">
        <v>29392287.7467125</v>
      </c>
      <c r="D71" s="0" t="n">
        <v>100744792.29312</v>
      </c>
      <c r="E71" s="0" t="n">
        <v>90729659.1253531</v>
      </c>
      <c r="F71" s="0" t="n">
        <v>15121609.8542255</v>
      </c>
      <c r="G71" s="0" t="n">
        <v>520400.078459849</v>
      </c>
      <c r="H71" s="0" t="n">
        <v>274580.333703662</v>
      </c>
      <c r="I71" s="0" t="n">
        <v>144633.176580342</v>
      </c>
    </row>
    <row r="72" customFormat="false" ht="12.8" hidden="false" customHeight="false" outlineLevel="0" collapsed="false">
      <c r="A72" s="0" t="n">
        <v>119</v>
      </c>
      <c r="B72" s="0" t="n">
        <v>26379626.2342932</v>
      </c>
      <c r="C72" s="0" t="n">
        <v>25521900.9233053</v>
      </c>
      <c r="D72" s="0" t="n">
        <v>88278059.1380265</v>
      </c>
      <c r="E72" s="0" t="n">
        <v>90682118.6043102</v>
      </c>
      <c r="F72" s="0" t="n">
        <v>0</v>
      </c>
      <c r="G72" s="0" t="n">
        <v>472542.011660644</v>
      </c>
      <c r="H72" s="0" t="n">
        <v>280098.192651228</v>
      </c>
      <c r="I72" s="0" t="n">
        <v>150121.580965791</v>
      </c>
    </row>
    <row r="73" customFormat="false" ht="12.8" hidden="false" customHeight="false" outlineLevel="0" collapsed="false">
      <c r="A73" s="0" t="n">
        <v>120</v>
      </c>
      <c r="B73" s="0" t="n">
        <v>30483059.5683698</v>
      </c>
      <c r="C73" s="0" t="n">
        <v>29610071.9112552</v>
      </c>
      <c r="D73" s="0" t="n">
        <v>101555380.96929</v>
      </c>
      <c r="E73" s="0" t="n">
        <v>91416259.7720161</v>
      </c>
      <c r="F73" s="0" t="n">
        <v>15236043.295336</v>
      </c>
      <c r="G73" s="0" t="n">
        <v>496177.876257404</v>
      </c>
      <c r="H73" s="0" t="n">
        <v>274389.63934087</v>
      </c>
      <c r="I73" s="0" t="n">
        <v>146314.48788047</v>
      </c>
    </row>
    <row r="74" customFormat="false" ht="12.8" hidden="false" customHeight="false" outlineLevel="0" collapsed="false">
      <c r="A74" s="0" t="n">
        <v>121</v>
      </c>
      <c r="B74" s="0" t="n">
        <v>26859610.7065245</v>
      </c>
      <c r="C74" s="0" t="n">
        <v>25977164.2557799</v>
      </c>
      <c r="D74" s="0" t="n">
        <v>89904565.9429541</v>
      </c>
      <c r="E74" s="0" t="n">
        <v>92261083.9405307</v>
      </c>
      <c r="F74" s="0" t="n">
        <v>0</v>
      </c>
      <c r="G74" s="0" t="n">
        <v>499366.837001542</v>
      </c>
      <c r="H74" s="0" t="n">
        <v>279210.306026037</v>
      </c>
      <c r="I74" s="0" t="n">
        <v>148384.725310134</v>
      </c>
    </row>
    <row r="75" customFormat="false" ht="12.8" hidden="false" customHeight="false" outlineLevel="0" collapsed="false">
      <c r="A75" s="0" t="n">
        <v>122</v>
      </c>
      <c r="B75" s="0" t="n">
        <v>30954480.0652963</v>
      </c>
      <c r="C75" s="0" t="n">
        <v>30077571.0427668</v>
      </c>
      <c r="D75" s="0" t="n">
        <v>103192900.426581</v>
      </c>
      <c r="E75" s="0" t="n">
        <v>92820045.5119961</v>
      </c>
      <c r="F75" s="0" t="n">
        <v>15470007.5853327</v>
      </c>
      <c r="G75" s="0" t="n">
        <v>489068.052441064</v>
      </c>
      <c r="H75" s="0" t="n">
        <v>281782.015303447</v>
      </c>
      <c r="I75" s="0" t="n">
        <v>151512.792549919</v>
      </c>
    </row>
    <row r="76" customFormat="false" ht="12.8" hidden="false" customHeight="false" outlineLevel="0" collapsed="false">
      <c r="A76" s="0" t="n">
        <v>123</v>
      </c>
      <c r="B76" s="0" t="n">
        <v>27302293.2567788</v>
      </c>
      <c r="C76" s="0" t="n">
        <v>26421472.9363177</v>
      </c>
      <c r="D76" s="0" t="n">
        <v>91501530.9592251</v>
      </c>
      <c r="E76" s="0" t="n">
        <v>93842724.5033955</v>
      </c>
      <c r="F76" s="0" t="n">
        <v>0</v>
      </c>
      <c r="G76" s="0" t="n">
        <v>498369.027987847</v>
      </c>
      <c r="H76" s="0" t="n">
        <v>278235.487168307</v>
      </c>
      <c r="I76" s="0" t="n">
        <v>148879.72186417</v>
      </c>
    </row>
    <row r="77" customFormat="false" ht="12.8" hidden="false" customHeight="false" outlineLevel="0" collapsed="false">
      <c r="A77" s="0" t="n">
        <v>124</v>
      </c>
      <c r="B77" s="0" t="n">
        <v>31583217.1562146</v>
      </c>
      <c r="C77" s="0" t="n">
        <v>30692591.511994</v>
      </c>
      <c r="D77" s="0" t="n">
        <v>105341189.91134</v>
      </c>
      <c r="E77" s="0" t="n">
        <v>94704903.561261</v>
      </c>
      <c r="F77" s="0" t="n">
        <v>15784150.5935435</v>
      </c>
      <c r="G77" s="0" t="n">
        <v>503818.798737304</v>
      </c>
      <c r="H77" s="0" t="n">
        <v>281896.841308572</v>
      </c>
      <c r="I77" s="0" t="n">
        <v>149871.434535353</v>
      </c>
    </row>
    <row r="78" customFormat="false" ht="12.8" hidden="false" customHeight="false" outlineLevel="0" collapsed="false">
      <c r="A78" s="0" t="n">
        <v>125</v>
      </c>
      <c r="B78" s="0" t="n">
        <v>27620828.8800282</v>
      </c>
      <c r="C78" s="0" t="n">
        <v>26754902.6837433</v>
      </c>
      <c r="D78" s="0" t="n">
        <v>92666189.2273494</v>
      </c>
      <c r="E78" s="0" t="n">
        <v>94959058.5829153</v>
      </c>
      <c r="F78" s="0" t="n">
        <v>0</v>
      </c>
      <c r="G78" s="0" t="n">
        <v>481780.595473278</v>
      </c>
      <c r="H78" s="0" t="n">
        <v>280214.975523679</v>
      </c>
      <c r="I78" s="0" t="n">
        <v>148472.321839942</v>
      </c>
    </row>
    <row r="79" customFormat="false" ht="12.8" hidden="false" customHeight="false" outlineLevel="0" collapsed="false">
      <c r="A79" s="0" t="n">
        <v>126</v>
      </c>
      <c r="B79" s="0" t="n">
        <v>32142537.5223561</v>
      </c>
      <c r="C79" s="0" t="n">
        <v>31249045.7435526</v>
      </c>
      <c r="D79" s="0" t="n">
        <v>107352312.652775</v>
      </c>
      <c r="E79" s="0" t="n">
        <v>96401090.1021027</v>
      </c>
      <c r="F79" s="0" t="n">
        <v>16066848.3503504</v>
      </c>
      <c r="G79" s="0" t="n">
        <v>501504.819481348</v>
      </c>
      <c r="H79" s="0" t="n">
        <v>286663.189911075</v>
      </c>
      <c r="I79" s="0" t="n">
        <v>150462.527730164</v>
      </c>
    </row>
    <row r="80" customFormat="false" ht="12.8" hidden="false" customHeight="false" outlineLevel="0" collapsed="false">
      <c r="A80" s="0" t="n">
        <v>127</v>
      </c>
      <c r="B80" s="0" t="n">
        <v>27944626.8554095</v>
      </c>
      <c r="C80" s="0" t="n">
        <v>27046228.3192838</v>
      </c>
      <c r="D80" s="0" t="n">
        <v>93728172.6812214</v>
      </c>
      <c r="E80" s="0" t="n">
        <v>95960999.6734338</v>
      </c>
      <c r="F80" s="0" t="n">
        <v>0</v>
      </c>
      <c r="G80" s="0" t="n">
        <v>508003.682004973</v>
      </c>
      <c r="H80" s="0" t="n">
        <v>284774.954352603</v>
      </c>
      <c r="I80" s="0" t="n">
        <v>150885.571097412</v>
      </c>
    </row>
    <row r="81" customFormat="false" ht="12.8" hidden="false" customHeight="false" outlineLevel="0" collapsed="false">
      <c r="A81" s="0" t="n">
        <v>128</v>
      </c>
      <c r="B81" s="0" t="n">
        <v>32222258.6175337</v>
      </c>
      <c r="C81" s="0" t="n">
        <v>31329759.1472964</v>
      </c>
      <c r="D81" s="0" t="n">
        <v>107649712.683971</v>
      </c>
      <c r="E81" s="0" t="n">
        <v>96594795.2421853</v>
      </c>
      <c r="F81" s="0" t="n">
        <v>16099132.5403642</v>
      </c>
      <c r="G81" s="0" t="n">
        <v>497925.975095064</v>
      </c>
      <c r="H81" s="0" t="n">
        <v>287396.636123623</v>
      </c>
      <c r="I81" s="0" t="n">
        <v>153109.798598046</v>
      </c>
    </row>
    <row r="82" customFormat="false" ht="12.8" hidden="false" customHeight="false" outlineLevel="0" collapsed="false">
      <c r="A82" s="0" t="n">
        <v>129</v>
      </c>
      <c r="B82" s="0" t="n">
        <v>28307309.4464938</v>
      </c>
      <c r="C82" s="0" t="n">
        <v>27439713.9376478</v>
      </c>
      <c r="D82" s="0" t="n">
        <v>95141838.592555</v>
      </c>
      <c r="E82" s="0" t="n">
        <v>97293957.8815678</v>
      </c>
      <c r="F82" s="0" t="n">
        <v>0</v>
      </c>
      <c r="G82" s="0" t="n">
        <v>482616.013641021</v>
      </c>
      <c r="H82" s="0" t="n">
        <v>280571.129385223</v>
      </c>
      <c r="I82" s="0" t="n">
        <v>149154.808313949</v>
      </c>
    </row>
    <row r="83" customFormat="false" ht="12.8" hidden="false" customHeight="false" outlineLevel="0" collapsed="false">
      <c r="A83" s="0" t="n">
        <v>130</v>
      </c>
      <c r="B83" s="0" t="n">
        <v>32494007.8714215</v>
      </c>
      <c r="C83" s="0" t="n">
        <v>31554227.6788159</v>
      </c>
      <c r="D83" s="0" t="n">
        <v>108426664.373213</v>
      </c>
      <c r="E83" s="0" t="n">
        <v>97216831.9763417</v>
      </c>
      <c r="F83" s="0" t="n">
        <v>16202805.3293903</v>
      </c>
      <c r="G83" s="0" t="n">
        <v>537914.250741777</v>
      </c>
      <c r="H83" s="0" t="n">
        <v>292330.041721913</v>
      </c>
      <c r="I83" s="0" t="n">
        <v>156479.857345559</v>
      </c>
    </row>
    <row r="84" customFormat="false" ht="12.8" hidden="false" customHeight="false" outlineLevel="0" collapsed="false">
      <c r="A84" s="0" t="n">
        <v>131</v>
      </c>
      <c r="B84" s="0" t="n">
        <v>28482175.9712113</v>
      </c>
      <c r="C84" s="0" t="n">
        <v>27568279.5877867</v>
      </c>
      <c r="D84" s="0" t="n">
        <v>95618905.237845</v>
      </c>
      <c r="E84" s="0" t="n">
        <v>97739457.6615052</v>
      </c>
      <c r="F84" s="0" t="n">
        <v>0</v>
      </c>
      <c r="G84" s="0" t="n">
        <v>515313.397005026</v>
      </c>
      <c r="H84" s="0" t="n">
        <v>289260.846469988</v>
      </c>
      <c r="I84" s="0" t="n">
        <v>156174.485642274</v>
      </c>
    </row>
    <row r="85" customFormat="false" ht="12.8" hidden="false" customHeight="false" outlineLevel="0" collapsed="false">
      <c r="A85" s="0" t="n">
        <v>132</v>
      </c>
      <c r="B85" s="0" t="n">
        <v>32946977.2409442</v>
      </c>
      <c r="C85" s="0" t="n">
        <v>32036860.0324884</v>
      </c>
      <c r="D85" s="0" t="n">
        <v>110103233.401789</v>
      </c>
      <c r="E85" s="0" t="n">
        <v>98703219.9176015</v>
      </c>
      <c r="F85" s="0" t="n">
        <v>16450536.6529336</v>
      </c>
      <c r="G85" s="0" t="n">
        <v>509404.161093737</v>
      </c>
      <c r="H85" s="0" t="n">
        <v>290776.623570916</v>
      </c>
      <c r="I85" s="0" t="n">
        <v>157052.033987431</v>
      </c>
    </row>
    <row r="86" customFormat="false" ht="12.8" hidden="false" customHeight="false" outlineLevel="0" collapsed="false">
      <c r="A86" s="0" t="n">
        <v>133</v>
      </c>
      <c r="B86" s="0" t="n">
        <v>28732635.7717025</v>
      </c>
      <c r="C86" s="0" t="n">
        <v>27857819.527816</v>
      </c>
      <c r="D86" s="0" t="n">
        <v>96601596.9135294</v>
      </c>
      <c r="E86" s="0" t="n">
        <v>98671834.5307487</v>
      </c>
      <c r="F86" s="0" t="n">
        <v>0</v>
      </c>
      <c r="G86" s="0" t="n">
        <v>472796.067034325</v>
      </c>
      <c r="H86" s="0" t="n">
        <v>290527.945518323</v>
      </c>
      <c r="I86" s="0" t="n">
        <v>159274.616191241</v>
      </c>
    </row>
    <row r="87" customFormat="false" ht="12.8" hidden="false" customHeight="false" outlineLevel="0" collapsed="false">
      <c r="A87" s="0" t="n">
        <v>134</v>
      </c>
      <c r="B87" s="0" t="n">
        <v>33130166.9753054</v>
      </c>
      <c r="C87" s="0" t="n">
        <v>32201961.3009552</v>
      </c>
      <c r="D87" s="0" t="n">
        <v>110724761.232286</v>
      </c>
      <c r="E87" s="0" t="n">
        <v>99184086.2183098</v>
      </c>
      <c r="F87" s="0" t="n">
        <v>16530681.036385</v>
      </c>
      <c r="G87" s="0" t="n">
        <v>522692.031872558</v>
      </c>
      <c r="H87" s="0" t="n">
        <v>293530.24205567</v>
      </c>
      <c r="I87" s="0" t="n">
        <v>159976.28631709</v>
      </c>
    </row>
    <row r="88" customFormat="false" ht="12.8" hidden="false" customHeight="false" outlineLevel="0" collapsed="false">
      <c r="A88" s="0" t="n">
        <v>135</v>
      </c>
      <c r="B88" s="0" t="n">
        <v>28942098.8222176</v>
      </c>
      <c r="C88" s="0" t="n">
        <v>28015693.0925151</v>
      </c>
      <c r="D88" s="0" t="n">
        <v>97255716.3325018</v>
      </c>
      <c r="E88" s="0" t="n">
        <v>99275720.9625595</v>
      </c>
      <c r="F88" s="0" t="n">
        <v>0</v>
      </c>
      <c r="G88" s="0" t="n">
        <v>511579.499505223</v>
      </c>
      <c r="H88" s="0" t="n">
        <v>301546.202936075</v>
      </c>
      <c r="I88" s="0" t="n">
        <v>161828.610373146</v>
      </c>
    </row>
    <row r="89" customFormat="false" ht="12.8" hidden="false" customHeight="false" outlineLevel="0" collapsed="false">
      <c r="A89" s="0" t="n">
        <v>136</v>
      </c>
      <c r="B89" s="0" t="n">
        <v>33481702.3617906</v>
      </c>
      <c r="C89" s="0" t="n">
        <v>32548209.4260865</v>
      </c>
      <c r="D89" s="0" t="n">
        <v>111974024.925888</v>
      </c>
      <c r="E89" s="0" t="n">
        <v>100257414.557275</v>
      </c>
      <c r="F89" s="0" t="n">
        <v>16709569.0928792</v>
      </c>
      <c r="G89" s="0" t="n">
        <v>535915.987449318</v>
      </c>
      <c r="H89" s="0" t="n">
        <v>286962.539275714</v>
      </c>
      <c r="I89" s="0" t="n">
        <v>158020.584255859</v>
      </c>
    </row>
    <row r="90" customFormat="false" ht="12.8" hidden="false" customHeight="false" outlineLevel="0" collapsed="false">
      <c r="A90" s="0" t="n">
        <v>137</v>
      </c>
      <c r="B90" s="0" t="n">
        <v>29281910.9773347</v>
      </c>
      <c r="C90" s="0" t="n">
        <v>28337093.9909364</v>
      </c>
      <c r="D90" s="0" t="n">
        <v>98393462.3246421</v>
      </c>
      <c r="E90" s="0" t="n">
        <v>100411637.657007</v>
      </c>
      <c r="F90" s="0" t="n">
        <v>0</v>
      </c>
      <c r="G90" s="0" t="n">
        <v>536181.84833942</v>
      </c>
      <c r="H90" s="0" t="n">
        <v>292918.228644396</v>
      </c>
      <c r="I90" s="0" t="n">
        <v>165309.870592003</v>
      </c>
    </row>
    <row r="91" customFormat="false" ht="12.8" hidden="false" customHeight="false" outlineLevel="0" collapsed="false">
      <c r="A91" s="0" t="n">
        <v>138</v>
      </c>
      <c r="B91" s="0" t="n">
        <v>33979052.1197999</v>
      </c>
      <c r="C91" s="0" t="n">
        <v>33083088.2333345</v>
      </c>
      <c r="D91" s="0" t="n">
        <v>113848923.819129</v>
      </c>
      <c r="E91" s="0" t="n">
        <v>101880756.910169</v>
      </c>
      <c r="F91" s="0" t="n">
        <v>16980126.1516949</v>
      </c>
      <c r="G91" s="0" t="n">
        <v>494284.852710912</v>
      </c>
      <c r="H91" s="0" t="n">
        <v>288939.623454854</v>
      </c>
      <c r="I91" s="0" t="n">
        <v>161056.30042814</v>
      </c>
    </row>
    <row r="92" customFormat="false" ht="12.8" hidden="false" customHeight="false" outlineLevel="0" collapsed="false">
      <c r="A92" s="0" t="n">
        <v>139</v>
      </c>
      <c r="B92" s="0" t="n">
        <v>29690801.5796259</v>
      </c>
      <c r="C92" s="0" t="n">
        <v>28791055.6765096</v>
      </c>
      <c r="D92" s="0" t="n">
        <v>99952654.2749216</v>
      </c>
      <c r="E92" s="0" t="n">
        <v>101936784.428747</v>
      </c>
      <c r="F92" s="0" t="n">
        <v>0</v>
      </c>
      <c r="G92" s="0" t="n">
        <v>500758.799904108</v>
      </c>
      <c r="H92" s="0" t="n">
        <v>287182.395352365</v>
      </c>
      <c r="I92" s="0" t="n">
        <v>159721.011228413</v>
      </c>
    </row>
    <row r="93" customFormat="false" ht="12.8" hidden="false" customHeight="false" outlineLevel="0" collapsed="false">
      <c r="A93" s="0" t="n">
        <v>140</v>
      </c>
      <c r="B93" s="0" t="n">
        <v>34119980.9492166</v>
      </c>
      <c r="C93" s="0" t="n">
        <v>33220904.6307813</v>
      </c>
      <c r="D93" s="0" t="n">
        <v>114316066.594386</v>
      </c>
      <c r="E93" s="0" t="n">
        <v>102243203.758303</v>
      </c>
      <c r="F93" s="0" t="n">
        <v>17040533.9597172</v>
      </c>
      <c r="G93" s="0" t="n">
        <v>491177.734987576</v>
      </c>
      <c r="H93" s="0" t="n">
        <v>294901.075915334</v>
      </c>
      <c r="I93" s="0" t="n">
        <v>161425.010760538</v>
      </c>
    </row>
    <row r="94" customFormat="false" ht="12.8" hidden="false" customHeight="false" outlineLevel="0" collapsed="false">
      <c r="A94" s="0" t="n">
        <v>141</v>
      </c>
      <c r="B94" s="0" t="n">
        <v>29689356.7765149</v>
      </c>
      <c r="C94" s="0" t="n">
        <v>28775776.8610349</v>
      </c>
      <c r="D94" s="0" t="n">
        <v>99960553.0176237</v>
      </c>
      <c r="E94" s="0" t="n">
        <v>101858842.214372</v>
      </c>
      <c r="F94" s="0" t="n">
        <v>0</v>
      </c>
      <c r="G94" s="0" t="n">
        <v>505836.570700396</v>
      </c>
      <c r="H94" s="0" t="n">
        <v>294307.502439534</v>
      </c>
      <c r="I94" s="0" t="n">
        <v>162051.203342976</v>
      </c>
    </row>
    <row r="95" customFormat="false" ht="12.8" hidden="false" customHeight="false" outlineLevel="0" collapsed="false">
      <c r="A95" s="0" t="n">
        <v>142</v>
      </c>
      <c r="B95" s="0" t="n">
        <v>34197552.4793187</v>
      </c>
      <c r="C95" s="0" t="n">
        <v>33277219.3596564</v>
      </c>
      <c r="D95" s="0" t="n">
        <v>114570011.423926</v>
      </c>
      <c r="E95" s="0" t="n">
        <v>102408938.535692</v>
      </c>
      <c r="F95" s="0" t="n">
        <v>17068156.4226153</v>
      </c>
      <c r="G95" s="0" t="n">
        <v>501865.294403283</v>
      </c>
      <c r="H95" s="0" t="n">
        <v>300264.752081997</v>
      </c>
      <c r="I95" s="0" t="n">
        <v>168861.533110038</v>
      </c>
    </row>
    <row r="96" customFormat="false" ht="12.8" hidden="false" customHeight="false" outlineLevel="0" collapsed="false">
      <c r="A96" s="0" t="n">
        <v>143</v>
      </c>
      <c r="B96" s="0" t="n">
        <v>30040726.3900979</v>
      </c>
      <c r="C96" s="0" t="n">
        <v>29065164.7041859</v>
      </c>
      <c r="D96" s="0" t="n">
        <v>101021442.351198</v>
      </c>
      <c r="E96" s="0" t="n">
        <v>102901229.445403</v>
      </c>
      <c r="F96" s="0" t="n">
        <v>0</v>
      </c>
      <c r="G96" s="0" t="n">
        <v>549972.255053627</v>
      </c>
      <c r="H96" s="0" t="n">
        <v>306171.284994622</v>
      </c>
      <c r="I96" s="0" t="n">
        <v>170597.35123392</v>
      </c>
    </row>
    <row r="97" customFormat="false" ht="12.8" hidden="false" customHeight="false" outlineLevel="0" collapsed="false">
      <c r="A97" s="0" t="n">
        <v>144</v>
      </c>
      <c r="B97" s="0" t="n">
        <v>34778855.2756281</v>
      </c>
      <c r="C97" s="0" t="n">
        <v>33779776.5935889</v>
      </c>
      <c r="D97" s="0" t="n">
        <v>116377367.748851</v>
      </c>
      <c r="E97" s="0" t="n">
        <v>103972084.852818</v>
      </c>
      <c r="F97" s="0" t="n">
        <v>17328680.808803</v>
      </c>
      <c r="G97" s="0" t="n">
        <v>577742.40024062</v>
      </c>
      <c r="H97" s="0" t="n">
        <v>302816.600777847</v>
      </c>
      <c r="I97" s="0" t="n">
        <v>169313.830029645</v>
      </c>
    </row>
    <row r="98" customFormat="false" ht="12.8" hidden="false" customHeight="false" outlineLevel="0" collapsed="false">
      <c r="A98" s="0" t="n">
        <v>145</v>
      </c>
      <c r="B98" s="0" t="n">
        <v>30576726.7244292</v>
      </c>
      <c r="C98" s="0" t="n">
        <v>29585933.0453433</v>
      </c>
      <c r="D98" s="0" t="n">
        <v>102879525.58109</v>
      </c>
      <c r="E98" s="0" t="n">
        <v>104717521.654766</v>
      </c>
      <c r="F98" s="0" t="n">
        <v>0</v>
      </c>
      <c r="G98" s="0" t="n">
        <v>576030.407034224</v>
      </c>
      <c r="H98" s="0" t="n">
        <v>299695.195496399</v>
      </c>
      <c r="I98" s="0" t="n">
        <v>164382.966507565</v>
      </c>
    </row>
    <row r="99" customFormat="false" ht="12.8" hidden="false" customHeight="false" outlineLevel="0" collapsed="false">
      <c r="A99" s="0" t="n">
        <v>146</v>
      </c>
      <c r="B99" s="0" t="n">
        <v>35353981.7752258</v>
      </c>
      <c r="C99" s="0" t="n">
        <v>34378655.8784854</v>
      </c>
      <c r="D99" s="0" t="n">
        <v>118453082.983143</v>
      </c>
      <c r="E99" s="0" t="n">
        <v>105758770.990226</v>
      </c>
      <c r="F99" s="0" t="n">
        <v>17626461.8317043</v>
      </c>
      <c r="G99" s="0" t="n">
        <v>561570.220181643</v>
      </c>
      <c r="H99" s="0" t="n">
        <v>297605.53525144</v>
      </c>
      <c r="I99" s="0" t="n">
        <v>165928.773296175</v>
      </c>
    </row>
    <row r="100" customFormat="false" ht="12.8" hidden="false" customHeight="false" outlineLevel="0" collapsed="false">
      <c r="A100" s="0" t="n">
        <v>147</v>
      </c>
      <c r="B100" s="0" t="n">
        <v>31092105.3586334</v>
      </c>
      <c r="C100" s="0" t="n">
        <v>30144568.8477206</v>
      </c>
      <c r="D100" s="0" t="n">
        <v>104805966.175967</v>
      </c>
      <c r="E100" s="0" t="n">
        <v>106620168.581572</v>
      </c>
      <c r="F100" s="0" t="n">
        <v>0</v>
      </c>
      <c r="G100" s="0" t="n">
        <v>535313.016718835</v>
      </c>
      <c r="H100" s="0" t="n">
        <v>297679.88616646</v>
      </c>
      <c r="I100" s="0" t="n">
        <v>163633.725753589</v>
      </c>
    </row>
    <row r="101" customFormat="false" ht="12.8" hidden="false" customHeight="false" outlineLevel="0" collapsed="false">
      <c r="A101" s="0" t="n">
        <v>148</v>
      </c>
      <c r="B101" s="0" t="n">
        <v>35593879.1013751</v>
      </c>
      <c r="C101" s="0" t="n">
        <v>34686364.3382828</v>
      </c>
      <c r="D101" s="0" t="n">
        <v>119486937.250385</v>
      </c>
      <c r="E101" s="0" t="n">
        <v>106632684.490388</v>
      </c>
      <c r="F101" s="0" t="n">
        <v>17772114.0817314</v>
      </c>
      <c r="G101" s="0" t="n">
        <v>496707.915511618</v>
      </c>
      <c r="H101" s="0" t="n">
        <v>295823.690331308</v>
      </c>
      <c r="I101" s="0" t="n">
        <v>164261.653213476</v>
      </c>
    </row>
    <row r="102" customFormat="false" ht="12.8" hidden="false" customHeight="false" outlineLevel="0" collapsed="false">
      <c r="A102" s="0" t="n">
        <v>149</v>
      </c>
      <c r="B102" s="0" t="n">
        <v>31355559.7017658</v>
      </c>
      <c r="C102" s="0" t="n">
        <v>30385291.51645</v>
      </c>
      <c r="D102" s="0" t="n">
        <v>105700216.562658</v>
      </c>
      <c r="E102" s="0" t="n">
        <v>107455322.668208</v>
      </c>
      <c r="F102" s="0" t="n">
        <v>0</v>
      </c>
      <c r="G102" s="0" t="n">
        <v>557580.032196053</v>
      </c>
      <c r="H102" s="0" t="n">
        <v>299518.325650013</v>
      </c>
      <c r="I102" s="0" t="n">
        <v>161671.182099717</v>
      </c>
    </row>
    <row r="103" customFormat="false" ht="12.8" hidden="false" customHeight="false" outlineLevel="0" collapsed="false">
      <c r="A103" s="0" t="n">
        <v>150</v>
      </c>
      <c r="B103" s="0" t="n">
        <v>36212739.6905315</v>
      </c>
      <c r="C103" s="0" t="n">
        <v>35267708.2824162</v>
      </c>
      <c r="D103" s="0" t="n">
        <v>121617616.53872</v>
      </c>
      <c r="E103" s="0" t="n">
        <v>108491593.437702</v>
      </c>
      <c r="F103" s="0" t="n">
        <v>18081932.239617</v>
      </c>
      <c r="G103" s="0" t="n">
        <v>539896.974863097</v>
      </c>
      <c r="H103" s="0" t="n">
        <v>295681.721128159</v>
      </c>
      <c r="I103" s="0" t="n">
        <v>156361.017320055</v>
      </c>
    </row>
    <row r="104" customFormat="false" ht="12.8" hidden="false" customHeight="false" outlineLevel="0" collapsed="false">
      <c r="A104" s="0" t="n">
        <v>151</v>
      </c>
      <c r="B104" s="0" t="n">
        <v>31528194.7516303</v>
      </c>
      <c r="C104" s="0" t="n">
        <v>30585860.3085614</v>
      </c>
      <c r="D104" s="0" t="n">
        <v>106486324.74393</v>
      </c>
      <c r="E104" s="0" t="n">
        <v>108204389.94165</v>
      </c>
      <c r="F104" s="0" t="n">
        <v>0</v>
      </c>
      <c r="G104" s="0" t="n">
        <v>523470.376740479</v>
      </c>
      <c r="H104" s="0" t="n">
        <v>303814.237754921</v>
      </c>
      <c r="I104" s="0" t="n">
        <v>164356.897962069</v>
      </c>
    </row>
    <row r="105" customFormat="false" ht="12.8" hidden="false" customHeight="false" outlineLevel="0" collapsed="false">
      <c r="A105" s="0" t="n">
        <v>152</v>
      </c>
      <c r="B105" s="0" t="n">
        <v>36081849.2395457</v>
      </c>
      <c r="C105" s="0" t="n">
        <v>35121710.5632325</v>
      </c>
      <c r="D105" s="0" t="n">
        <v>121165063.027082</v>
      </c>
      <c r="E105" s="0" t="n">
        <v>108056647.574692</v>
      </c>
      <c r="F105" s="0" t="n">
        <v>18009441.2624487</v>
      </c>
      <c r="G105" s="0" t="n">
        <v>543105.281841037</v>
      </c>
      <c r="H105" s="0" t="n">
        <v>300436.406263464</v>
      </c>
      <c r="I105" s="0" t="n">
        <v>166567.126012326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205</v>
      </c>
      <c r="C1" s="0" t="s">
        <v>250</v>
      </c>
      <c r="D1" s="0" t="s">
        <v>251</v>
      </c>
      <c r="E1" s="0" t="s">
        <v>252</v>
      </c>
      <c r="F1" s="0" t="s">
        <v>253</v>
      </c>
      <c r="G1" s="0" t="s">
        <v>254</v>
      </c>
      <c r="H1" s="0" t="s">
        <v>255</v>
      </c>
      <c r="I1" s="0" t="s">
        <v>206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16028470.8888417</v>
      </c>
      <c r="C20" s="0" t="n">
        <v>15430195.8089489</v>
      </c>
      <c r="D20" s="0" t="n">
        <v>49885886.4138173</v>
      </c>
      <c r="E20" s="0" t="n">
        <v>61289728.1985745</v>
      </c>
      <c r="F20" s="0" t="n">
        <v>0</v>
      </c>
      <c r="G20" s="0" t="n">
        <v>320772.192278913</v>
      </c>
      <c r="H20" s="0" t="n">
        <v>202795.15848865</v>
      </c>
      <c r="I20" s="0" t="n">
        <v>106725.327321697</v>
      </c>
    </row>
    <row r="21" customFormat="false" ht="12.8" hidden="false" customHeight="false" outlineLevel="0" collapsed="false">
      <c r="A21" s="0" t="n">
        <v>68</v>
      </c>
      <c r="B21" s="0" t="n">
        <v>18276559.1645614</v>
      </c>
      <c r="C21" s="0" t="n">
        <v>17675809.5315468</v>
      </c>
      <c r="D21" s="0" t="n">
        <v>57568101.5685073</v>
      </c>
      <c r="E21" s="0" t="n">
        <v>59624156.6017861</v>
      </c>
      <c r="F21" s="0" t="n">
        <v>9937359.43363101</v>
      </c>
      <c r="G21" s="0" t="n">
        <v>325646.629838248</v>
      </c>
      <c r="H21" s="0" t="n">
        <v>200560.510752139</v>
      </c>
      <c r="I21" s="0" t="n">
        <v>106489.274891746</v>
      </c>
    </row>
    <row r="22" customFormat="false" ht="12.8" hidden="false" customHeight="false" outlineLevel="0" collapsed="false">
      <c r="A22" s="0" t="n">
        <v>69</v>
      </c>
      <c r="B22" s="0" t="n">
        <v>16736107.6682229</v>
      </c>
      <c r="C22" s="0" t="n">
        <v>16161870.3928981</v>
      </c>
      <c r="D22" s="0" t="n">
        <v>52963429.3963946</v>
      </c>
      <c r="E22" s="0" t="n">
        <v>62216273.371302</v>
      </c>
      <c r="F22" s="0" t="n">
        <v>0</v>
      </c>
      <c r="G22" s="0" t="n">
        <v>289352.90891379</v>
      </c>
      <c r="H22" s="0" t="n">
        <v>206221.405235462</v>
      </c>
      <c r="I22" s="0" t="n">
        <v>112375.658822264</v>
      </c>
    </row>
    <row r="23" customFormat="false" ht="12.8" hidden="false" customHeight="false" outlineLevel="0" collapsed="false">
      <c r="A23" s="0" t="n">
        <v>70</v>
      </c>
      <c r="B23" s="0" t="n">
        <v>18769975.1612505</v>
      </c>
      <c r="C23" s="0" t="n">
        <v>18091816.1663065</v>
      </c>
      <c r="D23" s="0" t="n">
        <v>59231802.6708344</v>
      </c>
      <c r="E23" s="0" t="n">
        <v>59782450.4607662</v>
      </c>
      <c r="F23" s="0" t="n">
        <v>9963741.74346102</v>
      </c>
      <c r="G23" s="0" t="n">
        <v>394658.349361463</v>
      </c>
      <c r="H23" s="0" t="n">
        <v>209758.393892651</v>
      </c>
      <c r="I23" s="0" t="n">
        <v>105346.073842744</v>
      </c>
    </row>
    <row r="24" customFormat="false" ht="12.8" hidden="false" customHeight="false" outlineLevel="0" collapsed="false">
      <c r="A24" s="0" t="n">
        <v>71</v>
      </c>
      <c r="B24" s="0" t="n">
        <v>15405521.830294</v>
      </c>
      <c r="C24" s="0" t="n">
        <v>14727355.3115154</v>
      </c>
      <c r="D24" s="0" t="n">
        <v>48531919.567924</v>
      </c>
      <c r="E24" s="0" t="n">
        <v>56194938.3402554</v>
      </c>
      <c r="F24" s="0" t="n">
        <v>0</v>
      </c>
      <c r="G24" s="0" t="n">
        <v>406553.228324558</v>
      </c>
      <c r="H24" s="0" t="n">
        <v>206573.551122515</v>
      </c>
      <c r="I24" s="0" t="n">
        <v>92913.9133306603</v>
      </c>
    </row>
    <row r="25" customFormat="false" ht="12.8" hidden="false" customHeight="false" outlineLevel="0" collapsed="false">
      <c r="A25" s="0" t="n">
        <v>72</v>
      </c>
      <c r="B25" s="0" t="n">
        <v>17448677.1017632</v>
      </c>
      <c r="C25" s="0" t="n">
        <v>16784175.3584636</v>
      </c>
      <c r="D25" s="0" t="n">
        <v>55336447.0031304</v>
      </c>
      <c r="E25" s="0" t="n">
        <v>54859921.3539404</v>
      </c>
      <c r="F25" s="0" t="n">
        <v>9143320.22565674</v>
      </c>
      <c r="G25" s="0" t="n">
        <v>390842.515684141</v>
      </c>
      <c r="H25" s="0" t="n">
        <v>208432.938709622</v>
      </c>
      <c r="I25" s="0" t="n">
        <v>93180.4127226428</v>
      </c>
    </row>
    <row r="26" customFormat="false" ht="12.8" hidden="false" customHeight="false" outlineLevel="0" collapsed="false">
      <c r="A26" s="0" t="n">
        <v>73</v>
      </c>
      <c r="B26" s="0" t="n">
        <v>15527225.317105</v>
      </c>
      <c r="C26" s="0" t="n">
        <v>14904968.3789707</v>
      </c>
      <c r="D26" s="0" t="n">
        <v>49657269.4637502</v>
      </c>
      <c r="E26" s="0" t="n">
        <v>56050743.8708294</v>
      </c>
      <c r="F26" s="0" t="n">
        <v>0</v>
      </c>
      <c r="G26" s="0" t="n">
        <v>358724.939958834</v>
      </c>
      <c r="H26" s="0" t="n">
        <v>195924.320139789</v>
      </c>
      <c r="I26" s="0" t="n">
        <v>96582.3971938346</v>
      </c>
    </row>
    <row r="27" customFormat="false" ht="12.8" hidden="false" customHeight="false" outlineLevel="0" collapsed="false">
      <c r="A27" s="0" t="n">
        <v>74</v>
      </c>
      <c r="B27" s="0" t="n">
        <v>18294557.4294486</v>
      </c>
      <c r="C27" s="0" t="n">
        <v>17658204.2760987</v>
      </c>
      <c r="D27" s="0" t="n">
        <v>58760852.8404729</v>
      </c>
      <c r="E27" s="0" t="n">
        <v>56999275.9948762</v>
      </c>
      <c r="F27" s="0" t="n">
        <v>9499879.33247937</v>
      </c>
      <c r="G27" s="0" t="n">
        <v>375378.583746494</v>
      </c>
      <c r="H27" s="0" t="n">
        <v>194074.654788052</v>
      </c>
      <c r="I27" s="0" t="n">
        <v>95571.3068791593</v>
      </c>
    </row>
    <row r="28" customFormat="false" ht="12.8" hidden="false" customHeight="false" outlineLevel="0" collapsed="false">
      <c r="A28" s="0" t="n">
        <v>75</v>
      </c>
      <c r="B28" s="0" t="n">
        <v>16198360.3055543</v>
      </c>
      <c r="C28" s="0" t="n">
        <v>15544767.2731001</v>
      </c>
      <c r="D28" s="0" t="n">
        <v>52232926.7621381</v>
      </c>
      <c r="E28" s="0" t="n">
        <v>57683438.8335291</v>
      </c>
      <c r="F28" s="0" t="n">
        <v>0</v>
      </c>
      <c r="G28" s="0" t="n">
        <v>379433.797057713</v>
      </c>
      <c r="H28" s="0" t="n">
        <v>203817.623748098</v>
      </c>
      <c r="I28" s="0" t="n">
        <v>100488.016640509</v>
      </c>
    </row>
    <row r="29" customFormat="false" ht="12.8" hidden="false" customHeight="false" outlineLevel="0" collapsed="false">
      <c r="A29" s="0" t="n">
        <v>76</v>
      </c>
      <c r="B29" s="0" t="n">
        <v>18986991.192623</v>
      </c>
      <c r="C29" s="0" t="n">
        <v>18354707.7751715</v>
      </c>
      <c r="D29" s="0" t="n">
        <v>61496824.4501254</v>
      </c>
      <c r="E29" s="0" t="n">
        <v>58635326.7314347</v>
      </c>
      <c r="F29" s="0" t="n">
        <v>9772554.45523911</v>
      </c>
      <c r="G29" s="0" t="n">
        <v>364141.297949377</v>
      </c>
      <c r="H29" s="0" t="n">
        <v>199522.17603221</v>
      </c>
      <c r="I29" s="0" t="n">
        <v>98028.4906712762</v>
      </c>
    </row>
    <row r="30" customFormat="false" ht="12.8" hidden="false" customHeight="false" outlineLevel="0" collapsed="false">
      <c r="A30" s="0" t="n">
        <v>77</v>
      </c>
      <c r="B30" s="0" t="n">
        <v>16643166.9238712</v>
      </c>
      <c r="C30" s="0" t="n">
        <v>16007660.3449665</v>
      </c>
      <c r="D30" s="0" t="n">
        <v>54144493.1507148</v>
      </c>
      <c r="E30" s="0" t="n">
        <v>58826948.8080716</v>
      </c>
      <c r="F30" s="0" t="n">
        <v>0</v>
      </c>
      <c r="G30" s="0" t="n">
        <v>367529.719883712</v>
      </c>
      <c r="H30" s="0" t="n">
        <v>199243.275303789</v>
      </c>
      <c r="I30" s="0" t="n">
        <v>98190.8338816582</v>
      </c>
    </row>
    <row r="31" customFormat="false" ht="12.8" hidden="false" customHeight="false" outlineLevel="0" collapsed="false">
      <c r="A31" s="0" t="n">
        <v>78</v>
      </c>
      <c r="B31" s="0" t="n">
        <v>19280395.9153786</v>
      </c>
      <c r="C31" s="0" t="n">
        <v>18665321.8930187</v>
      </c>
      <c r="D31" s="0" t="n">
        <v>62835802.7274237</v>
      </c>
      <c r="E31" s="0" t="n">
        <v>59207659.1793948</v>
      </c>
      <c r="F31" s="0" t="n">
        <v>9867943.1965658</v>
      </c>
      <c r="G31" s="0" t="n">
        <v>344882.309671603</v>
      </c>
      <c r="H31" s="0" t="n">
        <v>200666.445149821</v>
      </c>
      <c r="I31" s="0" t="n">
        <v>99321.8107691359</v>
      </c>
    </row>
    <row r="32" customFormat="false" ht="12.8" hidden="false" customHeight="false" outlineLevel="0" collapsed="false">
      <c r="A32" s="0" t="n">
        <v>79</v>
      </c>
      <c r="B32" s="0" t="n">
        <v>16966015.6527138</v>
      </c>
      <c r="C32" s="0" t="n">
        <v>16354890.0213409</v>
      </c>
      <c r="D32" s="0" t="n">
        <v>55598276.663752</v>
      </c>
      <c r="E32" s="0" t="n">
        <v>59689729.9816657</v>
      </c>
      <c r="F32" s="0" t="n">
        <v>0</v>
      </c>
      <c r="G32" s="0" t="n">
        <v>336546.234478633</v>
      </c>
      <c r="H32" s="0" t="n">
        <v>204082.790045406</v>
      </c>
      <c r="I32" s="0" t="n">
        <v>100709.438355463</v>
      </c>
    </row>
    <row r="33" customFormat="false" ht="12.8" hidden="false" customHeight="false" outlineLevel="0" collapsed="false">
      <c r="A33" s="0" t="n">
        <v>80</v>
      </c>
      <c r="B33" s="0" t="n">
        <v>19745561.1489969</v>
      </c>
      <c r="C33" s="0" t="n">
        <v>19117686.4345422</v>
      </c>
      <c r="D33" s="0" t="n">
        <v>64642364.9195109</v>
      </c>
      <c r="E33" s="0" t="n">
        <v>60262967.9569258</v>
      </c>
      <c r="F33" s="0" t="n">
        <v>10043827.992821</v>
      </c>
      <c r="G33" s="0" t="n">
        <v>355746.596530717</v>
      </c>
      <c r="H33" s="0" t="n">
        <v>203462.969058304</v>
      </c>
      <c r="I33" s="0" t="n">
        <v>98093.069808113</v>
      </c>
    </row>
    <row r="34" customFormat="false" ht="12.8" hidden="false" customHeight="false" outlineLevel="0" collapsed="false">
      <c r="A34" s="0" t="n">
        <v>81</v>
      </c>
      <c r="B34" s="0" t="n">
        <v>17484620.8711351</v>
      </c>
      <c r="C34" s="0" t="n">
        <v>16855662.2479916</v>
      </c>
      <c r="D34" s="0" t="n">
        <v>57544009.0528377</v>
      </c>
      <c r="E34" s="0" t="n">
        <v>61162219.7595742</v>
      </c>
      <c r="F34" s="0" t="n">
        <v>0</v>
      </c>
      <c r="G34" s="0" t="n">
        <v>352245.211906269</v>
      </c>
      <c r="H34" s="0" t="n">
        <v>207609.391817188</v>
      </c>
      <c r="I34" s="0" t="n">
        <v>98720.0277428756</v>
      </c>
    </row>
    <row r="35" customFormat="false" ht="12.8" hidden="false" customHeight="false" outlineLevel="0" collapsed="false">
      <c r="A35" s="0" t="n">
        <v>82</v>
      </c>
      <c r="B35" s="0" t="n">
        <v>20216678.9601232</v>
      </c>
      <c r="C35" s="0" t="n">
        <v>19553238.1578706</v>
      </c>
      <c r="D35" s="0" t="n">
        <v>66327037.2694394</v>
      </c>
      <c r="E35" s="0" t="n">
        <v>61382751.3535113</v>
      </c>
      <c r="F35" s="0" t="n">
        <v>10230458.5589186</v>
      </c>
      <c r="G35" s="0" t="n">
        <v>381803.110537491</v>
      </c>
      <c r="H35" s="0" t="n">
        <v>210535.359298518</v>
      </c>
      <c r="I35" s="0" t="n">
        <v>101574.760595176</v>
      </c>
    </row>
    <row r="36" customFormat="false" ht="12.8" hidden="false" customHeight="false" outlineLevel="0" collapsed="false">
      <c r="A36" s="0" t="n">
        <v>83</v>
      </c>
      <c r="B36" s="0" t="n">
        <v>17782486.068778</v>
      </c>
      <c r="C36" s="0" t="n">
        <v>17120727.4266579</v>
      </c>
      <c r="D36" s="0" t="n">
        <v>58610499.2056837</v>
      </c>
      <c r="E36" s="0" t="n">
        <v>61829723.0617787</v>
      </c>
      <c r="F36" s="0" t="n">
        <v>0</v>
      </c>
      <c r="G36" s="0" t="n">
        <v>367988.280824859</v>
      </c>
      <c r="H36" s="0" t="n">
        <v>220655.32333453</v>
      </c>
      <c r="I36" s="0" t="n">
        <v>104450.054229543</v>
      </c>
    </row>
    <row r="37" customFormat="false" ht="12.8" hidden="false" customHeight="false" outlineLevel="0" collapsed="false">
      <c r="A37" s="0" t="n">
        <v>84</v>
      </c>
      <c r="B37" s="0" t="n">
        <v>20605061.9988562</v>
      </c>
      <c r="C37" s="0" t="n">
        <v>19954188.3547804</v>
      </c>
      <c r="D37" s="0" t="n">
        <v>67855429.23829</v>
      </c>
      <c r="E37" s="0" t="n">
        <v>62419024.8979706</v>
      </c>
      <c r="F37" s="0" t="n">
        <v>10403170.8163284</v>
      </c>
      <c r="G37" s="0" t="n">
        <v>359186.437840843</v>
      </c>
      <c r="H37" s="0" t="n">
        <v>219044.800817867</v>
      </c>
      <c r="I37" s="0" t="n">
        <v>103774.864881477</v>
      </c>
    </row>
    <row r="38" customFormat="false" ht="12.8" hidden="false" customHeight="false" outlineLevel="0" collapsed="false">
      <c r="A38" s="0" t="n">
        <v>85</v>
      </c>
      <c r="B38" s="0" t="n">
        <v>18234438.9484239</v>
      </c>
      <c r="C38" s="0" t="n">
        <v>17569412.9808524</v>
      </c>
      <c r="D38" s="0" t="n">
        <v>60321332.7594608</v>
      </c>
      <c r="E38" s="0" t="n">
        <v>63243522.2065176</v>
      </c>
      <c r="F38" s="0" t="n">
        <v>0</v>
      </c>
      <c r="G38" s="0" t="n">
        <v>374672.407921682</v>
      </c>
      <c r="H38" s="0" t="n">
        <v>216964.604924679</v>
      </c>
      <c r="I38" s="0" t="n">
        <v>104841.363893155</v>
      </c>
    </row>
    <row r="39" customFormat="false" ht="12.8" hidden="false" customHeight="false" outlineLevel="0" collapsed="false">
      <c r="A39" s="0" t="n">
        <v>86</v>
      </c>
      <c r="B39" s="0" t="n">
        <v>21045528.2627061</v>
      </c>
      <c r="C39" s="0" t="n">
        <v>20362916.1063828</v>
      </c>
      <c r="D39" s="0" t="n">
        <v>69397904.318888</v>
      </c>
      <c r="E39" s="0" t="n">
        <v>63531284.2356145</v>
      </c>
      <c r="F39" s="0" t="n">
        <v>10588547.3726024</v>
      </c>
      <c r="G39" s="0" t="n">
        <v>373852.730941861</v>
      </c>
      <c r="H39" s="0" t="n">
        <v>231393.439888125</v>
      </c>
      <c r="I39" s="0" t="n">
        <v>110522.836419027</v>
      </c>
    </row>
    <row r="40" customFormat="false" ht="12.8" hidden="false" customHeight="false" outlineLevel="0" collapsed="false">
      <c r="A40" s="0" t="n">
        <v>87</v>
      </c>
      <c r="B40" s="0" t="n">
        <v>18529370.8466346</v>
      </c>
      <c r="C40" s="0" t="n">
        <v>17798196.8641854</v>
      </c>
      <c r="D40" s="0" t="n">
        <v>61217950.5955744</v>
      </c>
      <c r="E40" s="0" t="n">
        <v>63900224.1512613</v>
      </c>
      <c r="F40" s="0" t="n">
        <v>0</v>
      </c>
      <c r="G40" s="0" t="n">
        <v>420497.402697983</v>
      </c>
      <c r="H40" s="0" t="n">
        <v>232682.401782902</v>
      </c>
      <c r="I40" s="0" t="n">
        <v>111420.254240349</v>
      </c>
    </row>
    <row r="41" customFormat="false" ht="12.8" hidden="false" customHeight="false" outlineLevel="0" collapsed="false">
      <c r="A41" s="0" t="n">
        <v>88</v>
      </c>
      <c r="B41" s="0" t="n">
        <v>21431574.3375309</v>
      </c>
      <c r="C41" s="0" t="n">
        <v>20720999.1330547</v>
      </c>
      <c r="D41" s="0" t="n">
        <v>70731840.8481535</v>
      </c>
      <c r="E41" s="0" t="n">
        <v>64495678.5633283</v>
      </c>
      <c r="F41" s="0" t="n">
        <v>10749279.7605547</v>
      </c>
      <c r="G41" s="0" t="n">
        <v>399897.074105742</v>
      </c>
      <c r="H41" s="0" t="n">
        <v>231572.567324732</v>
      </c>
      <c r="I41" s="0" t="n">
        <v>113007.947208223</v>
      </c>
    </row>
    <row r="42" customFormat="false" ht="12.8" hidden="false" customHeight="false" outlineLevel="0" collapsed="false">
      <c r="A42" s="0" t="n">
        <v>89</v>
      </c>
      <c r="B42" s="0" t="n">
        <v>18732165.2440035</v>
      </c>
      <c r="C42" s="0" t="n">
        <v>18006544.5674268</v>
      </c>
      <c r="D42" s="0" t="n">
        <v>62034604.5410879</v>
      </c>
      <c r="E42" s="0" t="n">
        <v>64488873.2625833</v>
      </c>
      <c r="F42" s="0" t="n">
        <v>0</v>
      </c>
      <c r="G42" s="0" t="n">
        <v>419883.34323909</v>
      </c>
      <c r="H42" s="0" t="n">
        <v>228379.321429317</v>
      </c>
      <c r="I42" s="0" t="n">
        <v>110511.445583275</v>
      </c>
    </row>
    <row r="43" customFormat="false" ht="12.8" hidden="false" customHeight="false" outlineLevel="0" collapsed="false">
      <c r="A43" s="0" t="n">
        <v>90</v>
      </c>
      <c r="B43" s="0" t="n">
        <v>21780236.8766896</v>
      </c>
      <c r="C43" s="0" t="n">
        <v>21039898.749812</v>
      </c>
      <c r="D43" s="0" t="n">
        <v>71915981.3786416</v>
      </c>
      <c r="E43" s="0" t="n">
        <v>65370579.985561</v>
      </c>
      <c r="F43" s="0" t="n">
        <v>10895096.6642602</v>
      </c>
      <c r="G43" s="0" t="n">
        <v>422339.169403256</v>
      </c>
      <c r="H43" s="0" t="n">
        <v>237850.658168135</v>
      </c>
      <c r="I43" s="0" t="n">
        <v>114497.570437489</v>
      </c>
    </row>
    <row r="44" customFormat="false" ht="12.8" hidden="false" customHeight="false" outlineLevel="0" collapsed="false">
      <c r="A44" s="0" t="n">
        <v>91</v>
      </c>
      <c r="B44" s="0" t="n">
        <v>19242063.6214216</v>
      </c>
      <c r="C44" s="0" t="n">
        <v>18501448.4191337</v>
      </c>
      <c r="D44" s="0" t="n">
        <v>63836937.4768237</v>
      </c>
      <c r="E44" s="0" t="n">
        <v>66157843.4582255</v>
      </c>
      <c r="F44" s="0" t="n">
        <v>0</v>
      </c>
      <c r="G44" s="0" t="n">
        <v>437657.943496952</v>
      </c>
      <c r="H44" s="0" t="n">
        <v>225809.005726622</v>
      </c>
      <c r="I44" s="0" t="n">
        <v>110211.790091959</v>
      </c>
    </row>
    <row r="45" customFormat="false" ht="12.8" hidden="false" customHeight="false" outlineLevel="0" collapsed="false">
      <c r="A45" s="0" t="n">
        <v>92</v>
      </c>
      <c r="B45" s="0" t="n">
        <v>22074034.8447375</v>
      </c>
      <c r="C45" s="0" t="n">
        <v>21319723.1722639</v>
      </c>
      <c r="D45" s="0" t="n">
        <v>72945367.4985784</v>
      </c>
      <c r="E45" s="0" t="n">
        <v>66164633.5644724</v>
      </c>
      <c r="F45" s="0" t="n">
        <v>11027438.9274121</v>
      </c>
      <c r="G45" s="0" t="n">
        <v>435802.495766399</v>
      </c>
      <c r="H45" s="0" t="n">
        <v>236146.653729253</v>
      </c>
      <c r="I45" s="0" t="n">
        <v>117660.747111372</v>
      </c>
    </row>
    <row r="46" customFormat="false" ht="12.8" hidden="false" customHeight="false" outlineLevel="0" collapsed="false">
      <c r="A46" s="0" t="n">
        <v>93</v>
      </c>
      <c r="B46" s="0" t="n">
        <v>19481450.6647336</v>
      </c>
      <c r="C46" s="0" t="n">
        <v>18729177.091394</v>
      </c>
      <c r="D46" s="0" t="n">
        <v>64683019.1127076</v>
      </c>
      <c r="E46" s="0" t="n">
        <v>66862332.594767</v>
      </c>
      <c r="F46" s="0" t="n">
        <v>0</v>
      </c>
      <c r="G46" s="0" t="n">
        <v>429052.215455279</v>
      </c>
      <c r="H46" s="0" t="n">
        <v>238610.732671243</v>
      </c>
      <c r="I46" s="0" t="n">
        <v>120872.321732959</v>
      </c>
    </row>
    <row r="47" customFormat="false" ht="12.8" hidden="false" customHeight="false" outlineLevel="0" collapsed="false">
      <c r="A47" s="0" t="n">
        <v>94</v>
      </c>
      <c r="B47" s="0" t="n">
        <v>22585082.5622804</v>
      </c>
      <c r="C47" s="0" t="n">
        <v>21799396.4909322</v>
      </c>
      <c r="D47" s="0" t="n">
        <v>74628644.4571945</v>
      </c>
      <c r="E47" s="0" t="n">
        <v>67523130.9253897</v>
      </c>
      <c r="F47" s="0" t="n">
        <v>11253855.1542316</v>
      </c>
      <c r="G47" s="0" t="n">
        <v>472826.924551678</v>
      </c>
      <c r="H47" s="0" t="n">
        <v>232079.356860645</v>
      </c>
      <c r="I47" s="0" t="n">
        <v>115399.699908439</v>
      </c>
    </row>
    <row r="48" customFormat="false" ht="12.8" hidden="false" customHeight="false" outlineLevel="0" collapsed="false">
      <c r="A48" s="0" t="n">
        <v>95</v>
      </c>
      <c r="B48" s="0" t="n">
        <v>19988928.3664909</v>
      </c>
      <c r="C48" s="0" t="n">
        <v>19231212.7431786</v>
      </c>
      <c r="D48" s="0" t="n">
        <v>66431926.0358704</v>
      </c>
      <c r="E48" s="0" t="n">
        <v>68530660.0179237</v>
      </c>
      <c r="F48" s="0" t="n">
        <v>0</v>
      </c>
      <c r="G48" s="0" t="n">
        <v>440030.488302613</v>
      </c>
      <c r="H48" s="0" t="n">
        <v>236647.748195992</v>
      </c>
      <c r="I48" s="0" t="n">
        <v>115767.695448167</v>
      </c>
    </row>
    <row r="49" customFormat="false" ht="12.8" hidden="false" customHeight="false" outlineLevel="0" collapsed="false">
      <c r="A49" s="0" t="n">
        <v>96</v>
      </c>
      <c r="B49" s="0" t="n">
        <v>23174143.0566378</v>
      </c>
      <c r="C49" s="0" t="n">
        <v>22409531.6464526</v>
      </c>
      <c r="D49" s="0" t="n">
        <v>76762361.0354149</v>
      </c>
      <c r="E49" s="0" t="n">
        <v>69335834.6927385</v>
      </c>
      <c r="F49" s="0" t="n">
        <v>11555972.4487897</v>
      </c>
      <c r="G49" s="0" t="n">
        <v>441092.482517468</v>
      </c>
      <c r="H49" s="0" t="n">
        <v>240554.978716457</v>
      </c>
      <c r="I49" s="0" t="n">
        <v>118519.927073201</v>
      </c>
    </row>
    <row r="50" customFormat="false" ht="12.8" hidden="false" customHeight="false" outlineLevel="0" collapsed="false">
      <c r="A50" s="0" t="n">
        <v>97</v>
      </c>
      <c r="B50" s="0" t="n">
        <v>20566911.2447241</v>
      </c>
      <c r="C50" s="0" t="n">
        <v>19806545.3204794</v>
      </c>
      <c r="D50" s="0" t="n">
        <v>68476707.4102454</v>
      </c>
      <c r="E50" s="0" t="n">
        <v>70464410.2908817</v>
      </c>
      <c r="F50" s="0" t="n">
        <v>0</v>
      </c>
      <c r="G50" s="0" t="n">
        <v>437035.421939292</v>
      </c>
      <c r="H50" s="0" t="n">
        <v>240603.621669952</v>
      </c>
      <c r="I50" s="0" t="n">
        <v>118181.258050643</v>
      </c>
    </row>
    <row r="51" customFormat="false" ht="12.8" hidden="false" customHeight="false" outlineLevel="0" collapsed="false">
      <c r="A51" s="0" t="n">
        <v>98</v>
      </c>
      <c r="B51" s="0" t="n">
        <v>23794864.0617466</v>
      </c>
      <c r="C51" s="0" t="n">
        <v>23041377.6944747</v>
      </c>
      <c r="D51" s="0" t="n">
        <v>78974621.5147251</v>
      </c>
      <c r="E51" s="0" t="n">
        <v>71214955.2051888</v>
      </c>
      <c r="F51" s="0" t="n">
        <v>11869159.2008648</v>
      </c>
      <c r="G51" s="0" t="n">
        <v>431246.930826305</v>
      </c>
      <c r="H51" s="0" t="n">
        <v>240009.990422277</v>
      </c>
      <c r="I51" s="0" t="n">
        <v>117470.637176163</v>
      </c>
    </row>
    <row r="52" customFormat="false" ht="12.8" hidden="false" customHeight="false" outlineLevel="0" collapsed="false">
      <c r="A52" s="0" t="n">
        <v>99</v>
      </c>
      <c r="B52" s="0" t="n">
        <v>21093338.5997714</v>
      </c>
      <c r="C52" s="0" t="n">
        <v>20285913.2842695</v>
      </c>
      <c r="D52" s="0" t="n">
        <v>70179057.4029815</v>
      </c>
      <c r="E52" s="0" t="n">
        <v>72088655.0092966</v>
      </c>
      <c r="F52" s="0" t="n">
        <v>0</v>
      </c>
      <c r="G52" s="0" t="n">
        <v>477231.910421118</v>
      </c>
      <c r="H52" s="0" t="n">
        <v>245705.909267438</v>
      </c>
      <c r="I52" s="0" t="n">
        <v>120696.422590518</v>
      </c>
    </row>
    <row r="53" customFormat="false" ht="12.8" hidden="false" customHeight="false" outlineLevel="0" collapsed="false">
      <c r="A53" s="0" t="n">
        <v>100</v>
      </c>
      <c r="B53" s="0" t="n">
        <v>24329122.4959072</v>
      </c>
      <c r="C53" s="0" t="n">
        <v>23568409.7378596</v>
      </c>
      <c r="D53" s="0" t="n">
        <v>80799032.9351764</v>
      </c>
      <c r="E53" s="0" t="n">
        <v>72729119.3816614</v>
      </c>
      <c r="F53" s="0" t="n">
        <v>12121519.8969436</v>
      </c>
      <c r="G53" s="0" t="n">
        <v>438247.974353749</v>
      </c>
      <c r="H53" s="0" t="n">
        <v>239394.478887982</v>
      </c>
      <c r="I53" s="0" t="n">
        <v>118671.864008375</v>
      </c>
    </row>
    <row r="54" customFormat="false" ht="12.8" hidden="false" customHeight="false" outlineLevel="0" collapsed="false">
      <c r="A54" s="0" t="n">
        <v>101</v>
      </c>
      <c r="B54" s="0" t="n">
        <v>21283942.2992525</v>
      </c>
      <c r="C54" s="0" t="n">
        <v>20526848.6590032</v>
      </c>
      <c r="D54" s="0" t="n">
        <v>71042923.7027792</v>
      </c>
      <c r="E54" s="0" t="n">
        <v>72878388.2345585</v>
      </c>
      <c r="F54" s="0" t="n">
        <v>0</v>
      </c>
      <c r="G54" s="0" t="n">
        <v>423848.570507106</v>
      </c>
      <c r="H54" s="0" t="n">
        <v>246858.892470885</v>
      </c>
      <c r="I54" s="0" t="n">
        <v>123408.824673355</v>
      </c>
    </row>
    <row r="55" customFormat="false" ht="12.8" hidden="false" customHeight="false" outlineLevel="0" collapsed="false">
      <c r="A55" s="0" t="n">
        <v>102</v>
      </c>
      <c r="B55" s="0" t="n">
        <v>24382492.5384651</v>
      </c>
      <c r="C55" s="0" t="n">
        <v>23629913.5438575</v>
      </c>
      <c r="D55" s="0" t="n">
        <v>81037865.5742911</v>
      </c>
      <c r="E55" s="0" t="n">
        <v>72880015.367969</v>
      </c>
      <c r="F55" s="0" t="n">
        <v>12146669.2279948</v>
      </c>
      <c r="G55" s="0" t="n">
        <v>414046.175434585</v>
      </c>
      <c r="H55" s="0" t="n">
        <v>250362.35864446</v>
      </c>
      <c r="I55" s="0" t="n">
        <v>125957.800754995</v>
      </c>
    </row>
    <row r="56" customFormat="false" ht="12.8" hidden="false" customHeight="false" outlineLevel="0" collapsed="false">
      <c r="A56" s="0" t="n">
        <v>103</v>
      </c>
      <c r="B56" s="0" t="n">
        <v>21337011.0909201</v>
      </c>
      <c r="C56" s="0" t="n">
        <v>20575669.804773</v>
      </c>
      <c r="D56" s="0" t="n">
        <v>71204704.1703248</v>
      </c>
      <c r="E56" s="0" t="n">
        <v>72974332.3347674</v>
      </c>
      <c r="F56" s="0" t="n">
        <v>0</v>
      </c>
      <c r="G56" s="0" t="n">
        <v>431514.156808473</v>
      </c>
      <c r="H56" s="0" t="n">
        <v>244805.651173713</v>
      </c>
      <c r="I56" s="0" t="n">
        <v>121459.25452138</v>
      </c>
    </row>
    <row r="57" customFormat="false" ht="12.8" hidden="false" customHeight="false" outlineLevel="0" collapsed="false">
      <c r="A57" s="0" t="n">
        <v>104</v>
      </c>
      <c r="B57" s="0" t="n">
        <v>24453025.1568502</v>
      </c>
      <c r="C57" s="0" t="n">
        <v>23687752.3878927</v>
      </c>
      <c r="D57" s="0" t="n">
        <v>81221572.9582252</v>
      </c>
      <c r="E57" s="0" t="n">
        <v>72994977.0710726</v>
      </c>
      <c r="F57" s="0" t="n">
        <v>12165829.5118454</v>
      </c>
      <c r="G57" s="0" t="n">
        <v>424093.139611366</v>
      </c>
      <c r="H57" s="0" t="n">
        <v>251173.023929566</v>
      </c>
      <c r="I57" s="0" t="n">
        <v>128580.864880804</v>
      </c>
    </row>
    <row r="58" customFormat="false" ht="12.8" hidden="false" customHeight="false" outlineLevel="0" collapsed="false">
      <c r="A58" s="0" t="n">
        <v>105</v>
      </c>
      <c r="B58" s="0" t="n">
        <v>21521820.5601311</v>
      </c>
      <c r="C58" s="0" t="n">
        <v>20746816.3052924</v>
      </c>
      <c r="D58" s="0" t="n">
        <v>71789038.5334202</v>
      </c>
      <c r="E58" s="0" t="n">
        <v>73505939.3953557</v>
      </c>
      <c r="F58" s="0" t="n">
        <v>0</v>
      </c>
      <c r="G58" s="0" t="n">
        <v>425298.339906532</v>
      </c>
      <c r="H58" s="0" t="n">
        <v>258213.560261844</v>
      </c>
      <c r="I58" s="0" t="n">
        <v>130703.363814837</v>
      </c>
    </row>
    <row r="59" customFormat="false" ht="12.8" hidden="false" customHeight="false" outlineLevel="0" collapsed="false">
      <c r="A59" s="0" t="n">
        <v>106</v>
      </c>
      <c r="B59" s="0" t="n">
        <v>24815853.7235147</v>
      </c>
      <c r="C59" s="0" t="n">
        <v>24044581.2591718</v>
      </c>
      <c r="D59" s="0" t="n">
        <v>82496995.4055461</v>
      </c>
      <c r="E59" s="0" t="n">
        <v>74079378.9972828</v>
      </c>
      <c r="F59" s="0" t="n">
        <v>12346563.1662138</v>
      </c>
      <c r="G59" s="0" t="n">
        <v>423313.142180891</v>
      </c>
      <c r="H59" s="0" t="n">
        <v>256318.244514355</v>
      </c>
      <c r="I59" s="0" t="n">
        <v>130915.82521097</v>
      </c>
    </row>
    <row r="60" customFormat="false" ht="12.8" hidden="false" customHeight="false" outlineLevel="0" collapsed="false">
      <c r="A60" s="0" t="n">
        <v>107</v>
      </c>
      <c r="B60" s="0" t="n">
        <v>21711069.7787233</v>
      </c>
      <c r="C60" s="0" t="n">
        <v>20898822.5996496</v>
      </c>
      <c r="D60" s="0" t="n">
        <v>72382521.2824959</v>
      </c>
      <c r="E60" s="0" t="n">
        <v>74080643.4962457</v>
      </c>
      <c r="F60" s="0" t="n">
        <v>0</v>
      </c>
      <c r="G60" s="0" t="n">
        <v>456563.872595356</v>
      </c>
      <c r="H60" s="0" t="n">
        <v>262426.706170553</v>
      </c>
      <c r="I60" s="0" t="n">
        <v>133223.714725482</v>
      </c>
    </row>
    <row r="61" customFormat="false" ht="12.8" hidden="false" customHeight="false" outlineLevel="0" collapsed="false">
      <c r="A61" s="0" t="n">
        <v>108</v>
      </c>
      <c r="B61" s="0" t="n">
        <v>24897331.3313572</v>
      </c>
      <c r="C61" s="0" t="n">
        <v>24112802.9934123</v>
      </c>
      <c r="D61" s="0" t="n">
        <v>82792230.5440001</v>
      </c>
      <c r="E61" s="0" t="n">
        <v>74303598.8062205</v>
      </c>
      <c r="F61" s="0" t="n">
        <v>12383933.1343701</v>
      </c>
      <c r="G61" s="0" t="n">
        <v>433691.224677582</v>
      </c>
      <c r="H61" s="0" t="n">
        <v>258763.086265647</v>
      </c>
      <c r="I61" s="0" t="n">
        <v>131534.324288194</v>
      </c>
    </row>
    <row r="62" customFormat="false" ht="12.8" hidden="false" customHeight="false" outlineLevel="0" collapsed="false">
      <c r="A62" s="0" t="n">
        <v>109</v>
      </c>
      <c r="B62" s="0" t="n">
        <v>21912930.6556935</v>
      </c>
      <c r="C62" s="0" t="n">
        <v>21106073.2096566</v>
      </c>
      <c r="D62" s="0" t="n">
        <v>73132647.6584621</v>
      </c>
      <c r="E62" s="0" t="n">
        <v>74781959.3031579</v>
      </c>
      <c r="F62" s="0" t="n">
        <v>0</v>
      </c>
      <c r="G62" s="0" t="n">
        <v>457417.831674974</v>
      </c>
      <c r="H62" s="0" t="n">
        <v>258292.849479416</v>
      </c>
      <c r="I62" s="0" t="n">
        <v>130209.66411789</v>
      </c>
    </row>
    <row r="63" customFormat="false" ht="12.8" hidden="false" customHeight="false" outlineLevel="0" collapsed="false">
      <c r="A63" s="0" t="n">
        <v>110</v>
      </c>
      <c r="B63" s="0" t="n">
        <v>25158031.5498619</v>
      </c>
      <c r="C63" s="0" t="n">
        <v>24335052.997642</v>
      </c>
      <c r="D63" s="0" t="n">
        <v>83568089.255034</v>
      </c>
      <c r="E63" s="0" t="n">
        <v>74913535.9302732</v>
      </c>
      <c r="F63" s="0" t="n">
        <v>12485589.3217122</v>
      </c>
      <c r="G63" s="0" t="n">
        <v>471066.720009372</v>
      </c>
      <c r="H63" s="0" t="n">
        <v>259936.573417155</v>
      </c>
      <c r="I63" s="0" t="n">
        <v>131393.226847542</v>
      </c>
    </row>
    <row r="64" customFormat="false" ht="12.8" hidden="false" customHeight="false" outlineLevel="0" collapsed="false">
      <c r="A64" s="0" t="n">
        <v>111</v>
      </c>
      <c r="B64" s="0" t="n">
        <v>21968583.1273151</v>
      </c>
      <c r="C64" s="0" t="n">
        <v>21123176.2357656</v>
      </c>
      <c r="D64" s="0" t="n">
        <v>73216391.5136277</v>
      </c>
      <c r="E64" s="0" t="n">
        <v>74759785.697873</v>
      </c>
      <c r="F64" s="0" t="n">
        <v>0</v>
      </c>
      <c r="G64" s="0" t="n">
        <v>491815.62289712</v>
      </c>
      <c r="H64" s="0" t="n">
        <v>260585.262122669</v>
      </c>
      <c r="I64" s="0" t="n">
        <v>132865.723613871</v>
      </c>
    </row>
    <row r="65" customFormat="false" ht="12.8" hidden="false" customHeight="false" outlineLevel="0" collapsed="false">
      <c r="A65" s="0" t="n">
        <v>112</v>
      </c>
      <c r="B65" s="0" t="n">
        <v>25241844.3664899</v>
      </c>
      <c r="C65" s="0" t="n">
        <v>24396189.6590609</v>
      </c>
      <c r="D65" s="0" t="n">
        <v>83797561.5176995</v>
      </c>
      <c r="E65" s="0" t="n">
        <v>75064168.3953264</v>
      </c>
      <c r="F65" s="0" t="n">
        <v>12510694.7325544</v>
      </c>
      <c r="G65" s="0" t="n">
        <v>498155.822494021</v>
      </c>
      <c r="H65" s="0" t="n">
        <v>255235.205223486</v>
      </c>
      <c r="I65" s="0" t="n">
        <v>131805.256730627</v>
      </c>
    </row>
    <row r="66" customFormat="false" ht="12.8" hidden="false" customHeight="false" outlineLevel="0" collapsed="false">
      <c r="A66" s="0" t="n">
        <v>113</v>
      </c>
      <c r="B66" s="0" t="n">
        <v>22006848.4906455</v>
      </c>
      <c r="C66" s="0" t="n">
        <v>21153286.6423162</v>
      </c>
      <c r="D66" s="0" t="n">
        <v>73326391.9691419</v>
      </c>
      <c r="E66" s="0" t="n">
        <v>74828151.3366602</v>
      </c>
      <c r="F66" s="0" t="n">
        <v>0</v>
      </c>
      <c r="G66" s="0" t="n">
        <v>505860.747484447</v>
      </c>
      <c r="H66" s="0" t="n">
        <v>256269.265153098</v>
      </c>
      <c r="I66" s="0" t="n">
        <v>130616.908131003</v>
      </c>
    </row>
    <row r="67" customFormat="false" ht="12.8" hidden="false" customHeight="false" outlineLevel="0" collapsed="false">
      <c r="A67" s="0" t="n">
        <v>114</v>
      </c>
      <c r="B67" s="0" t="n">
        <v>25256693.0106871</v>
      </c>
      <c r="C67" s="0" t="n">
        <v>24394649.6998325</v>
      </c>
      <c r="D67" s="0" t="n">
        <v>83813580.6759172</v>
      </c>
      <c r="E67" s="0" t="n">
        <v>75028564.5065886</v>
      </c>
      <c r="F67" s="0" t="n">
        <v>12504760.7510981</v>
      </c>
      <c r="G67" s="0" t="n">
        <v>508471.493498577</v>
      </c>
      <c r="H67" s="0" t="n">
        <v>260588.913269452</v>
      </c>
      <c r="I67" s="0" t="n">
        <v>132832.720123734</v>
      </c>
    </row>
    <row r="68" customFormat="false" ht="12.8" hidden="false" customHeight="false" outlineLevel="0" collapsed="false">
      <c r="A68" s="0" t="n">
        <v>115</v>
      </c>
      <c r="B68" s="0" t="n">
        <v>22152638.2217898</v>
      </c>
      <c r="C68" s="0" t="n">
        <v>21341369.2598356</v>
      </c>
      <c r="D68" s="0" t="n">
        <v>74028918.1104606</v>
      </c>
      <c r="E68" s="0" t="n">
        <v>75489588.1955704</v>
      </c>
      <c r="F68" s="0" t="n">
        <v>0</v>
      </c>
      <c r="G68" s="0" t="n">
        <v>455359.075615034</v>
      </c>
      <c r="H68" s="0" t="n">
        <v>262834.542767586</v>
      </c>
      <c r="I68" s="0" t="n">
        <v>132964.776530765</v>
      </c>
    </row>
    <row r="69" customFormat="false" ht="12.8" hidden="false" customHeight="false" outlineLevel="0" collapsed="false">
      <c r="A69" s="0" t="n">
        <v>116</v>
      </c>
      <c r="B69" s="0" t="n">
        <v>25586363.6801366</v>
      </c>
      <c r="C69" s="0" t="n">
        <v>24755935.8774147</v>
      </c>
      <c r="D69" s="0" t="n">
        <v>85112495.9394361</v>
      </c>
      <c r="E69" s="0" t="n">
        <v>76140356.3050487</v>
      </c>
      <c r="F69" s="0" t="n">
        <v>12690059.3841748</v>
      </c>
      <c r="G69" s="0" t="n">
        <v>476011.09850516</v>
      </c>
      <c r="H69" s="0" t="n">
        <v>263083.542237598</v>
      </c>
      <c r="I69" s="0" t="n">
        <v>130475.945684447</v>
      </c>
    </row>
    <row r="70" customFormat="false" ht="12.8" hidden="false" customHeight="false" outlineLevel="0" collapsed="false">
      <c r="A70" s="0" t="n">
        <v>117</v>
      </c>
      <c r="B70" s="0" t="n">
        <v>22433914.4426474</v>
      </c>
      <c r="C70" s="0" t="n">
        <v>21625625.3707916</v>
      </c>
      <c r="D70" s="0" t="n">
        <v>75070962.0187631</v>
      </c>
      <c r="E70" s="0" t="n">
        <v>76482554.9142913</v>
      </c>
      <c r="F70" s="0" t="n">
        <v>0</v>
      </c>
      <c r="G70" s="0" t="n">
        <v>459918.536871926</v>
      </c>
      <c r="H70" s="0" t="n">
        <v>258068.538171362</v>
      </c>
      <c r="I70" s="0" t="n">
        <v>129002.852589398</v>
      </c>
    </row>
    <row r="71" customFormat="false" ht="12.8" hidden="false" customHeight="false" outlineLevel="0" collapsed="false">
      <c r="A71" s="0" t="n">
        <v>118</v>
      </c>
      <c r="B71" s="0" t="n">
        <v>25636314.6672291</v>
      </c>
      <c r="C71" s="0" t="n">
        <v>24779313.7614185</v>
      </c>
      <c r="D71" s="0" t="n">
        <v>85276624.3731836</v>
      </c>
      <c r="E71" s="0" t="n">
        <v>76210202.8259381</v>
      </c>
      <c r="F71" s="0" t="n">
        <v>12701700.4709897</v>
      </c>
      <c r="G71" s="0" t="n">
        <v>501613.913764609</v>
      </c>
      <c r="H71" s="0" t="n">
        <v>263277.11585011</v>
      </c>
      <c r="I71" s="0" t="n">
        <v>131585.537422634</v>
      </c>
    </row>
    <row r="72" customFormat="false" ht="12.8" hidden="false" customHeight="false" outlineLevel="0" collapsed="false">
      <c r="A72" s="0" t="n">
        <v>119</v>
      </c>
      <c r="B72" s="0" t="n">
        <v>22379120.5949907</v>
      </c>
      <c r="C72" s="0" t="n">
        <v>21537302.4914396</v>
      </c>
      <c r="D72" s="0" t="n">
        <v>74788154.2859055</v>
      </c>
      <c r="E72" s="0" t="n">
        <v>76150986.9194401</v>
      </c>
      <c r="F72" s="0" t="n">
        <v>0</v>
      </c>
      <c r="G72" s="0" t="n">
        <v>484757.771470507</v>
      </c>
      <c r="H72" s="0" t="n">
        <v>265310.092404614</v>
      </c>
      <c r="I72" s="0" t="n">
        <v>131071.770965546</v>
      </c>
    </row>
    <row r="73" customFormat="false" ht="12.8" hidden="false" customHeight="false" outlineLevel="0" collapsed="false">
      <c r="A73" s="0" t="n">
        <v>120</v>
      </c>
      <c r="B73" s="0" t="n">
        <v>25706993.7300031</v>
      </c>
      <c r="C73" s="0" t="n">
        <v>24847636.057133</v>
      </c>
      <c r="D73" s="0" t="n">
        <v>85493746.2483628</v>
      </c>
      <c r="E73" s="0" t="n">
        <v>76375685.3603414</v>
      </c>
      <c r="F73" s="0" t="n">
        <v>12729280.8933902</v>
      </c>
      <c r="G73" s="0" t="n">
        <v>501987.818280772</v>
      </c>
      <c r="H73" s="0" t="n">
        <v>263904.87174997</v>
      </c>
      <c r="I73" s="0" t="n">
        <v>133521.40405621</v>
      </c>
    </row>
    <row r="74" customFormat="false" ht="12.8" hidden="false" customHeight="false" outlineLevel="0" collapsed="false">
      <c r="A74" s="0" t="n">
        <v>121</v>
      </c>
      <c r="B74" s="0" t="n">
        <v>22391882.5135055</v>
      </c>
      <c r="C74" s="0" t="n">
        <v>21521236.1728187</v>
      </c>
      <c r="D74" s="0" t="n">
        <v>74741092.3389616</v>
      </c>
      <c r="E74" s="0" t="n">
        <v>76044282.3698545</v>
      </c>
      <c r="F74" s="0" t="n">
        <v>0</v>
      </c>
      <c r="G74" s="0" t="n">
        <v>509851.828487439</v>
      </c>
      <c r="H74" s="0" t="n">
        <v>265473.384869881</v>
      </c>
      <c r="I74" s="0" t="n">
        <v>136173.039042107</v>
      </c>
    </row>
    <row r="75" customFormat="false" ht="12.8" hidden="false" customHeight="false" outlineLevel="0" collapsed="false">
      <c r="A75" s="0" t="n">
        <v>122</v>
      </c>
      <c r="B75" s="0" t="n">
        <v>25651362.076976</v>
      </c>
      <c r="C75" s="0" t="n">
        <v>24843055.4110474</v>
      </c>
      <c r="D75" s="0" t="n">
        <v>85510062.0964545</v>
      </c>
      <c r="E75" s="0" t="n">
        <v>76339729.8720012</v>
      </c>
      <c r="F75" s="0" t="n">
        <v>12723288.3120002</v>
      </c>
      <c r="G75" s="0" t="n">
        <v>437393.846710569</v>
      </c>
      <c r="H75" s="0" t="n">
        <v>272999.058367584</v>
      </c>
      <c r="I75" s="0" t="n">
        <v>139876.801214936</v>
      </c>
    </row>
    <row r="76" customFormat="false" ht="12.8" hidden="false" customHeight="false" outlineLevel="0" collapsed="false">
      <c r="A76" s="0" t="n">
        <v>123</v>
      </c>
      <c r="B76" s="0" t="n">
        <v>22678545.7572611</v>
      </c>
      <c r="C76" s="0" t="n">
        <v>21819392.3178643</v>
      </c>
      <c r="D76" s="0" t="n">
        <v>75814747.7792038</v>
      </c>
      <c r="E76" s="0" t="n">
        <v>77066199.0386045</v>
      </c>
      <c r="F76" s="0" t="n">
        <v>0</v>
      </c>
      <c r="G76" s="0" t="n">
        <v>495551.652766272</v>
      </c>
      <c r="H76" s="0" t="n">
        <v>268323.590638902</v>
      </c>
      <c r="I76" s="0" t="n">
        <v>136111.708559384</v>
      </c>
    </row>
    <row r="77" customFormat="false" ht="12.8" hidden="false" customHeight="false" outlineLevel="0" collapsed="false">
      <c r="A77" s="0" t="n">
        <v>124</v>
      </c>
      <c r="B77" s="0" t="n">
        <v>25851015.322174</v>
      </c>
      <c r="C77" s="0" t="n">
        <v>25010277.4612472</v>
      </c>
      <c r="D77" s="0" t="n">
        <v>86079736.2559255</v>
      </c>
      <c r="E77" s="0" t="n">
        <v>76779825.9645847</v>
      </c>
      <c r="F77" s="0" t="n">
        <v>12796637.6607641</v>
      </c>
      <c r="G77" s="0" t="n">
        <v>474654.541298452</v>
      </c>
      <c r="H77" s="0" t="n">
        <v>268812.718371977</v>
      </c>
      <c r="I77" s="0" t="n">
        <v>138958.001794903</v>
      </c>
    </row>
    <row r="78" customFormat="false" ht="12.8" hidden="false" customHeight="false" outlineLevel="0" collapsed="false">
      <c r="A78" s="0" t="n">
        <v>125</v>
      </c>
      <c r="B78" s="0" t="n">
        <v>22763764.5488274</v>
      </c>
      <c r="C78" s="0" t="n">
        <v>21931515.2931972</v>
      </c>
      <c r="D78" s="0" t="n">
        <v>76189622.9754636</v>
      </c>
      <c r="E78" s="0" t="n">
        <v>77372118.4790836</v>
      </c>
      <c r="F78" s="0" t="n">
        <v>0</v>
      </c>
      <c r="G78" s="0" t="n">
        <v>465663.911149748</v>
      </c>
      <c r="H78" s="0" t="n">
        <v>269718.865059973</v>
      </c>
      <c r="I78" s="0" t="n">
        <v>138380.684886336</v>
      </c>
    </row>
    <row r="79" customFormat="false" ht="12.8" hidden="false" customHeight="false" outlineLevel="0" collapsed="false">
      <c r="A79" s="0" t="n">
        <v>126</v>
      </c>
      <c r="B79" s="0" t="n">
        <v>25931148.5815819</v>
      </c>
      <c r="C79" s="0" t="n">
        <v>25080827.6431958</v>
      </c>
      <c r="D79" s="0" t="n">
        <v>86360740.1333741</v>
      </c>
      <c r="E79" s="0" t="n">
        <v>76987814.3637309</v>
      </c>
      <c r="F79" s="0" t="n">
        <v>12831302.3939552</v>
      </c>
      <c r="G79" s="0" t="n">
        <v>485175.426757025</v>
      </c>
      <c r="H79" s="0" t="n">
        <v>269566.22217305</v>
      </c>
      <c r="I79" s="0" t="n">
        <v>136541.842079933</v>
      </c>
    </row>
    <row r="80" customFormat="false" ht="12.8" hidden="false" customHeight="false" outlineLevel="0" collapsed="false">
      <c r="A80" s="0" t="n">
        <v>127</v>
      </c>
      <c r="B80" s="0" t="n">
        <v>22831505.3249824</v>
      </c>
      <c r="C80" s="0" t="n">
        <v>21948038.4171491</v>
      </c>
      <c r="D80" s="0" t="n">
        <v>76285868.4917283</v>
      </c>
      <c r="E80" s="0" t="n">
        <v>77412516.4766443</v>
      </c>
      <c r="F80" s="0" t="n">
        <v>0</v>
      </c>
      <c r="G80" s="0" t="n">
        <v>515907.371848795</v>
      </c>
      <c r="H80" s="0" t="n">
        <v>271295.63467395</v>
      </c>
      <c r="I80" s="0" t="n">
        <v>137519.859015184</v>
      </c>
    </row>
    <row r="81" customFormat="false" ht="12.8" hidden="false" customHeight="false" outlineLevel="0" collapsed="false">
      <c r="A81" s="0" t="n">
        <v>128</v>
      </c>
      <c r="B81" s="0" t="n">
        <v>26258065.7090793</v>
      </c>
      <c r="C81" s="0" t="n">
        <v>25442969.3225028</v>
      </c>
      <c r="D81" s="0" t="n">
        <v>87624355.355493</v>
      </c>
      <c r="E81" s="0" t="n">
        <v>78050694.386955</v>
      </c>
      <c r="F81" s="0" t="n">
        <v>13008449.0644925</v>
      </c>
      <c r="G81" s="0" t="n">
        <v>450364.493707593</v>
      </c>
      <c r="H81" s="0" t="n">
        <v>269647.122974001</v>
      </c>
      <c r="I81" s="0" t="n">
        <v>135835.38556425</v>
      </c>
    </row>
    <row r="82" customFormat="false" ht="12.8" hidden="false" customHeight="false" outlineLevel="0" collapsed="false">
      <c r="A82" s="0" t="n">
        <v>129</v>
      </c>
      <c r="B82" s="0" t="n">
        <v>22574881.3653593</v>
      </c>
      <c r="C82" s="0" t="n">
        <v>21762588.8372575</v>
      </c>
      <c r="D82" s="0" t="n">
        <v>75675875.127412</v>
      </c>
      <c r="E82" s="0" t="n">
        <v>76733746.7138713</v>
      </c>
      <c r="F82" s="0" t="n">
        <v>0</v>
      </c>
      <c r="G82" s="0" t="n">
        <v>445132.95618798</v>
      </c>
      <c r="H82" s="0" t="n">
        <v>270869.451561049</v>
      </c>
      <c r="I82" s="0" t="n">
        <v>137557.314789662</v>
      </c>
    </row>
    <row r="83" customFormat="false" ht="12.8" hidden="false" customHeight="false" outlineLevel="0" collapsed="false">
      <c r="A83" s="0" t="n">
        <v>130</v>
      </c>
      <c r="B83" s="0" t="n">
        <v>25909755.0164382</v>
      </c>
      <c r="C83" s="0" t="n">
        <v>25091915.4440108</v>
      </c>
      <c r="D83" s="0" t="n">
        <v>86484805.0439724</v>
      </c>
      <c r="E83" s="0" t="n">
        <v>77017987.9462727</v>
      </c>
      <c r="F83" s="0" t="n">
        <v>12836331.3243788</v>
      </c>
      <c r="G83" s="0" t="n">
        <v>451486.382666361</v>
      </c>
      <c r="H83" s="0" t="n">
        <v>271176.935758177</v>
      </c>
      <c r="I83" s="0" t="n">
        <v>135966.077147046</v>
      </c>
    </row>
    <row r="84" customFormat="false" ht="12.8" hidden="false" customHeight="false" outlineLevel="0" collapsed="false">
      <c r="A84" s="0" t="n">
        <v>131</v>
      </c>
      <c r="B84" s="0" t="n">
        <v>22772875.0891826</v>
      </c>
      <c r="C84" s="0" t="n">
        <v>21943226.808189</v>
      </c>
      <c r="D84" s="0" t="n">
        <v>76353151.7307101</v>
      </c>
      <c r="E84" s="0" t="n">
        <v>77392590.4228753</v>
      </c>
      <c r="F84" s="0" t="n">
        <v>0</v>
      </c>
      <c r="G84" s="0" t="n">
        <v>458878.774771665</v>
      </c>
      <c r="H84" s="0" t="n">
        <v>273543.840696518</v>
      </c>
      <c r="I84" s="0" t="n">
        <v>138893.807893449</v>
      </c>
    </row>
    <row r="85" customFormat="false" ht="12.8" hidden="false" customHeight="false" outlineLevel="0" collapsed="false">
      <c r="A85" s="0" t="n">
        <v>132</v>
      </c>
      <c r="B85" s="0" t="n">
        <v>26298812.3421112</v>
      </c>
      <c r="C85" s="0" t="n">
        <v>25449391.4712108</v>
      </c>
      <c r="D85" s="0" t="n">
        <v>87717750.0465214</v>
      </c>
      <c r="E85" s="0" t="n">
        <v>78065555.1152852</v>
      </c>
      <c r="F85" s="0" t="n">
        <v>13010925.8525475</v>
      </c>
      <c r="G85" s="0" t="n">
        <v>479749.049800774</v>
      </c>
      <c r="H85" s="0" t="n">
        <v>273313.993942585</v>
      </c>
      <c r="I85" s="0" t="n">
        <v>137654.038795856</v>
      </c>
    </row>
    <row r="86" customFormat="false" ht="12.8" hidden="false" customHeight="false" outlineLevel="0" collapsed="false">
      <c r="A86" s="0" t="n">
        <v>133</v>
      </c>
      <c r="B86" s="0" t="n">
        <v>23027687.4940343</v>
      </c>
      <c r="C86" s="0" t="n">
        <v>22149736.939495</v>
      </c>
      <c r="D86" s="0" t="n">
        <v>77050527.6210004</v>
      </c>
      <c r="E86" s="0" t="n">
        <v>78081148.7095096</v>
      </c>
      <c r="F86" s="0" t="n">
        <v>0</v>
      </c>
      <c r="G86" s="0" t="n">
        <v>500501.777501559</v>
      </c>
      <c r="H86" s="0" t="n">
        <v>278577.436332534</v>
      </c>
      <c r="I86" s="0" t="n">
        <v>141244.772436116</v>
      </c>
    </row>
    <row r="87" customFormat="false" ht="12.8" hidden="false" customHeight="false" outlineLevel="0" collapsed="false">
      <c r="A87" s="0" t="n">
        <v>134</v>
      </c>
      <c r="B87" s="0" t="n">
        <v>26548293.1796055</v>
      </c>
      <c r="C87" s="0" t="n">
        <v>25663312.5798507</v>
      </c>
      <c r="D87" s="0" t="n">
        <v>88435292.1913428</v>
      </c>
      <c r="E87" s="0" t="n">
        <v>78650156.1488268</v>
      </c>
      <c r="F87" s="0" t="n">
        <v>13108359.3581378</v>
      </c>
      <c r="G87" s="0" t="n">
        <v>517654.762907337</v>
      </c>
      <c r="H87" s="0" t="n">
        <v>270568.798812085</v>
      </c>
      <c r="I87" s="0" t="n">
        <v>138224.340050604</v>
      </c>
    </row>
    <row r="88" customFormat="false" ht="12.8" hidden="false" customHeight="false" outlineLevel="0" collapsed="false">
      <c r="A88" s="0" t="n">
        <v>135</v>
      </c>
      <c r="B88" s="0" t="n">
        <v>23194100.608067</v>
      </c>
      <c r="C88" s="0" t="n">
        <v>22329896.4803017</v>
      </c>
      <c r="D88" s="0" t="n">
        <v>77685244.6956083</v>
      </c>
      <c r="E88" s="0" t="n">
        <v>78650136.4969803</v>
      </c>
      <c r="F88" s="0" t="n">
        <v>0</v>
      </c>
      <c r="G88" s="0" t="n">
        <v>492712.021474033</v>
      </c>
      <c r="H88" s="0" t="n">
        <v>273199.755397349</v>
      </c>
      <c r="I88" s="0" t="n">
        <v>140417.644134068</v>
      </c>
    </row>
    <row r="89" customFormat="false" ht="12.8" hidden="false" customHeight="false" outlineLevel="0" collapsed="false">
      <c r="A89" s="0" t="n">
        <v>136</v>
      </c>
      <c r="B89" s="0" t="n">
        <v>26609671.6304008</v>
      </c>
      <c r="C89" s="0" t="n">
        <v>25752552.3861591</v>
      </c>
      <c r="D89" s="0" t="n">
        <v>88789755.2821501</v>
      </c>
      <c r="E89" s="0" t="n">
        <v>78937278.2379466</v>
      </c>
      <c r="F89" s="0" t="n">
        <v>13156213.0396578</v>
      </c>
      <c r="G89" s="0" t="n">
        <v>492692.915797854</v>
      </c>
      <c r="H89" s="0" t="n">
        <v>269474.172914292</v>
      </c>
      <c r="I89" s="0" t="n">
        <v>135645.936470804</v>
      </c>
    </row>
    <row r="90" customFormat="false" ht="12.8" hidden="false" customHeight="false" outlineLevel="0" collapsed="false">
      <c r="A90" s="0" t="n">
        <v>137</v>
      </c>
      <c r="B90" s="0" t="n">
        <v>23234790.1127064</v>
      </c>
      <c r="C90" s="0" t="n">
        <v>22375526.6116576</v>
      </c>
      <c r="D90" s="0" t="n">
        <v>77880213.709014</v>
      </c>
      <c r="E90" s="0" t="n">
        <v>78832997.595265</v>
      </c>
      <c r="F90" s="0" t="n">
        <v>0</v>
      </c>
      <c r="G90" s="0" t="n">
        <v>486204.267653602</v>
      </c>
      <c r="H90" s="0" t="n">
        <v>275804.761237604</v>
      </c>
      <c r="I90" s="0" t="n">
        <v>138934.960225145</v>
      </c>
    </row>
    <row r="91" customFormat="false" ht="12.8" hidden="false" customHeight="false" outlineLevel="0" collapsed="false">
      <c r="A91" s="0" t="n">
        <v>138</v>
      </c>
      <c r="B91" s="0" t="n">
        <v>26718581.4876632</v>
      </c>
      <c r="C91" s="0" t="n">
        <v>25811269.5586542</v>
      </c>
      <c r="D91" s="0" t="n">
        <v>89024205.2443657</v>
      </c>
      <c r="E91" s="0" t="n">
        <v>79120992.5120442</v>
      </c>
      <c r="F91" s="0" t="n">
        <v>13186832.0853407</v>
      </c>
      <c r="G91" s="0" t="n">
        <v>533359.677047916</v>
      </c>
      <c r="H91" s="0" t="n">
        <v>278156.255279097</v>
      </c>
      <c r="I91" s="0" t="n">
        <v>136851.423831407</v>
      </c>
    </row>
    <row r="92" customFormat="false" ht="12.8" hidden="false" customHeight="false" outlineLevel="0" collapsed="false">
      <c r="A92" s="0" t="n">
        <v>139</v>
      </c>
      <c r="B92" s="0" t="n">
        <v>23389541.3492098</v>
      </c>
      <c r="C92" s="0" t="n">
        <v>22459402.4725048</v>
      </c>
      <c r="D92" s="0" t="n">
        <v>78214716.155007</v>
      </c>
      <c r="E92" s="0" t="n">
        <v>79113975.5097365</v>
      </c>
      <c r="F92" s="0" t="n">
        <v>0</v>
      </c>
      <c r="G92" s="0" t="n">
        <v>551316.503471898</v>
      </c>
      <c r="H92" s="0" t="n">
        <v>281264.556878231</v>
      </c>
      <c r="I92" s="0" t="n">
        <v>139368.309078335</v>
      </c>
    </row>
    <row r="93" customFormat="false" ht="12.8" hidden="false" customHeight="false" outlineLevel="0" collapsed="false">
      <c r="A93" s="0" t="n">
        <v>140</v>
      </c>
      <c r="B93" s="0" t="n">
        <v>26804309.3422529</v>
      </c>
      <c r="C93" s="0" t="n">
        <v>25893932.4727192</v>
      </c>
      <c r="D93" s="0" t="n">
        <v>89284416.0075272</v>
      </c>
      <c r="E93" s="0" t="n">
        <v>79304905.2415161</v>
      </c>
      <c r="F93" s="0" t="n">
        <v>13217484.2069194</v>
      </c>
      <c r="G93" s="0" t="n">
        <v>520271.005434813</v>
      </c>
      <c r="H93" s="0" t="n">
        <v>287221.971602233</v>
      </c>
      <c r="I93" s="0" t="n">
        <v>146976.98928102</v>
      </c>
    </row>
    <row r="94" customFormat="false" ht="12.8" hidden="false" customHeight="false" outlineLevel="0" collapsed="false">
      <c r="A94" s="0" t="n">
        <v>141</v>
      </c>
      <c r="B94" s="0" t="n">
        <v>23512851.1413876</v>
      </c>
      <c r="C94" s="0" t="n">
        <v>22639807.5964281</v>
      </c>
      <c r="D94" s="0" t="n">
        <v>78818053.7881757</v>
      </c>
      <c r="E94" s="0" t="n">
        <v>79689880.583498</v>
      </c>
      <c r="F94" s="0" t="n">
        <v>0</v>
      </c>
      <c r="G94" s="0" t="n">
        <v>496024.084439971</v>
      </c>
      <c r="H94" s="0" t="n">
        <v>278209.906901187</v>
      </c>
      <c r="I94" s="0" t="n">
        <v>141156.505168978</v>
      </c>
    </row>
    <row r="95" customFormat="false" ht="12.8" hidden="false" customHeight="false" outlineLevel="0" collapsed="false">
      <c r="A95" s="0" t="n">
        <v>142</v>
      </c>
      <c r="B95" s="0" t="n">
        <v>27183883.2339696</v>
      </c>
      <c r="C95" s="0" t="n">
        <v>26300756.1788955</v>
      </c>
      <c r="D95" s="0" t="n">
        <v>90713560.7171156</v>
      </c>
      <c r="E95" s="0" t="n">
        <v>80536654.0462447</v>
      </c>
      <c r="F95" s="0" t="n">
        <v>13422775.6743741</v>
      </c>
      <c r="G95" s="0" t="n">
        <v>513441.500741509</v>
      </c>
      <c r="H95" s="0" t="n">
        <v>272432.773690882</v>
      </c>
      <c r="I95" s="0" t="n">
        <v>138932.543773813</v>
      </c>
    </row>
    <row r="96" customFormat="false" ht="12.8" hidden="false" customHeight="false" outlineLevel="0" collapsed="false">
      <c r="A96" s="0" t="n">
        <v>143</v>
      </c>
      <c r="B96" s="0" t="n">
        <v>23680958.4702251</v>
      </c>
      <c r="C96" s="0" t="n">
        <v>22818077.1154658</v>
      </c>
      <c r="D96" s="0" t="n">
        <v>79451528.0769624</v>
      </c>
      <c r="E96" s="0" t="n">
        <v>80318519.9425301</v>
      </c>
      <c r="F96" s="0" t="n">
        <v>0</v>
      </c>
      <c r="G96" s="0" t="n">
        <v>488612.128275014</v>
      </c>
      <c r="H96" s="0" t="n">
        <v>275313.928499737</v>
      </c>
      <c r="I96" s="0" t="n">
        <v>141364.711406556</v>
      </c>
    </row>
    <row r="97" customFormat="false" ht="12.8" hidden="false" customHeight="false" outlineLevel="0" collapsed="false">
      <c r="A97" s="0" t="n">
        <v>144</v>
      </c>
      <c r="B97" s="0" t="n">
        <v>27156908.2207518</v>
      </c>
      <c r="C97" s="0" t="n">
        <v>26313475.8441288</v>
      </c>
      <c r="D97" s="0" t="n">
        <v>90838650.1330318</v>
      </c>
      <c r="E97" s="0" t="n">
        <v>80626450.9520906</v>
      </c>
      <c r="F97" s="0" t="n">
        <v>13437741.8253484</v>
      </c>
      <c r="G97" s="0" t="n">
        <v>447240.949125871</v>
      </c>
      <c r="H97" s="0" t="n">
        <v>290927.43821311</v>
      </c>
      <c r="I97" s="0" t="n">
        <v>150377.12754859</v>
      </c>
    </row>
    <row r="98" customFormat="false" ht="12.8" hidden="false" customHeight="false" outlineLevel="0" collapsed="false">
      <c r="A98" s="0" t="n">
        <v>145</v>
      </c>
      <c r="B98" s="0" t="n">
        <v>23892040.2997736</v>
      </c>
      <c r="C98" s="0" t="n">
        <v>22966534.1482124</v>
      </c>
      <c r="D98" s="0" t="n">
        <v>80054733.2856585</v>
      </c>
      <c r="E98" s="0" t="n">
        <v>80882244.3217845</v>
      </c>
      <c r="F98" s="0" t="n">
        <v>0</v>
      </c>
      <c r="G98" s="0" t="n">
        <v>535960.609890596</v>
      </c>
      <c r="H98" s="0" t="n">
        <v>287016.023168018</v>
      </c>
      <c r="I98" s="0" t="n">
        <v>146470.74071806</v>
      </c>
    </row>
    <row r="99" customFormat="false" ht="12.8" hidden="false" customHeight="false" outlineLevel="0" collapsed="false">
      <c r="A99" s="0" t="n">
        <v>146</v>
      </c>
      <c r="B99" s="0" t="n">
        <v>27300744.556586</v>
      </c>
      <c r="C99" s="0" t="n">
        <v>26395419.4266414</v>
      </c>
      <c r="D99" s="0" t="n">
        <v>91133780.9793676</v>
      </c>
      <c r="E99" s="0" t="n">
        <v>80852151.7473774</v>
      </c>
      <c r="F99" s="0" t="n">
        <v>13475358.6245629</v>
      </c>
      <c r="G99" s="0" t="n">
        <v>518204.787626932</v>
      </c>
      <c r="H99" s="0" t="n">
        <v>285280.407752237</v>
      </c>
      <c r="I99" s="0" t="n">
        <v>145485.620807736</v>
      </c>
    </row>
    <row r="100" customFormat="false" ht="12.8" hidden="false" customHeight="false" outlineLevel="0" collapsed="false">
      <c r="A100" s="0" t="n">
        <v>147</v>
      </c>
      <c r="B100" s="0" t="n">
        <v>23938230.6852244</v>
      </c>
      <c r="C100" s="0" t="n">
        <v>23022867.3979042</v>
      </c>
      <c r="D100" s="0" t="n">
        <v>80261864.8637908</v>
      </c>
      <c r="E100" s="0" t="n">
        <v>81028492.3854436</v>
      </c>
      <c r="F100" s="0" t="n">
        <v>0</v>
      </c>
      <c r="G100" s="0" t="n">
        <v>531393.794137417</v>
      </c>
      <c r="H100" s="0" t="n">
        <v>282858.717508785</v>
      </c>
      <c r="I100" s="0" t="n">
        <v>144443.965248606</v>
      </c>
    </row>
    <row r="101" customFormat="false" ht="12.8" hidden="false" customHeight="false" outlineLevel="0" collapsed="false">
      <c r="A101" s="0" t="n">
        <v>148</v>
      </c>
      <c r="B101" s="0" t="n">
        <v>27588735.6100001</v>
      </c>
      <c r="C101" s="0" t="n">
        <v>26698551.6395852</v>
      </c>
      <c r="D101" s="0" t="n">
        <v>92208175.812553</v>
      </c>
      <c r="E101" s="0" t="n">
        <v>81769209.3929106</v>
      </c>
      <c r="F101" s="0" t="n">
        <v>13628201.5654851</v>
      </c>
      <c r="G101" s="0" t="n">
        <v>498264.776075397</v>
      </c>
      <c r="H101" s="0" t="n">
        <v>287905.047120107</v>
      </c>
      <c r="I101" s="0" t="n">
        <v>148591.638884863</v>
      </c>
    </row>
    <row r="102" customFormat="false" ht="12.8" hidden="false" customHeight="false" outlineLevel="0" collapsed="false">
      <c r="A102" s="0" t="n">
        <v>149</v>
      </c>
      <c r="B102" s="0" t="n">
        <v>23925102.5704104</v>
      </c>
      <c r="C102" s="0" t="n">
        <v>23022538.8194447</v>
      </c>
      <c r="D102" s="0" t="n">
        <v>80322466.9548297</v>
      </c>
      <c r="E102" s="0" t="n">
        <v>81060040.6430931</v>
      </c>
      <c r="F102" s="0" t="n">
        <v>0</v>
      </c>
      <c r="G102" s="0" t="n">
        <v>513288.207207057</v>
      </c>
      <c r="H102" s="0" t="n">
        <v>286548.57789441</v>
      </c>
      <c r="I102" s="0" t="n">
        <v>146752.808377353</v>
      </c>
    </row>
    <row r="103" customFormat="false" ht="12.8" hidden="false" customHeight="false" outlineLevel="0" collapsed="false">
      <c r="A103" s="0" t="n">
        <v>150</v>
      </c>
      <c r="B103" s="0" t="n">
        <v>27540604.6828489</v>
      </c>
      <c r="C103" s="0" t="n">
        <v>26625159.4299569</v>
      </c>
      <c r="D103" s="0" t="n">
        <v>92006275.5941651</v>
      </c>
      <c r="E103" s="0" t="n">
        <v>81552084.3410285</v>
      </c>
      <c r="F103" s="0" t="n">
        <v>13592014.0568381</v>
      </c>
      <c r="G103" s="0" t="n">
        <v>519673.191340119</v>
      </c>
      <c r="H103" s="0" t="n">
        <v>290652.877689375</v>
      </c>
      <c r="I103" s="0" t="n">
        <v>150170.262660754</v>
      </c>
    </row>
    <row r="104" customFormat="false" ht="12.8" hidden="false" customHeight="false" outlineLevel="0" collapsed="false">
      <c r="A104" s="0" t="n">
        <v>151</v>
      </c>
      <c r="B104" s="0" t="n">
        <v>24077988.1655467</v>
      </c>
      <c r="C104" s="0" t="n">
        <v>23179195.8545098</v>
      </c>
      <c r="D104" s="0" t="n">
        <v>80903466.1501778</v>
      </c>
      <c r="E104" s="0" t="n">
        <v>81609286.5442735</v>
      </c>
      <c r="F104" s="0" t="n">
        <v>0</v>
      </c>
      <c r="G104" s="0" t="n">
        <v>503154.987973987</v>
      </c>
      <c r="H104" s="0" t="n">
        <v>291474.102642535</v>
      </c>
      <c r="I104" s="0" t="n">
        <v>148804.600600412</v>
      </c>
    </row>
    <row r="105" customFormat="false" ht="12.8" hidden="false" customHeight="false" outlineLevel="0" collapsed="false">
      <c r="A105" s="0" t="n">
        <v>152</v>
      </c>
      <c r="B105" s="0" t="n">
        <v>27495254.5804423</v>
      </c>
      <c r="C105" s="0" t="n">
        <v>26589775.6881866</v>
      </c>
      <c r="D105" s="0" t="n">
        <v>91947264.537398</v>
      </c>
      <c r="E105" s="0" t="n">
        <v>81470600.641727</v>
      </c>
      <c r="F105" s="0" t="n">
        <v>13578433.4402878</v>
      </c>
      <c r="G105" s="0" t="n">
        <v>506258.021860174</v>
      </c>
      <c r="H105" s="0" t="n">
        <v>293102.590056796</v>
      </c>
      <c r="I105" s="0" t="n">
        <v>151597.543340981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205</v>
      </c>
      <c r="C1" s="0" t="s">
        <v>250</v>
      </c>
      <c r="D1" s="0" t="s">
        <v>251</v>
      </c>
      <c r="E1" s="0" t="s">
        <v>252</v>
      </c>
      <c r="F1" s="0" t="s">
        <v>253</v>
      </c>
      <c r="G1" s="0" t="s">
        <v>254</v>
      </c>
      <c r="H1" s="0" t="s">
        <v>255</v>
      </c>
      <c r="I1" s="0" t="s">
        <v>206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18299149.434307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19972414.6256635</v>
      </c>
      <c r="C17" s="0" t="n">
        <v>19374839.3744479</v>
      </c>
      <c r="D17" s="0" t="n">
        <v>65512402.0059858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15757968.8698772</v>
      </c>
      <c r="C18" s="0" t="n">
        <v>15187064.5915476</v>
      </c>
      <c r="D18" s="0" t="n">
        <v>48177812.0374659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18668602.1023847</v>
      </c>
      <c r="C19" s="0" t="n">
        <v>18096361.9251515</v>
      </c>
      <c r="D19" s="0" t="n">
        <v>58012253.2701632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16033587.9316994</v>
      </c>
      <c r="C20" s="0" t="n">
        <v>15430743.1505954</v>
      </c>
      <c r="D20" s="0" t="n">
        <v>49889107.6972323</v>
      </c>
      <c r="E20" s="0" t="n">
        <v>61295963.2967896</v>
      </c>
      <c r="F20" s="0" t="n">
        <v>0</v>
      </c>
      <c r="G20" s="0" t="n">
        <v>320928.951777691</v>
      </c>
      <c r="H20" s="0" t="n">
        <v>206137.832915073</v>
      </c>
      <c r="I20" s="0" t="n">
        <v>108254.280587485</v>
      </c>
    </row>
    <row r="21" customFormat="false" ht="12.8" hidden="false" customHeight="false" outlineLevel="0" collapsed="false">
      <c r="A21" s="0" t="n">
        <v>68</v>
      </c>
      <c r="B21" s="0" t="n">
        <v>18285222.9009386</v>
      </c>
      <c r="C21" s="0" t="n">
        <v>17699651.7047556</v>
      </c>
      <c r="D21" s="0" t="n">
        <v>57647700.1045955</v>
      </c>
      <c r="E21" s="0" t="n">
        <v>59712016.0508275</v>
      </c>
      <c r="F21" s="0" t="n">
        <v>9952002.67513792</v>
      </c>
      <c r="G21" s="0" t="n">
        <v>308006.945964776</v>
      </c>
      <c r="H21" s="0" t="n">
        <v>201261.21546308</v>
      </c>
      <c r="I21" s="0" t="n">
        <v>109004.335364498</v>
      </c>
    </row>
    <row r="22" customFormat="false" ht="12.8" hidden="false" customHeight="false" outlineLevel="0" collapsed="false">
      <c r="A22" s="0" t="n">
        <v>69</v>
      </c>
      <c r="B22" s="0" t="n">
        <v>16827827.4776087</v>
      </c>
      <c r="C22" s="0" t="n">
        <v>16222935.133292</v>
      </c>
      <c r="D22" s="0" t="n">
        <v>53143682.0192124</v>
      </c>
      <c r="E22" s="0" t="n">
        <v>62477336.3643508</v>
      </c>
      <c r="F22" s="0" t="n">
        <v>0</v>
      </c>
      <c r="G22" s="0" t="n">
        <v>315930.441605024</v>
      </c>
      <c r="H22" s="0" t="n">
        <v>207800.415798743</v>
      </c>
      <c r="I22" s="0" t="n">
        <v>115944.981304084</v>
      </c>
    </row>
    <row r="23" customFormat="false" ht="12.8" hidden="false" customHeight="false" outlineLevel="0" collapsed="false">
      <c r="A23" s="0" t="n">
        <v>70</v>
      </c>
      <c r="B23" s="0" t="n">
        <v>18831928.1531054</v>
      </c>
      <c r="C23" s="0" t="n">
        <v>18200425.4621659</v>
      </c>
      <c r="D23" s="0" t="n">
        <v>59572347.3694177</v>
      </c>
      <c r="E23" s="0" t="n">
        <v>60137025.6223966</v>
      </c>
      <c r="F23" s="0" t="n">
        <v>10022837.6037328</v>
      </c>
      <c r="G23" s="0" t="n">
        <v>357172.289423029</v>
      </c>
      <c r="H23" s="0" t="n">
        <v>202229.36412107</v>
      </c>
      <c r="I23" s="0" t="n">
        <v>103001.481993493</v>
      </c>
    </row>
    <row r="24" customFormat="false" ht="12.8" hidden="false" customHeight="false" outlineLevel="0" collapsed="false">
      <c r="A24" s="0" t="n">
        <v>71</v>
      </c>
      <c r="B24" s="0" t="n">
        <v>16044888.0484719</v>
      </c>
      <c r="C24" s="0" t="n">
        <v>15391251.2106216</v>
      </c>
      <c r="D24" s="0" t="n">
        <v>50708540.9627247</v>
      </c>
      <c r="E24" s="0" t="n">
        <v>58785524.3747724</v>
      </c>
      <c r="F24" s="0" t="n">
        <v>0</v>
      </c>
      <c r="G24" s="0" t="n">
        <v>387292.126965128</v>
      </c>
      <c r="H24" s="0" t="n">
        <v>201437.127595888</v>
      </c>
      <c r="I24" s="0" t="n">
        <v>92725.1189846464</v>
      </c>
    </row>
    <row r="25" customFormat="false" ht="12.8" hidden="false" customHeight="false" outlineLevel="0" collapsed="false">
      <c r="A25" s="0" t="n">
        <v>72</v>
      </c>
      <c r="B25" s="0" t="n">
        <v>18963536.7570208</v>
      </c>
      <c r="C25" s="0" t="n">
        <v>18318970.4352645</v>
      </c>
      <c r="D25" s="0" t="n">
        <v>60350214.3431177</v>
      </c>
      <c r="E25" s="0" t="n">
        <v>59940696.4604515</v>
      </c>
      <c r="F25" s="0" t="n">
        <v>9990116.07674191</v>
      </c>
      <c r="G25" s="0" t="n">
        <v>370923.090907126</v>
      </c>
      <c r="H25" s="0" t="n">
        <v>208182.980184982</v>
      </c>
      <c r="I25" s="0" t="n">
        <v>93514.6438059525</v>
      </c>
    </row>
    <row r="26" customFormat="false" ht="12.8" hidden="false" customHeight="false" outlineLevel="0" collapsed="false">
      <c r="A26" s="0" t="n">
        <v>73</v>
      </c>
      <c r="B26" s="0" t="n">
        <v>17203286.5474416</v>
      </c>
      <c r="C26" s="0" t="n">
        <v>16562490.7388879</v>
      </c>
      <c r="D26" s="0" t="n">
        <v>55087791.2021053</v>
      </c>
      <c r="E26" s="0" t="n">
        <v>62422333.6405557</v>
      </c>
      <c r="F26" s="0" t="n">
        <v>0</v>
      </c>
      <c r="G26" s="0" t="n">
        <v>362329.804773349</v>
      </c>
      <c r="H26" s="0" t="n">
        <v>205935.075440571</v>
      </c>
      <c r="I26" s="0" t="n">
        <v>103615.611914027</v>
      </c>
    </row>
    <row r="27" customFormat="false" ht="12.8" hidden="false" customHeight="false" outlineLevel="0" collapsed="false">
      <c r="A27" s="0" t="n">
        <v>74</v>
      </c>
      <c r="B27" s="0" t="n">
        <v>20764174.0484502</v>
      </c>
      <c r="C27" s="0" t="n">
        <v>20084833.044513</v>
      </c>
      <c r="D27" s="0" t="n">
        <v>66786642.3450286</v>
      </c>
      <c r="E27" s="0" t="n">
        <v>64973241.6805636</v>
      </c>
      <c r="F27" s="0" t="n">
        <v>10828873.6134273</v>
      </c>
      <c r="G27" s="0" t="n">
        <v>386932.156082759</v>
      </c>
      <c r="H27" s="0" t="n">
        <v>214332.92881876</v>
      </c>
      <c r="I27" s="0" t="n">
        <v>111537.027193887</v>
      </c>
    </row>
    <row r="28" customFormat="false" ht="12.8" hidden="false" customHeight="false" outlineLevel="0" collapsed="false">
      <c r="A28" s="0" t="n">
        <v>75</v>
      </c>
      <c r="B28" s="0" t="n">
        <v>18772290.669051</v>
      </c>
      <c r="C28" s="0" t="n">
        <v>18079239.8336735</v>
      </c>
      <c r="D28" s="0" t="n">
        <v>60692888.5561737</v>
      </c>
      <c r="E28" s="0" t="n">
        <v>67329570.1943567</v>
      </c>
      <c r="F28" s="0" t="n">
        <v>0</v>
      </c>
      <c r="G28" s="0" t="n">
        <v>392288.907151429</v>
      </c>
      <c r="H28" s="0" t="n">
        <v>218595.807284469</v>
      </c>
      <c r="I28" s="0" t="n">
        <v>117380.172773766</v>
      </c>
    </row>
    <row r="29" customFormat="false" ht="12.8" hidden="false" customHeight="false" outlineLevel="0" collapsed="false">
      <c r="A29" s="0" t="n">
        <v>76</v>
      </c>
      <c r="B29" s="0" t="n">
        <v>22445099.0177362</v>
      </c>
      <c r="C29" s="0" t="n">
        <v>21759284.6659285</v>
      </c>
      <c r="D29" s="0" t="n">
        <v>72813684.9074363</v>
      </c>
      <c r="E29" s="0" t="n">
        <v>69716464.5058913</v>
      </c>
      <c r="F29" s="0" t="n">
        <v>11619410.7509819</v>
      </c>
      <c r="G29" s="0" t="n">
        <v>378534.220387964</v>
      </c>
      <c r="H29" s="0" t="n">
        <v>223187.93432779</v>
      </c>
      <c r="I29" s="0" t="n">
        <v>120131.710131332</v>
      </c>
    </row>
    <row r="30" customFormat="false" ht="12.8" hidden="false" customHeight="false" outlineLevel="0" collapsed="false">
      <c r="A30" s="0" t="n">
        <v>77</v>
      </c>
      <c r="B30" s="0" t="n">
        <v>19990422.2264981</v>
      </c>
      <c r="C30" s="0" t="n">
        <v>19302391.3209057</v>
      </c>
      <c r="D30" s="0" t="n">
        <v>65120638.3951292</v>
      </c>
      <c r="E30" s="0" t="n">
        <v>71196781.4830407</v>
      </c>
      <c r="F30" s="0" t="n">
        <v>0</v>
      </c>
      <c r="G30" s="0" t="n">
        <v>369156.456282985</v>
      </c>
      <c r="H30" s="0" t="n">
        <v>231283.168299332</v>
      </c>
      <c r="I30" s="0" t="n">
        <v>125130.401442907</v>
      </c>
    </row>
    <row r="31" customFormat="false" ht="12.8" hidden="false" customHeight="false" outlineLevel="0" collapsed="false">
      <c r="A31" s="0" t="n">
        <v>78</v>
      </c>
      <c r="B31" s="0" t="n">
        <v>23574179.3368169</v>
      </c>
      <c r="C31" s="0" t="n">
        <v>22840681.0496409</v>
      </c>
      <c r="D31" s="0" t="n">
        <v>76713516.9595744</v>
      </c>
      <c r="E31" s="0" t="n">
        <v>72673835.5133266</v>
      </c>
      <c r="F31" s="0" t="n">
        <v>12112305.9188878</v>
      </c>
      <c r="G31" s="0" t="n">
        <v>404343.855425536</v>
      </c>
      <c r="H31" s="0" t="n">
        <v>239418.677450701</v>
      </c>
      <c r="I31" s="0" t="n">
        <v>128193.934713858</v>
      </c>
    </row>
    <row r="32" customFormat="false" ht="12.8" hidden="false" customHeight="false" outlineLevel="0" collapsed="false">
      <c r="A32" s="0" t="n">
        <v>79</v>
      </c>
      <c r="B32" s="0" t="n">
        <v>20780797.0164774</v>
      </c>
      <c r="C32" s="0" t="n">
        <v>20044787.7285846</v>
      </c>
      <c r="D32" s="0" t="n">
        <v>67905883.0516294</v>
      </c>
      <c r="E32" s="0" t="n">
        <v>73515260.0574378</v>
      </c>
      <c r="F32" s="0" t="n">
        <v>0</v>
      </c>
      <c r="G32" s="0" t="n">
        <v>416261.606993636</v>
      </c>
      <c r="H32" s="0" t="n">
        <v>230910.829626206</v>
      </c>
      <c r="I32" s="0" t="n">
        <v>126909.787532669</v>
      </c>
    </row>
    <row r="33" customFormat="false" ht="12.8" hidden="false" customHeight="false" outlineLevel="0" collapsed="false">
      <c r="A33" s="0" t="n">
        <v>80</v>
      </c>
      <c r="B33" s="0" t="n">
        <v>24427802.7874846</v>
      </c>
      <c r="C33" s="0" t="n">
        <v>23695289.0357124</v>
      </c>
      <c r="D33" s="0" t="n">
        <v>79831084.1759091</v>
      </c>
      <c r="E33" s="0" t="n">
        <v>75036410.45213</v>
      </c>
      <c r="F33" s="0" t="n">
        <v>12506068.4086883</v>
      </c>
      <c r="G33" s="0" t="n">
        <v>399525.410635984</v>
      </c>
      <c r="H33" s="0" t="n">
        <v>240054.055356754</v>
      </c>
      <c r="I33" s="0" t="n">
        <v>132763.265399288</v>
      </c>
    </row>
    <row r="34" customFormat="false" ht="12.8" hidden="false" customHeight="false" outlineLevel="0" collapsed="false">
      <c r="A34" s="0" t="n">
        <v>81</v>
      </c>
      <c r="B34" s="0" t="n">
        <v>21689745.791113</v>
      </c>
      <c r="C34" s="0" t="n">
        <v>20936756.3849385</v>
      </c>
      <c r="D34" s="0" t="n">
        <v>71139658.4270783</v>
      </c>
      <c r="E34" s="0" t="n">
        <v>76419841.3300528</v>
      </c>
      <c r="F34" s="0" t="n">
        <v>0</v>
      </c>
      <c r="G34" s="0" t="n">
        <v>416520.542631983</v>
      </c>
      <c r="H34" s="0" t="n">
        <v>243238.471551811</v>
      </c>
      <c r="I34" s="0" t="n">
        <v>133186.274272431</v>
      </c>
    </row>
    <row r="35" customFormat="false" ht="12.8" hidden="false" customHeight="false" outlineLevel="0" collapsed="false">
      <c r="A35" s="0" t="n">
        <v>82</v>
      </c>
      <c r="B35" s="0" t="n">
        <v>25154236.1678216</v>
      </c>
      <c r="C35" s="0" t="n">
        <v>24418953.354588</v>
      </c>
      <c r="D35" s="0" t="n">
        <v>82503988.0776434</v>
      </c>
      <c r="E35" s="0" t="n">
        <v>77083382.1964106</v>
      </c>
      <c r="F35" s="0" t="n">
        <v>12847230.3660684</v>
      </c>
      <c r="G35" s="0" t="n">
        <v>402826.80440606</v>
      </c>
      <c r="H35" s="0" t="n">
        <v>241530.737414746</v>
      </c>
      <c r="I35" s="0" t="n">
        <v>129893.244875474</v>
      </c>
    </row>
    <row r="36" customFormat="false" ht="12.8" hidden="false" customHeight="false" outlineLevel="0" collapsed="false">
      <c r="A36" s="0" t="n">
        <v>83</v>
      </c>
      <c r="B36" s="0" t="n">
        <v>22045016.9533373</v>
      </c>
      <c r="C36" s="0" t="n">
        <v>21271837.8916423</v>
      </c>
      <c r="D36" s="0" t="n">
        <v>72465287.5286975</v>
      </c>
      <c r="E36" s="0" t="n">
        <v>77364099.1293658</v>
      </c>
      <c r="F36" s="0" t="n">
        <v>0</v>
      </c>
      <c r="G36" s="0" t="n">
        <v>425641.350211282</v>
      </c>
      <c r="H36" s="0" t="n">
        <v>251316.070573491</v>
      </c>
      <c r="I36" s="0" t="n">
        <v>137459.48701457</v>
      </c>
    </row>
    <row r="37" customFormat="false" ht="12.8" hidden="false" customHeight="false" outlineLevel="0" collapsed="false">
      <c r="A37" s="0" t="n">
        <v>84</v>
      </c>
      <c r="B37" s="0" t="n">
        <v>25721199.580886</v>
      </c>
      <c r="C37" s="0" t="n">
        <v>24949688.1846942</v>
      </c>
      <c r="D37" s="0" t="n">
        <v>84500146.328818</v>
      </c>
      <c r="E37" s="0" t="n">
        <v>78519803.6529249</v>
      </c>
      <c r="F37" s="0" t="n">
        <v>13086633.9421541</v>
      </c>
      <c r="G37" s="0" t="n">
        <v>424042.863617387</v>
      </c>
      <c r="H37" s="0" t="n">
        <v>252777.002709762</v>
      </c>
      <c r="I37" s="0" t="n">
        <v>135273.614092322</v>
      </c>
    </row>
    <row r="38" customFormat="false" ht="12.8" hidden="false" customHeight="false" outlineLevel="0" collapsed="false">
      <c r="A38" s="0" t="n">
        <v>85</v>
      </c>
      <c r="B38" s="0" t="n">
        <v>22770750.329108</v>
      </c>
      <c r="C38" s="0" t="n">
        <v>22006993.1611966</v>
      </c>
      <c r="D38" s="0" t="n">
        <v>75139862.0199023</v>
      </c>
      <c r="E38" s="0" t="n">
        <v>79811047.7365927</v>
      </c>
      <c r="F38" s="0" t="n">
        <v>0</v>
      </c>
      <c r="G38" s="0" t="n">
        <v>423399.981387511</v>
      </c>
      <c r="H38" s="0" t="n">
        <v>247649.023385706</v>
      </c>
      <c r="I38" s="0" t="n">
        <v>132440.233054649</v>
      </c>
    </row>
    <row r="39" customFormat="false" ht="12.8" hidden="false" customHeight="false" outlineLevel="0" collapsed="false">
      <c r="A39" s="0" t="n">
        <v>86</v>
      </c>
      <c r="B39" s="0" t="n">
        <v>26469683.2830328</v>
      </c>
      <c r="C39" s="0" t="n">
        <v>25689167.1306177</v>
      </c>
      <c r="D39" s="0" t="n">
        <v>87195361.2827136</v>
      </c>
      <c r="E39" s="0" t="n">
        <v>80678095.0801758</v>
      </c>
      <c r="F39" s="0" t="n">
        <v>13446349.1800293</v>
      </c>
      <c r="G39" s="0" t="n">
        <v>434555.860959054</v>
      </c>
      <c r="H39" s="0" t="n">
        <v>251231.761608565</v>
      </c>
      <c r="I39" s="0" t="n">
        <v>135326.471210758</v>
      </c>
    </row>
    <row r="40" customFormat="false" ht="12.8" hidden="false" customHeight="false" outlineLevel="0" collapsed="false">
      <c r="A40" s="0" t="n">
        <v>87</v>
      </c>
      <c r="B40" s="0" t="n">
        <v>23310522.1365245</v>
      </c>
      <c r="C40" s="0" t="n">
        <v>22512207.488396</v>
      </c>
      <c r="D40" s="0" t="n">
        <v>77040088.9371557</v>
      </c>
      <c r="E40" s="0" t="n">
        <v>81471344.2246008</v>
      </c>
      <c r="F40" s="0" t="n">
        <v>0</v>
      </c>
      <c r="G40" s="0" t="n">
        <v>437810.110846798</v>
      </c>
      <c r="H40" s="0" t="n">
        <v>260881.85471815</v>
      </c>
      <c r="I40" s="0" t="n">
        <v>142318.117947945</v>
      </c>
    </row>
    <row r="41" customFormat="false" ht="12.8" hidden="false" customHeight="false" outlineLevel="0" collapsed="false">
      <c r="A41" s="0" t="n">
        <v>88</v>
      </c>
      <c r="B41" s="0" t="n">
        <v>27156427.9082715</v>
      </c>
      <c r="C41" s="0" t="n">
        <v>26389819.3116812</v>
      </c>
      <c r="D41" s="0" t="n">
        <v>89631021.8789026</v>
      </c>
      <c r="E41" s="0" t="n">
        <v>82704909.1310149</v>
      </c>
      <c r="F41" s="0" t="n">
        <v>13784151.5218358</v>
      </c>
      <c r="G41" s="0" t="n">
        <v>418848.141233275</v>
      </c>
      <c r="H41" s="0" t="n">
        <v>251922.293536787</v>
      </c>
      <c r="I41" s="0" t="n">
        <v>136911.659743265</v>
      </c>
    </row>
    <row r="42" customFormat="false" ht="12.8" hidden="false" customHeight="false" outlineLevel="0" collapsed="false">
      <c r="A42" s="0" t="n">
        <v>89</v>
      </c>
      <c r="B42" s="0" t="n">
        <v>23842139.0768265</v>
      </c>
      <c r="C42" s="0" t="n">
        <v>23057889.9017163</v>
      </c>
      <c r="D42" s="0" t="n">
        <v>78971361.2420536</v>
      </c>
      <c r="E42" s="0" t="n">
        <v>83211887.5284207</v>
      </c>
      <c r="F42" s="0" t="n">
        <v>0</v>
      </c>
      <c r="G42" s="0" t="n">
        <v>437771.156541746</v>
      </c>
      <c r="H42" s="0" t="n">
        <v>251203.184624377</v>
      </c>
      <c r="I42" s="0" t="n">
        <v>136106.905634373</v>
      </c>
    </row>
    <row r="43" customFormat="false" ht="12.8" hidden="false" customHeight="false" outlineLevel="0" collapsed="false">
      <c r="A43" s="0" t="n">
        <v>90</v>
      </c>
      <c r="B43" s="0" t="n">
        <v>27771203.762564</v>
      </c>
      <c r="C43" s="0" t="n">
        <v>26982680.6294898</v>
      </c>
      <c r="D43" s="0" t="n">
        <v>91737491.5218049</v>
      </c>
      <c r="E43" s="0" t="n">
        <v>84404085.0121148</v>
      </c>
      <c r="F43" s="0" t="n">
        <v>14067347.5020191</v>
      </c>
      <c r="G43" s="0" t="n">
        <v>447957.85367176</v>
      </c>
      <c r="H43" s="0" t="n">
        <v>247996.903532293</v>
      </c>
      <c r="I43" s="0" t="n">
        <v>132240.53695729</v>
      </c>
    </row>
    <row r="44" customFormat="false" ht="12.8" hidden="false" customHeight="false" outlineLevel="0" collapsed="false">
      <c r="A44" s="0" t="n">
        <v>91</v>
      </c>
      <c r="B44" s="0" t="n">
        <v>24501530.6288535</v>
      </c>
      <c r="C44" s="0" t="n">
        <v>23670818.0628995</v>
      </c>
      <c r="D44" s="0" t="n">
        <v>81173549.6810186</v>
      </c>
      <c r="E44" s="0" t="n">
        <v>85301332.3044233</v>
      </c>
      <c r="F44" s="0" t="n">
        <v>0</v>
      </c>
      <c r="G44" s="0" t="n">
        <v>492066.39091245</v>
      </c>
      <c r="H44" s="0" t="n">
        <v>246695.596312352</v>
      </c>
      <c r="I44" s="0" t="n">
        <v>131357.969613199</v>
      </c>
    </row>
    <row r="45" customFormat="false" ht="12.8" hidden="false" customHeight="false" outlineLevel="0" collapsed="false">
      <c r="A45" s="0" t="n">
        <v>92</v>
      </c>
      <c r="B45" s="0" t="n">
        <v>28168296.0465453</v>
      </c>
      <c r="C45" s="0" t="n">
        <v>27355110.4182565</v>
      </c>
      <c r="D45" s="0" t="n">
        <v>93069446.0433086</v>
      </c>
      <c r="E45" s="0" t="n">
        <v>85434753.9295157</v>
      </c>
      <c r="F45" s="0" t="n">
        <v>14239125.6549193</v>
      </c>
      <c r="G45" s="0" t="n">
        <v>466877.191938239</v>
      </c>
      <c r="H45" s="0" t="n">
        <v>249685.14064863</v>
      </c>
      <c r="I45" s="0" t="n">
        <v>138033.279574195</v>
      </c>
    </row>
    <row r="46" customFormat="false" ht="12.8" hidden="false" customHeight="false" outlineLevel="0" collapsed="false">
      <c r="A46" s="0" t="n">
        <v>93</v>
      </c>
      <c r="B46" s="0" t="n">
        <v>24787109.0423651</v>
      </c>
      <c r="C46" s="0" t="n">
        <v>23949930.8485919</v>
      </c>
      <c r="D46" s="0" t="n">
        <v>82156859.0894309</v>
      </c>
      <c r="E46" s="0" t="n">
        <v>86142737.2307051</v>
      </c>
      <c r="F46" s="0" t="n">
        <v>0</v>
      </c>
      <c r="G46" s="0" t="n">
        <v>483813.509190749</v>
      </c>
      <c r="H46" s="0" t="n">
        <v>254793.106169388</v>
      </c>
      <c r="I46" s="0" t="n">
        <v>140816.540590082</v>
      </c>
    </row>
    <row r="47" customFormat="false" ht="12.8" hidden="false" customHeight="false" outlineLevel="0" collapsed="false">
      <c r="A47" s="0" t="n">
        <v>94</v>
      </c>
      <c r="B47" s="0" t="n">
        <v>28924948.982655</v>
      </c>
      <c r="C47" s="0" t="n">
        <v>28102689.0707362</v>
      </c>
      <c r="D47" s="0" t="n">
        <v>95680171.4676328</v>
      </c>
      <c r="E47" s="0" t="n">
        <v>87684775.9933083</v>
      </c>
      <c r="F47" s="0" t="n">
        <v>14614129.332218</v>
      </c>
      <c r="G47" s="0" t="n">
        <v>466097.878994683</v>
      </c>
      <c r="H47" s="0" t="n">
        <v>258649.401396185</v>
      </c>
      <c r="I47" s="0" t="n">
        <v>139303.759325648</v>
      </c>
    </row>
    <row r="48" customFormat="false" ht="12.8" hidden="false" customHeight="false" outlineLevel="0" collapsed="false">
      <c r="A48" s="0" t="n">
        <v>95</v>
      </c>
      <c r="B48" s="0" t="n">
        <v>25413550.5054414</v>
      </c>
      <c r="C48" s="0" t="n">
        <v>24560114.2265776</v>
      </c>
      <c r="D48" s="0" t="n">
        <v>84350435.0455033</v>
      </c>
      <c r="E48" s="0" t="n">
        <v>88303988.506816</v>
      </c>
      <c r="F48" s="0" t="n">
        <v>0</v>
      </c>
      <c r="G48" s="0" t="n">
        <v>488371.867119298</v>
      </c>
      <c r="H48" s="0" t="n">
        <v>265222.594465753</v>
      </c>
      <c r="I48" s="0" t="n">
        <v>142631.167541083</v>
      </c>
    </row>
    <row r="49" customFormat="false" ht="12.8" hidden="false" customHeight="false" outlineLevel="0" collapsed="false">
      <c r="A49" s="0" t="n">
        <v>96</v>
      </c>
      <c r="B49" s="0" t="n">
        <v>29283377.180218</v>
      </c>
      <c r="C49" s="0" t="n">
        <v>28432794.1361276</v>
      </c>
      <c r="D49" s="0" t="n">
        <v>96847582.0496652</v>
      </c>
      <c r="E49" s="0" t="n">
        <v>88680365.429645</v>
      </c>
      <c r="F49" s="0" t="n">
        <v>14780060.9049408</v>
      </c>
      <c r="G49" s="0" t="n">
        <v>488979.538812631</v>
      </c>
      <c r="H49" s="0" t="n">
        <v>262432.570177784</v>
      </c>
      <c r="I49" s="0" t="n">
        <v>141672.76442855</v>
      </c>
    </row>
    <row r="50" customFormat="false" ht="12.8" hidden="false" customHeight="false" outlineLevel="0" collapsed="false">
      <c r="A50" s="0" t="n">
        <v>97</v>
      </c>
      <c r="B50" s="0" t="n">
        <v>25661619.9921056</v>
      </c>
      <c r="C50" s="0" t="n">
        <v>24794610.2877418</v>
      </c>
      <c r="D50" s="0" t="n">
        <v>85130122.5020337</v>
      </c>
      <c r="E50" s="0" t="n">
        <v>89045668.43021</v>
      </c>
      <c r="F50" s="0" t="n">
        <v>0</v>
      </c>
      <c r="G50" s="0" t="n">
        <v>497084.703879452</v>
      </c>
      <c r="H50" s="0" t="n">
        <v>268469.039508219</v>
      </c>
      <c r="I50" s="0" t="n">
        <v>144937.087108865</v>
      </c>
    </row>
    <row r="51" customFormat="false" ht="12.8" hidden="false" customHeight="false" outlineLevel="0" collapsed="false">
      <c r="A51" s="0" t="n">
        <v>98</v>
      </c>
      <c r="B51" s="0" t="n">
        <v>29689342.7710771</v>
      </c>
      <c r="C51" s="0" t="n">
        <v>28791415.184669</v>
      </c>
      <c r="D51" s="0" t="n">
        <v>98105838.0589427</v>
      </c>
      <c r="E51" s="0" t="n">
        <v>89767544.568908</v>
      </c>
      <c r="F51" s="0" t="n">
        <v>14961257.4281513</v>
      </c>
      <c r="G51" s="0" t="n">
        <v>524243.175100368</v>
      </c>
      <c r="H51" s="0" t="n">
        <v>271335.085544059</v>
      </c>
      <c r="I51" s="0" t="n">
        <v>146213.32251955</v>
      </c>
    </row>
    <row r="52" customFormat="false" ht="12.8" hidden="false" customHeight="false" outlineLevel="0" collapsed="false">
      <c r="A52" s="0" t="n">
        <v>99</v>
      </c>
      <c r="B52" s="0" t="n">
        <v>26165826.8032252</v>
      </c>
      <c r="C52" s="0" t="n">
        <v>25277370.7401463</v>
      </c>
      <c r="D52" s="0" t="n">
        <v>86869503.6407294</v>
      </c>
      <c r="E52" s="0" t="n">
        <v>90822808.986587</v>
      </c>
      <c r="F52" s="0" t="n">
        <v>0</v>
      </c>
      <c r="G52" s="0" t="n">
        <v>513513.569624882</v>
      </c>
      <c r="H52" s="0" t="n">
        <v>273101.726214443</v>
      </c>
      <c r="I52" s="0" t="n">
        <v>145486.810342244</v>
      </c>
    </row>
    <row r="53" customFormat="false" ht="12.8" hidden="false" customHeight="false" outlineLevel="0" collapsed="false">
      <c r="A53" s="0" t="n">
        <v>100</v>
      </c>
      <c r="B53" s="0" t="n">
        <v>30333098.9590389</v>
      </c>
      <c r="C53" s="0" t="n">
        <v>29482293.5841746</v>
      </c>
      <c r="D53" s="0" t="n">
        <v>100493857.193158</v>
      </c>
      <c r="E53" s="0" t="n">
        <v>91887751.6921184</v>
      </c>
      <c r="F53" s="0" t="n">
        <v>15314625.2820197</v>
      </c>
      <c r="G53" s="0" t="n">
        <v>472890.96054549</v>
      </c>
      <c r="H53" s="0" t="n">
        <v>275838.94033907</v>
      </c>
      <c r="I53" s="0" t="n">
        <v>145822.105685421</v>
      </c>
    </row>
    <row r="54" customFormat="false" ht="12.8" hidden="false" customHeight="false" outlineLevel="0" collapsed="false">
      <c r="A54" s="0" t="n">
        <v>101</v>
      </c>
      <c r="B54" s="0" t="n">
        <v>26624882.5627921</v>
      </c>
      <c r="C54" s="0" t="n">
        <v>25758272.5694897</v>
      </c>
      <c r="D54" s="0" t="n">
        <v>88535933.3283853</v>
      </c>
      <c r="E54" s="0" t="n">
        <v>92477626.700006</v>
      </c>
      <c r="F54" s="0" t="n">
        <v>0</v>
      </c>
      <c r="G54" s="0" t="n">
        <v>487119.949028418</v>
      </c>
      <c r="H54" s="0" t="n">
        <v>275898.301925021</v>
      </c>
      <c r="I54" s="0" t="n">
        <v>147988.203355774</v>
      </c>
    </row>
    <row r="55" customFormat="false" ht="12.8" hidden="false" customHeight="false" outlineLevel="0" collapsed="false">
      <c r="A55" s="0" t="n">
        <v>102</v>
      </c>
      <c r="B55" s="0" t="n">
        <v>30934166.7737596</v>
      </c>
      <c r="C55" s="0" t="n">
        <v>30023085.7550656</v>
      </c>
      <c r="D55" s="0" t="n">
        <v>102348919.970956</v>
      </c>
      <c r="E55" s="0" t="n">
        <v>93531877.357505</v>
      </c>
      <c r="F55" s="0" t="n">
        <v>15588646.2262508</v>
      </c>
      <c r="G55" s="0" t="n">
        <v>530011.702731269</v>
      </c>
      <c r="H55" s="0" t="n">
        <v>277640.113134104</v>
      </c>
      <c r="I55" s="0" t="n">
        <v>147756.004040932</v>
      </c>
    </row>
    <row r="56" customFormat="false" ht="12.8" hidden="false" customHeight="false" outlineLevel="0" collapsed="false">
      <c r="A56" s="0" t="n">
        <v>103</v>
      </c>
      <c r="B56" s="0" t="n">
        <v>27193816.4072184</v>
      </c>
      <c r="C56" s="0" t="n">
        <v>26271165.0019298</v>
      </c>
      <c r="D56" s="0" t="n">
        <v>90335512.6076344</v>
      </c>
      <c r="E56" s="0" t="n">
        <v>94283924.0097133</v>
      </c>
      <c r="F56" s="0" t="n">
        <v>0</v>
      </c>
      <c r="G56" s="0" t="n">
        <v>549060.206163651</v>
      </c>
      <c r="H56" s="0" t="n">
        <v>271854.193383039</v>
      </c>
      <c r="I56" s="0" t="n">
        <v>145338.579631315</v>
      </c>
    </row>
    <row r="57" customFormat="false" ht="12.8" hidden="false" customHeight="false" outlineLevel="0" collapsed="false">
      <c r="A57" s="0" t="n">
        <v>104</v>
      </c>
      <c r="B57" s="0" t="n">
        <v>31727298.3751141</v>
      </c>
      <c r="C57" s="0" t="n">
        <v>30829562.565614</v>
      </c>
      <c r="D57" s="0" t="n">
        <v>105152594.357329</v>
      </c>
      <c r="E57" s="0" t="n">
        <v>95997628.4611791</v>
      </c>
      <c r="F57" s="0" t="n">
        <v>15999604.7435299</v>
      </c>
      <c r="G57" s="0" t="n">
        <v>516823.467449097</v>
      </c>
      <c r="H57" s="0" t="n">
        <v>277142.377101385</v>
      </c>
      <c r="I57" s="0" t="n">
        <v>148242.807070865</v>
      </c>
    </row>
    <row r="58" customFormat="false" ht="12.8" hidden="false" customHeight="false" outlineLevel="0" collapsed="false">
      <c r="A58" s="0" t="n">
        <v>105</v>
      </c>
      <c r="B58" s="0" t="n">
        <v>28141330.132643</v>
      </c>
      <c r="C58" s="0" t="n">
        <v>27272716.9726451</v>
      </c>
      <c r="D58" s="0" t="n">
        <v>93848978.4275831</v>
      </c>
      <c r="E58" s="0" t="n">
        <v>97835534.6319877</v>
      </c>
      <c r="F58" s="0" t="n">
        <v>0</v>
      </c>
      <c r="G58" s="0" t="n">
        <v>495120.557089563</v>
      </c>
      <c r="H58" s="0" t="n">
        <v>272805.974779266</v>
      </c>
      <c r="I58" s="0" t="n">
        <v>143838.040184439</v>
      </c>
    </row>
    <row r="59" customFormat="false" ht="12.8" hidden="false" customHeight="false" outlineLevel="0" collapsed="false">
      <c r="A59" s="0" t="n">
        <v>106</v>
      </c>
      <c r="B59" s="0" t="n">
        <v>32654036.5219164</v>
      </c>
      <c r="C59" s="0" t="n">
        <v>31796962.5106154</v>
      </c>
      <c r="D59" s="0" t="n">
        <v>108554399.432196</v>
      </c>
      <c r="E59" s="0" t="n">
        <v>98991851.2496849</v>
      </c>
      <c r="F59" s="0" t="n">
        <v>16498641.8749475</v>
      </c>
      <c r="G59" s="0" t="n">
        <v>483725.587222406</v>
      </c>
      <c r="H59" s="0" t="n">
        <v>272954.942371654</v>
      </c>
      <c r="I59" s="0" t="n">
        <v>143419.259581239</v>
      </c>
    </row>
    <row r="60" customFormat="false" ht="12.8" hidden="false" customHeight="false" outlineLevel="0" collapsed="false">
      <c r="A60" s="0" t="n">
        <v>107</v>
      </c>
      <c r="B60" s="0" t="n">
        <v>28725686.2883686</v>
      </c>
      <c r="C60" s="0" t="n">
        <v>27870048.4356672</v>
      </c>
      <c r="D60" s="0" t="n">
        <v>95933291.3321347</v>
      </c>
      <c r="E60" s="0" t="n">
        <v>99915342.4105523</v>
      </c>
      <c r="F60" s="0" t="n">
        <v>0</v>
      </c>
      <c r="G60" s="0" t="n">
        <v>479376.687110491</v>
      </c>
      <c r="H60" s="0" t="n">
        <v>272280.778008623</v>
      </c>
      <c r="I60" s="0" t="n">
        <v>148543.410831698</v>
      </c>
    </row>
    <row r="61" customFormat="false" ht="12.8" hidden="false" customHeight="false" outlineLevel="0" collapsed="false">
      <c r="A61" s="0" t="n">
        <v>108</v>
      </c>
      <c r="B61" s="0" t="n">
        <v>33214360.778562</v>
      </c>
      <c r="C61" s="0" t="n">
        <v>32345532.1659762</v>
      </c>
      <c r="D61" s="0" t="n">
        <v>110442813.001482</v>
      </c>
      <c r="E61" s="0" t="n">
        <v>100636167.515891</v>
      </c>
      <c r="F61" s="0" t="n">
        <v>16772694.5859818</v>
      </c>
      <c r="G61" s="0" t="n">
        <v>494470.779665577</v>
      </c>
      <c r="H61" s="0" t="n">
        <v>270586.573379102</v>
      </c>
      <c r="I61" s="0" t="n">
        <v>148244.65648739</v>
      </c>
    </row>
    <row r="62" customFormat="false" ht="12.8" hidden="false" customHeight="false" outlineLevel="0" collapsed="false">
      <c r="A62" s="0" t="n">
        <v>109</v>
      </c>
      <c r="B62" s="0" t="n">
        <v>29290598.2126913</v>
      </c>
      <c r="C62" s="0" t="n">
        <v>28421118.2575167</v>
      </c>
      <c r="D62" s="0" t="n">
        <v>97895899.7318012</v>
      </c>
      <c r="E62" s="0" t="n">
        <v>101856687.196766</v>
      </c>
      <c r="F62" s="0" t="n">
        <v>0</v>
      </c>
      <c r="G62" s="0" t="n">
        <v>483185.55212017</v>
      </c>
      <c r="H62" s="0" t="n">
        <v>279262.215041415</v>
      </c>
      <c r="I62" s="0" t="n">
        <v>152903.125732807</v>
      </c>
    </row>
    <row r="63" customFormat="false" ht="12.8" hidden="false" customHeight="false" outlineLevel="0" collapsed="false">
      <c r="A63" s="0" t="n">
        <v>110</v>
      </c>
      <c r="B63" s="0" t="n">
        <v>34069060.5899402</v>
      </c>
      <c r="C63" s="0" t="n">
        <v>33198429.4820249</v>
      </c>
      <c r="D63" s="0" t="n">
        <v>113381250.270217</v>
      </c>
      <c r="E63" s="0" t="n">
        <v>103263133.53801</v>
      </c>
      <c r="F63" s="0" t="n">
        <v>17210522.2563349</v>
      </c>
      <c r="G63" s="0" t="n">
        <v>484787.66789444</v>
      </c>
      <c r="H63" s="0" t="n">
        <v>279403.463118486</v>
      </c>
      <c r="I63" s="0" t="n">
        <v>152057.109860495</v>
      </c>
    </row>
    <row r="64" customFormat="false" ht="12.8" hidden="false" customHeight="false" outlineLevel="0" collapsed="false">
      <c r="A64" s="0" t="n">
        <v>111</v>
      </c>
      <c r="B64" s="0" t="n">
        <v>29987460.4381183</v>
      </c>
      <c r="C64" s="0" t="n">
        <v>29111302.9110669</v>
      </c>
      <c r="D64" s="0" t="n">
        <v>100296132.784329</v>
      </c>
      <c r="E64" s="0" t="n">
        <v>104306096.009473</v>
      </c>
      <c r="F64" s="0" t="n">
        <v>0</v>
      </c>
      <c r="G64" s="0" t="n">
        <v>498888.527699395</v>
      </c>
      <c r="H64" s="0" t="n">
        <v>274778.46276616</v>
      </c>
      <c r="I64" s="0" t="n">
        <v>146415.052265567</v>
      </c>
    </row>
    <row r="65" customFormat="false" ht="12.8" hidden="false" customHeight="false" outlineLevel="0" collapsed="false">
      <c r="A65" s="0" t="n">
        <v>112</v>
      </c>
      <c r="B65" s="0" t="n">
        <v>34598581.3154144</v>
      </c>
      <c r="C65" s="0" t="n">
        <v>33699449.1962419</v>
      </c>
      <c r="D65" s="0" t="n">
        <v>115211476.287579</v>
      </c>
      <c r="E65" s="0" t="n">
        <v>104809388.555461</v>
      </c>
      <c r="F65" s="0" t="n">
        <v>17468231.4259102</v>
      </c>
      <c r="G65" s="0" t="n">
        <v>515085.852835539</v>
      </c>
      <c r="H65" s="0" t="n">
        <v>279330.068437468</v>
      </c>
      <c r="I65" s="0" t="n">
        <v>149594.568427913</v>
      </c>
    </row>
    <row r="66" customFormat="false" ht="12.8" hidden="false" customHeight="false" outlineLevel="0" collapsed="false">
      <c r="A66" s="0" t="n">
        <v>113</v>
      </c>
      <c r="B66" s="0" t="n">
        <v>30456860.5663057</v>
      </c>
      <c r="C66" s="0" t="n">
        <v>29598152.2369586</v>
      </c>
      <c r="D66" s="0" t="n">
        <v>102004528.092615</v>
      </c>
      <c r="E66" s="0" t="n">
        <v>105979042.554972</v>
      </c>
      <c r="F66" s="0" t="n">
        <v>0</v>
      </c>
      <c r="G66" s="0" t="n">
        <v>483668.92379127</v>
      </c>
      <c r="H66" s="0" t="n">
        <v>273626.611211753</v>
      </c>
      <c r="I66" s="0" t="n">
        <v>144875.420491534</v>
      </c>
    </row>
    <row r="67" customFormat="false" ht="12.8" hidden="false" customHeight="false" outlineLevel="0" collapsed="false">
      <c r="A67" s="0" t="n">
        <v>114</v>
      </c>
      <c r="B67" s="0" t="n">
        <v>35133331.7057672</v>
      </c>
      <c r="C67" s="0" t="n">
        <v>34272952.9635715</v>
      </c>
      <c r="D67" s="0" t="n">
        <v>117131214.493165</v>
      </c>
      <c r="E67" s="0" t="n">
        <v>106511925.991742</v>
      </c>
      <c r="F67" s="0" t="n">
        <v>17751987.6652904</v>
      </c>
      <c r="G67" s="0" t="n">
        <v>480240.072097017</v>
      </c>
      <c r="H67" s="0" t="n">
        <v>277020.434377764</v>
      </c>
      <c r="I67" s="0" t="n">
        <v>147311.765315486</v>
      </c>
    </row>
    <row r="68" customFormat="false" ht="12.8" hidden="false" customHeight="false" outlineLevel="0" collapsed="false">
      <c r="A68" s="0" t="n">
        <v>115</v>
      </c>
      <c r="B68" s="0" t="n">
        <v>30803242.5106211</v>
      </c>
      <c r="C68" s="0" t="n">
        <v>29943131.0551149</v>
      </c>
      <c r="D68" s="0" t="n">
        <v>103231795.52706</v>
      </c>
      <c r="E68" s="0" t="n">
        <v>107168313.625104</v>
      </c>
      <c r="F68" s="0" t="n">
        <v>0</v>
      </c>
      <c r="G68" s="0" t="n">
        <v>483215.19595529</v>
      </c>
      <c r="H68" s="0" t="n">
        <v>274226.332177333</v>
      </c>
      <c r="I68" s="0" t="n">
        <v>146671.324819338</v>
      </c>
    </row>
    <row r="69" customFormat="false" ht="12.8" hidden="false" customHeight="false" outlineLevel="0" collapsed="false">
      <c r="A69" s="0" t="n">
        <v>116</v>
      </c>
      <c r="B69" s="0" t="n">
        <v>35664078.2783109</v>
      </c>
      <c r="C69" s="0" t="n">
        <v>34769757.9117618</v>
      </c>
      <c r="D69" s="0" t="n">
        <v>118886095.406886</v>
      </c>
      <c r="E69" s="0" t="n">
        <v>108041363.591839</v>
      </c>
      <c r="F69" s="0" t="n">
        <v>18006893.9319732</v>
      </c>
      <c r="G69" s="0" t="n">
        <v>508532.39224657</v>
      </c>
      <c r="H69" s="0" t="n">
        <v>279404.026521806</v>
      </c>
      <c r="I69" s="0" t="n">
        <v>151977.068258246</v>
      </c>
    </row>
    <row r="70" customFormat="false" ht="12.8" hidden="false" customHeight="false" outlineLevel="0" collapsed="false">
      <c r="A70" s="0" t="n">
        <v>117</v>
      </c>
      <c r="B70" s="0" t="n">
        <v>31363822.6072225</v>
      </c>
      <c r="C70" s="0" t="n">
        <v>30492072.3353635</v>
      </c>
      <c r="D70" s="0" t="n">
        <v>105161297.439352</v>
      </c>
      <c r="E70" s="0" t="n">
        <v>109082663.947434</v>
      </c>
      <c r="F70" s="0" t="n">
        <v>0</v>
      </c>
      <c r="G70" s="0" t="n">
        <v>490682.343398457</v>
      </c>
      <c r="H70" s="0" t="n">
        <v>277496.126398966</v>
      </c>
      <c r="I70" s="0" t="n">
        <v>147959.717230862</v>
      </c>
    </row>
    <row r="71" customFormat="false" ht="12.8" hidden="false" customHeight="false" outlineLevel="0" collapsed="false">
      <c r="A71" s="0" t="n">
        <v>118</v>
      </c>
      <c r="B71" s="0" t="n">
        <v>36294587.7254185</v>
      </c>
      <c r="C71" s="0" t="n">
        <v>35428915.4449306</v>
      </c>
      <c r="D71" s="0" t="n">
        <v>121203321.651105</v>
      </c>
      <c r="E71" s="0" t="n">
        <v>110052259.458172</v>
      </c>
      <c r="F71" s="0" t="n">
        <v>18342043.2430287</v>
      </c>
      <c r="G71" s="0" t="n">
        <v>483900.637568215</v>
      </c>
      <c r="H71" s="0" t="n">
        <v>277655.578993955</v>
      </c>
      <c r="I71" s="0" t="n">
        <v>148737.234179695</v>
      </c>
    </row>
    <row r="72" customFormat="false" ht="12.8" hidden="false" customHeight="false" outlineLevel="0" collapsed="false">
      <c r="A72" s="0" t="n">
        <v>119</v>
      </c>
      <c r="B72" s="0" t="n">
        <v>31645220.0657703</v>
      </c>
      <c r="C72" s="0" t="n">
        <v>30767033.8343818</v>
      </c>
      <c r="D72" s="0" t="n">
        <v>106158490.57161</v>
      </c>
      <c r="E72" s="0" t="n">
        <v>110039491.240476</v>
      </c>
      <c r="F72" s="0" t="n">
        <v>0</v>
      </c>
      <c r="G72" s="0" t="n">
        <v>489495.142760664</v>
      </c>
      <c r="H72" s="0" t="n">
        <v>282514.875085395</v>
      </c>
      <c r="I72" s="0" t="n">
        <v>151680.305060662</v>
      </c>
    </row>
    <row r="73" customFormat="false" ht="12.8" hidden="false" customHeight="false" outlineLevel="0" collapsed="false">
      <c r="A73" s="0" t="n">
        <v>120</v>
      </c>
      <c r="B73" s="0" t="n">
        <v>36756421.8561046</v>
      </c>
      <c r="C73" s="0" t="n">
        <v>35851628.7562185</v>
      </c>
      <c r="D73" s="0" t="n">
        <v>122683342.854717</v>
      </c>
      <c r="E73" s="0" t="n">
        <v>111324860.981892</v>
      </c>
      <c r="F73" s="0" t="n">
        <v>18554143.496982</v>
      </c>
      <c r="G73" s="0" t="n">
        <v>513941.604088604</v>
      </c>
      <c r="H73" s="0" t="n">
        <v>283879.801901949</v>
      </c>
      <c r="I73" s="0" t="n">
        <v>152816.705565107</v>
      </c>
    </row>
    <row r="74" customFormat="false" ht="12.8" hidden="false" customHeight="false" outlineLevel="0" collapsed="false">
      <c r="A74" s="0" t="n">
        <v>121</v>
      </c>
      <c r="B74" s="0" t="n">
        <v>32238589.8881066</v>
      </c>
      <c r="C74" s="0" t="n">
        <v>31364753.3376098</v>
      </c>
      <c r="D74" s="0" t="n">
        <v>108250700.862524</v>
      </c>
      <c r="E74" s="0" t="n">
        <v>112139358.760155</v>
      </c>
      <c r="F74" s="0" t="n">
        <v>0</v>
      </c>
      <c r="G74" s="0" t="n">
        <v>476876.641616215</v>
      </c>
      <c r="H74" s="0" t="n">
        <v>285839.734067376</v>
      </c>
      <c r="I74" s="0" t="n">
        <v>158743.106876098</v>
      </c>
    </row>
    <row r="75" customFormat="false" ht="12.8" hidden="false" customHeight="false" outlineLevel="0" collapsed="false">
      <c r="A75" s="0" t="n">
        <v>122</v>
      </c>
      <c r="B75" s="0" t="n">
        <v>37162717.843281</v>
      </c>
      <c r="C75" s="0" t="n">
        <v>36265721.6115663</v>
      </c>
      <c r="D75" s="0" t="n">
        <v>124141588.530855</v>
      </c>
      <c r="E75" s="0" t="n">
        <v>112563148.839239</v>
      </c>
      <c r="F75" s="0" t="n">
        <v>18760524.8065398</v>
      </c>
      <c r="G75" s="0" t="n">
        <v>497048.974954792</v>
      </c>
      <c r="H75" s="0" t="n">
        <v>287026.842246285</v>
      </c>
      <c r="I75" s="0" t="n">
        <v>161314.877876568</v>
      </c>
    </row>
    <row r="76" customFormat="false" ht="12.8" hidden="false" customHeight="false" outlineLevel="0" collapsed="false">
      <c r="A76" s="0" t="n">
        <v>123</v>
      </c>
      <c r="B76" s="0" t="n">
        <v>32626516.9398387</v>
      </c>
      <c r="C76" s="0" t="n">
        <v>31692918.3977574</v>
      </c>
      <c r="D76" s="0" t="n">
        <v>109422530.814204</v>
      </c>
      <c r="E76" s="0" t="n">
        <v>113240713.82908</v>
      </c>
      <c r="F76" s="0" t="n">
        <v>0</v>
      </c>
      <c r="G76" s="0" t="n">
        <v>532923.39307893</v>
      </c>
      <c r="H76" s="0" t="n">
        <v>288556.613915528</v>
      </c>
      <c r="I76" s="0" t="n">
        <v>160169.335838344</v>
      </c>
    </row>
    <row r="77" customFormat="false" ht="12.8" hidden="false" customHeight="false" outlineLevel="0" collapsed="false">
      <c r="A77" s="0" t="n">
        <v>124</v>
      </c>
      <c r="B77" s="0" t="n">
        <v>37904101.864189</v>
      </c>
      <c r="C77" s="0" t="n">
        <v>36966744.3093508</v>
      </c>
      <c r="D77" s="0" t="n">
        <v>126537167.721839</v>
      </c>
      <c r="E77" s="0" t="n">
        <v>114666187.845672</v>
      </c>
      <c r="F77" s="0" t="n">
        <v>19111031.3076121</v>
      </c>
      <c r="G77" s="0" t="n">
        <v>523464.873688442</v>
      </c>
      <c r="H77" s="0" t="n">
        <v>299056.383198375</v>
      </c>
      <c r="I77" s="0" t="n">
        <v>164051.85421633</v>
      </c>
    </row>
    <row r="78" customFormat="false" ht="12.8" hidden="false" customHeight="false" outlineLevel="0" collapsed="false">
      <c r="A78" s="0" t="n">
        <v>125</v>
      </c>
      <c r="B78" s="0" t="n">
        <v>33403194.9415642</v>
      </c>
      <c r="C78" s="0" t="n">
        <v>32502050.1817533</v>
      </c>
      <c r="D78" s="0" t="n">
        <v>112268140.817291</v>
      </c>
      <c r="E78" s="0" t="n">
        <v>116093029.633503</v>
      </c>
      <c r="F78" s="0" t="n">
        <v>0</v>
      </c>
      <c r="G78" s="0" t="n">
        <v>496776.215577877</v>
      </c>
      <c r="H78" s="0" t="n">
        <v>293926.578246883</v>
      </c>
      <c r="I78" s="0" t="n">
        <v>157774.237123089</v>
      </c>
    </row>
    <row r="79" customFormat="false" ht="12.8" hidden="false" customHeight="false" outlineLevel="0" collapsed="false">
      <c r="A79" s="0" t="n">
        <v>126</v>
      </c>
      <c r="B79" s="0" t="n">
        <v>38535269.7567924</v>
      </c>
      <c r="C79" s="0" t="n">
        <v>37629962.2426224</v>
      </c>
      <c r="D79" s="0" t="n">
        <v>128933337.889868</v>
      </c>
      <c r="E79" s="0" t="n">
        <v>116758302.922769</v>
      </c>
      <c r="F79" s="0" t="n">
        <v>19459717.1537948</v>
      </c>
      <c r="G79" s="0" t="n">
        <v>498223.626105088</v>
      </c>
      <c r="H79" s="0" t="n">
        <v>297231.435271809</v>
      </c>
      <c r="I79" s="0" t="n">
        <v>156932.075418608</v>
      </c>
    </row>
    <row r="80" customFormat="false" ht="12.8" hidden="false" customHeight="false" outlineLevel="0" collapsed="false">
      <c r="A80" s="0" t="n">
        <v>127</v>
      </c>
      <c r="B80" s="0" t="n">
        <v>33730840.8736331</v>
      </c>
      <c r="C80" s="0" t="n">
        <v>32831684.6443217</v>
      </c>
      <c r="D80" s="0" t="n">
        <v>113505938.076844</v>
      </c>
      <c r="E80" s="0" t="n">
        <v>117288205.088673</v>
      </c>
      <c r="F80" s="0" t="n">
        <v>0</v>
      </c>
      <c r="G80" s="0" t="n">
        <v>495362.223275202</v>
      </c>
      <c r="H80" s="0" t="n">
        <v>293897.195461633</v>
      </c>
      <c r="I80" s="0" t="n">
        <v>156995.443677934</v>
      </c>
    </row>
    <row r="81" customFormat="false" ht="12.8" hidden="false" customHeight="false" outlineLevel="0" collapsed="false">
      <c r="A81" s="0" t="n">
        <v>128</v>
      </c>
      <c r="B81" s="0" t="n">
        <v>38993684.2526299</v>
      </c>
      <c r="C81" s="0" t="n">
        <v>38110221.5042849</v>
      </c>
      <c r="D81" s="0" t="n">
        <v>130706780.68105</v>
      </c>
      <c r="E81" s="0" t="n">
        <v>118269763.668765</v>
      </c>
      <c r="F81" s="0" t="n">
        <v>19711627.2781276</v>
      </c>
      <c r="G81" s="0" t="n">
        <v>473303.197867453</v>
      </c>
      <c r="H81" s="0" t="n">
        <v>297383.111529433</v>
      </c>
      <c r="I81" s="0" t="n">
        <v>161109.198497297</v>
      </c>
    </row>
    <row r="82" customFormat="false" ht="12.8" hidden="false" customHeight="false" outlineLevel="0" collapsed="false">
      <c r="A82" s="0" t="n">
        <v>129</v>
      </c>
      <c r="B82" s="0" t="n">
        <v>34436057.0920323</v>
      </c>
      <c r="C82" s="0" t="n">
        <v>33503186.2165971</v>
      </c>
      <c r="D82" s="0" t="n">
        <v>115942710.68728</v>
      </c>
      <c r="E82" s="0" t="n">
        <v>119713091.177321</v>
      </c>
      <c r="F82" s="0" t="n">
        <v>0</v>
      </c>
      <c r="G82" s="0" t="n">
        <v>520234.372049406</v>
      </c>
      <c r="H82" s="0" t="n">
        <v>299619.687237309</v>
      </c>
      <c r="I82" s="0" t="n">
        <v>161452.594497927</v>
      </c>
    </row>
    <row r="83" customFormat="false" ht="12.8" hidden="false" customHeight="false" outlineLevel="0" collapsed="false">
      <c r="A83" s="0" t="n">
        <v>130</v>
      </c>
      <c r="B83" s="0" t="n">
        <v>39884178.7881609</v>
      </c>
      <c r="C83" s="0" t="n">
        <v>38956294.7339317</v>
      </c>
      <c r="D83" s="0" t="n">
        <v>133657628.959081</v>
      </c>
      <c r="E83" s="0" t="n">
        <v>120881879.078537</v>
      </c>
      <c r="F83" s="0" t="n">
        <v>20146979.8464228</v>
      </c>
      <c r="G83" s="0" t="n">
        <v>509233.67047754</v>
      </c>
      <c r="H83" s="0" t="n">
        <v>302775.688237582</v>
      </c>
      <c r="I83" s="0" t="n">
        <v>165535.279305823</v>
      </c>
    </row>
    <row r="84" customFormat="false" ht="12.8" hidden="false" customHeight="false" outlineLevel="0" collapsed="false">
      <c r="A84" s="0" t="n">
        <v>131</v>
      </c>
      <c r="B84" s="0" t="n">
        <v>35185608.9697908</v>
      </c>
      <c r="C84" s="0" t="n">
        <v>34279810.515112</v>
      </c>
      <c r="D84" s="0" t="n">
        <v>118629941.51959</v>
      </c>
      <c r="E84" s="0" t="n">
        <v>122438110.124402</v>
      </c>
      <c r="F84" s="0" t="n">
        <v>0</v>
      </c>
      <c r="G84" s="0" t="n">
        <v>500419.511847771</v>
      </c>
      <c r="H84" s="0" t="n">
        <v>293724.795443021</v>
      </c>
      <c r="I84" s="0" t="n">
        <v>159505.924840057</v>
      </c>
    </row>
    <row r="85" customFormat="false" ht="12.8" hidden="false" customHeight="false" outlineLevel="0" collapsed="false">
      <c r="A85" s="0" t="n">
        <v>132</v>
      </c>
      <c r="B85" s="0" t="n">
        <v>40444038.2990633</v>
      </c>
      <c r="C85" s="0" t="n">
        <v>39488586.2032222</v>
      </c>
      <c r="D85" s="0" t="n">
        <v>135548059.485773</v>
      </c>
      <c r="E85" s="0" t="n">
        <v>122542401.117918</v>
      </c>
      <c r="F85" s="0" t="n">
        <v>20423733.5196531</v>
      </c>
      <c r="G85" s="0" t="n">
        <v>538544.653297481</v>
      </c>
      <c r="H85" s="0" t="n">
        <v>302986.548884933</v>
      </c>
      <c r="I85" s="0" t="n">
        <v>162744.133798153</v>
      </c>
    </row>
    <row r="86" customFormat="false" ht="12.8" hidden="false" customHeight="false" outlineLevel="0" collapsed="false">
      <c r="A86" s="0" t="n">
        <v>133</v>
      </c>
      <c r="B86" s="0" t="n">
        <v>35667065.1361775</v>
      </c>
      <c r="C86" s="0" t="n">
        <v>34696507.230586</v>
      </c>
      <c r="D86" s="0" t="n">
        <v>120112578.888395</v>
      </c>
      <c r="E86" s="0" t="n">
        <v>123941824.72956</v>
      </c>
      <c r="F86" s="0" t="n">
        <v>0</v>
      </c>
      <c r="G86" s="0" t="n">
        <v>554982.143170764</v>
      </c>
      <c r="H86" s="0" t="n">
        <v>301644.630934687</v>
      </c>
      <c r="I86" s="0" t="n">
        <v>162758.759265778</v>
      </c>
    </row>
    <row r="87" customFormat="false" ht="12.8" hidden="false" customHeight="false" outlineLevel="0" collapsed="false">
      <c r="A87" s="0" t="n">
        <v>134</v>
      </c>
      <c r="B87" s="0" t="n">
        <v>41126923.2205314</v>
      </c>
      <c r="C87" s="0" t="n">
        <v>40183052.4972099</v>
      </c>
      <c r="D87" s="0" t="n">
        <v>137932699.074804</v>
      </c>
      <c r="E87" s="0" t="n">
        <v>124646467.897528</v>
      </c>
      <c r="F87" s="0" t="n">
        <v>20774411.3162547</v>
      </c>
      <c r="G87" s="0" t="n">
        <v>540160.155130939</v>
      </c>
      <c r="H87" s="0" t="n">
        <v>294601.878724823</v>
      </c>
      <c r="I87" s="0" t="n">
        <v>155869.556379647</v>
      </c>
    </row>
    <row r="88" customFormat="false" ht="12.8" hidden="false" customHeight="false" outlineLevel="0" collapsed="false">
      <c r="A88" s="0" t="n">
        <v>135</v>
      </c>
      <c r="B88" s="0" t="n">
        <v>36117925.0332674</v>
      </c>
      <c r="C88" s="0" t="n">
        <v>35185256.6449985</v>
      </c>
      <c r="D88" s="0" t="n">
        <v>121846952.876584</v>
      </c>
      <c r="E88" s="0" t="n">
        <v>125649409.374746</v>
      </c>
      <c r="F88" s="0" t="n">
        <v>0</v>
      </c>
      <c r="G88" s="0" t="n">
        <v>528916.417973289</v>
      </c>
      <c r="H88" s="0" t="n">
        <v>295385.088274251</v>
      </c>
      <c r="I88" s="0" t="n">
        <v>154809.831459009</v>
      </c>
    </row>
    <row r="89" customFormat="false" ht="12.8" hidden="false" customHeight="false" outlineLevel="0" collapsed="false">
      <c r="A89" s="0" t="n">
        <v>136</v>
      </c>
      <c r="B89" s="0" t="n">
        <v>41617222.6674369</v>
      </c>
      <c r="C89" s="0" t="n">
        <v>40698047.815664</v>
      </c>
      <c r="D89" s="0" t="n">
        <v>139766942.291329</v>
      </c>
      <c r="E89" s="0" t="n">
        <v>126217855.290613</v>
      </c>
      <c r="F89" s="0" t="n">
        <v>21036309.2151022</v>
      </c>
      <c r="G89" s="0" t="n">
        <v>503964.058981555</v>
      </c>
      <c r="H89" s="0" t="n">
        <v>302440.098874981</v>
      </c>
      <c r="I89" s="0" t="n">
        <v>161100.991309189</v>
      </c>
    </row>
    <row r="90" customFormat="false" ht="12.8" hidden="false" customHeight="false" outlineLevel="0" collapsed="false">
      <c r="A90" s="0" t="n">
        <v>137</v>
      </c>
      <c r="B90" s="0" t="n">
        <v>36667546.3800405</v>
      </c>
      <c r="C90" s="0" t="n">
        <v>35771587.3598699</v>
      </c>
      <c r="D90" s="0" t="n">
        <v>123924826.87777</v>
      </c>
      <c r="E90" s="0" t="n">
        <v>127691193.658249</v>
      </c>
      <c r="F90" s="0" t="n">
        <v>0</v>
      </c>
      <c r="G90" s="0" t="n">
        <v>475094.671723806</v>
      </c>
      <c r="H90" s="0" t="n">
        <v>307393.579741124</v>
      </c>
      <c r="I90" s="0" t="n">
        <v>162101.098151056</v>
      </c>
    </row>
    <row r="91" customFormat="false" ht="12.8" hidden="false" customHeight="false" outlineLevel="0" collapsed="false">
      <c r="A91" s="0" t="n">
        <v>138</v>
      </c>
      <c r="B91" s="0" t="n">
        <v>42254440.9808584</v>
      </c>
      <c r="C91" s="0" t="n">
        <v>41384424.8621788</v>
      </c>
      <c r="D91" s="0" t="n">
        <v>142151739.103464</v>
      </c>
      <c r="E91" s="0" t="n">
        <v>128298024.882312</v>
      </c>
      <c r="F91" s="0" t="n">
        <v>21383004.147052</v>
      </c>
      <c r="G91" s="0" t="n">
        <v>457683.816455313</v>
      </c>
      <c r="H91" s="0" t="n">
        <v>301952.859679901</v>
      </c>
      <c r="I91" s="0" t="n">
        <v>157684.917920481</v>
      </c>
    </row>
    <row r="92" customFormat="false" ht="12.8" hidden="false" customHeight="false" outlineLevel="0" collapsed="false">
      <c r="A92" s="0" t="n">
        <v>139</v>
      </c>
      <c r="B92" s="0" t="n">
        <v>37018212.9414046</v>
      </c>
      <c r="C92" s="0" t="n">
        <v>36070866.5200784</v>
      </c>
      <c r="D92" s="0" t="n">
        <v>124988697.455067</v>
      </c>
      <c r="E92" s="0" t="n">
        <v>128665636.137597</v>
      </c>
      <c r="F92" s="0" t="n">
        <v>0</v>
      </c>
      <c r="G92" s="0" t="n">
        <v>533674.300485254</v>
      </c>
      <c r="H92" s="0" t="n">
        <v>301677.876415009</v>
      </c>
      <c r="I92" s="0" t="n">
        <v>159991.777751393</v>
      </c>
    </row>
    <row r="93" customFormat="false" ht="12.8" hidden="false" customHeight="false" outlineLevel="0" collapsed="false">
      <c r="A93" s="0" t="n">
        <v>140</v>
      </c>
      <c r="B93" s="0" t="n">
        <v>42938856.390798</v>
      </c>
      <c r="C93" s="0" t="n">
        <v>42005870.5113586</v>
      </c>
      <c r="D93" s="0" t="n">
        <v>144310022.556291</v>
      </c>
      <c r="E93" s="0" t="n">
        <v>130155076.448574</v>
      </c>
      <c r="F93" s="0" t="n">
        <v>21692512.7414291</v>
      </c>
      <c r="G93" s="0" t="n">
        <v>525706.796266706</v>
      </c>
      <c r="H93" s="0" t="n">
        <v>298248.61838834</v>
      </c>
      <c r="I93" s="0" t="n">
        <v>155757.806834741</v>
      </c>
    </row>
    <row r="94" customFormat="false" ht="12.8" hidden="false" customHeight="false" outlineLevel="0" collapsed="false">
      <c r="A94" s="0" t="n">
        <v>141</v>
      </c>
      <c r="B94" s="0" t="n">
        <v>37817691.4205566</v>
      </c>
      <c r="C94" s="0" t="n">
        <v>36847502.7618051</v>
      </c>
      <c r="D94" s="0" t="n">
        <v>127743574.57203</v>
      </c>
      <c r="E94" s="0" t="n">
        <v>131401404.013005</v>
      </c>
      <c r="F94" s="0" t="n">
        <v>0</v>
      </c>
      <c r="G94" s="0" t="n">
        <v>560362.257949593</v>
      </c>
      <c r="H94" s="0" t="n">
        <v>300040.368544466</v>
      </c>
      <c r="I94" s="0" t="n">
        <v>156837.188939085</v>
      </c>
    </row>
    <row r="95" customFormat="false" ht="12.8" hidden="false" customHeight="false" outlineLevel="0" collapsed="false">
      <c r="A95" s="0" t="n">
        <v>142</v>
      </c>
      <c r="B95" s="0" t="n">
        <v>43808843.7518385</v>
      </c>
      <c r="C95" s="0" t="n">
        <v>42870557.5066703</v>
      </c>
      <c r="D95" s="0" t="n">
        <v>147288313.497016</v>
      </c>
      <c r="E95" s="0" t="n">
        <v>132736919.19504</v>
      </c>
      <c r="F95" s="0" t="n">
        <v>22122819.86584</v>
      </c>
      <c r="G95" s="0" t="n">
        <v>531707.862950493</v>
      </c>
      <c r="H95" s="0" t="n">
        <v>298074.719219833</v>
      </c>
      <c r="I95" s="0" t="n">
        <v>155005.232854099</v>
      </c>
    </row>
    <row r="96" customFormat="false" ht="12.8" hidden="false" customHeight="false" outlineLevel="0" collapsed="false">
      <c r="A96" s="0" t="n">
        <v>143</v>
      </c>
      <c r="B96" s="0" t="n">
        <v>38354196.2349409</v>
      </c>
      <c r="C96" s="0" t="n">
        <v>37414297.6887043</v>
      </c>
      <c r="D96" s="0" t="n">
        <v>129673147.154923</v>
      </c>
      <c r="E96" s="0" t="n">
        <v>133308297.194401</v>
      </c>
      <c r="F96" s="0" t="n">
        <v>0</v>
      </c>
      <c r="G96" s="0" t="n">
        <v>530252.521095562</v>
      </c>
      <c r="H96" s="0" t="n">
        <v>299300.749759508</v>
      </c>
      <c r="I96" s="0" t="n">
        <v>157636.107687801</v>
      </c>
    </row>
    <row r="97" customFormat="false" ht="12.8" hidden="false" customHeight="false" outlineLevel="0" collapsed="false">
      <c r="A97" s="0" t="n">
        <v>144</v>
      </c>
      <c r="B97" s="0" t="n">
        <v>44118427.8779254</v>
      </c>
      <c r="C97" s="0" t="n">
        <v>43157243.6946787</v>
      </c>
      <c r="D97" s="0" t="n">
        <v>148314703.089622</v>
      </c>
      <c r="E97" s="0" t="n">
        <v>133612390.005054</v>
      </c>
      <c r="F97" s="0" t="n">
        <v>22268731.667509</v>
      </c>
      <c r="G97" s="0" t="n">
        <v>544857.950746854</v>
      </c>
      <c r="H97" s="0" t="n">
        <v>303291.883660459</v>
      </c>
      <c r="I97" s="0" t="n">
        <v>161477.641199153</v>
      </c>
    </row>
    <row r="98" customFormat="false" ht="12.8" hidden="false" customHeight="false" outlineLevel="0" collapsed="false">
      <c r="A98" s="0" t="n">
        <v>145</v>
      </c>
      <c r="B98" s="0" t="n">
        <v>38683449.7952264</v>
      </c>
      <c r="C98" s="0" t="n">
        <v>37718609.7468948</v>
      </c>
      <c r="D98" s="0" t="n">
        <v>130800772.195426</v>
      </c>
      <c r="E98" s="0" t="n">
        <v>134411054.973483</v>
      </c>
      <c r="F98" s="0" t="n">
        <v>0</v>
      </c>
      <c r="G98" s="0" t="n">
        <v>544276.763129447</v>
      </c>
      <c r="H98" s="0" t="n">
        <v>307109.199175065</v>
      </c>
      <c r="I98" s="0" t="n">
        <v>162077.265753011</v>
      </c>
    </row>
    <row r="99" customFormat="false" ht="12.8" hidden="false" customHeight="false" outlineLevel="0" collapsed="false">
      <c r="A99" s="0" t="n">
        <v>146</v>
      </c>
      <c r="B99" s="0" t="n">
        <v>44952515.4831822</v>
      </c>
      <c r="C99" s="0" t="n">
        <v>44015135.8278342</v>
      </c>
      <c r="D99" s="0" t="n">
        <v>151306940.77822</v>
      </c>
      <c r="E99" s="0" t="n">
        <v>136245980.831913</v>
      </c>
      <c r="F99" s="0" t="n">
        <v>22707663.4719855</v>
      </c>
      <c r="G99" s="0" t="n">
        <v>519597.286412724</v>
      </c>
      <c r="H99" s="0" t="n">
        <v>305321.064044136</v>
      </c>
      <c r="I99" s="0" t="n">
        <v>160659.006987372</v>
      </c>
    </row>
    <row r="100" customFormat="false" ht="12.8" hidden="false" customHeight="false" outlineLevel="0" collapsed="false">
      <c r="A100" s="0" t="n">
        <v>147</v>
      </c>
      <c r="B100" s="0" t="n">
        <v>39569195.5832208</v>
      </c>
      <c r="C100" s="0" t="n">
        <v>38607870.8228618</v>
      </c>
      <c r="D100" s="0" t="n">
        <v>133858857.649655</v>
      </c>
      <c r="E100" s="0" t="n">
        <v>137490091.727429</v>
      </c>
      <c r="F100" s="0" t="n">
        <v>0</v>
      </c>
      <c r="G100" s="0" t="n">
        <v>536177.88287319</v>
      </c>
      <c r="H100" s="0" t="n">
        <v>310839.636941956</v>
      </c>
      <c r="I100" s="0" t="n">
        <v>163296.05791979</v>
      </c>
    </row>
    <row r="101" customFormat="false" ht="12.8" hidden="false" customHeight="false" outlineLevel="0" collapsed="false">
      <c r="A101" s="0" t="n">
        <v>148</v>
      </c>
      <c r="B101" s="0" t="n">
        <v>45733913.1878194</v>
      </c>
      <c r="C101" s="0" t="n">
        <v>44772146.2856672</v>
      </c>
      <c r="D101" s="0" t="n">
        <v>153879503.208694</v>
      </c>
      <c r="E101" s="0" t="n">
        <v>138491465.144756</v>
      </c>
      <c r="F101" s="0" t="n">
        <v>23081910.8574594</v>
      </c>
      <c r="G101" s="0" t="n">
        <v>544164.481136921</v>
      </c>
      <c r="H101" s="0" t="n">
        <v>304819.653244672</v>
      </c>
      <c r="I101" s="0" t="n">
        <v>161118.239672349</v>
      </c>
    </row>
    <row r="102" customFormat="false" ht="12.8" hidden="false" customHeight="false" outlineLevel="0" collapsed="false">
      <c r="A102" s="0" t="n">
        <v>149</v>
      </c>
      <c r="B102" s="0" t="n">
        <v>40222532.8785448</v>
      </c>
      <c r="C102" s="0" t="n">
        <v>39283519.0826487</v>
      </c>
      <c r="D102" s="0" t="n">
        <v>136208120.661932</v>
      </c>
      <c r="E102" s="0" t="n">
        <v>139824685.464188</v>
      </c>
      <c r="F102" s="0" t="n">
        <v>0</v>
      </c>
      <c r="G102" s="0" t="n">
        <v>519937.370292503</v>
      </c>
      <c r="H102" s="0" t="n">
        <v>305462.401249659</v>
      </c>
      <c r="I102" s="0" t="n">
        <v>162305.749076995</v>
      </c>
    </row>
    <row r="103" customFormat="false" ht="12.8" hidden="false" customHeight="false" outlineLevel="0" collapsed="false">
      <c r="A103" s="0" t="n">
        <v>150</v>
      </c>
      <c r="B103" s="0" t="n">
        <v>46316492.9808927</v>
      </c>
      <c r="C103" s="0" t="n">
        <v>45348726.6323657</v>
      </c>
      <c r="D103" s="0" t="n">
        <v>155898312.838919</v>
      </c>
      <c r="E103" s="0" t="n">
        <v>140240836.044069</v>
      </c>
      <c r="F103" s="0" t="n">
        <v>23373472.6740114</v>
      </c>
      <c r="G103" s="0" t="n">
        <v>552050.673050702</v>
      </c>
      <c r="H103" s="0" t="n">
        <v>302947.411809046</v>
      </c>
      <c r="I103" s="0" t="n">
        <v>161097.519524705</v>
      </c>
    </row>
    <row r="104" customFormat="false" ht="12.8" hidden="false" customHeight="false" outlineLevel="0" collapsed="false">
      <c r="A104" s="0" t="n">
        <v>151</v>
      </c>
      <c r="B104" s="0" t="n">
        <v>40483093.1029651</v>
      </c>
      <c r="C104" s="0" t="n">
        <v>39510406.9621335</v>
      </c>
      <c r="D104" s="0" t="n">
        <v>137039009.607997</v>
      </c>
      <c r="E104" s="0" t="n">
        <v>140606029.440848</v>
      </c>
      <c r="F104" s="0" t="n">
        <v>0</v>
      </c>
      <c r="G104" s="0" t="n">
        <v>551917.669798565</v>
      </c>
      <c r="H104" s="0" t="n">
        <v>302563.956038605</v>
      </c>
      <c r="I104" s="0" t="n">
        <v>168863.592849212</v>
      </c>
    </row>
    <row r="105" customFormat="false" ht="12.8" hidden="false" customHeight="false" outlineLevel="0" collapsed="false">
      <c r="A105" s="0" t="n">
        <v>152</v>
      </c>
      <c r="B105" s="0" t="n">
        <v>46754545.1324097</v>
      </c>
      <c r="C105" s="0" t="n">
        <v>45769517.0569915</v>
      </c>
      <c r="D105" s="0" t="n">
        <v>157412428.061354</v>
      </c>
      <c r="E105" s="0" t="n">
        <v>141528266.775393</v>
      </c>
      <c r="F105" s="0" t="n">
        <v>23588044.4625655</v>
      </c>
      <c r="G105" s="0" t="n">
        <v>562771.6155307</v>
      </c>
      <c r="H105" s="0" t="n">
        <v>302818.978576595</v>
      </c>
      <c r="I105" s="0" t="n">
        <v>170624.9733013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256</v>
      </c>
      <c r="C1" s="0" t="s">
        <v>257</v>
      </c>
      <c r="D1" s="0" t="s">
        <v>258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2050847.42834836</v>
      </c>
      <c r="C22" s="0" t="n">
        <v>714325.073422867</v>
      </c>
      <c r="D22" s="0" t="n">
        <v>1336732.4871655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pane xSplit="2" ySplit="0" topLeftCell="Z19" activePane="topRight" state="frozen"/>
      <selection pane="topLeft" activeCell="A19" activeCellId="0" sqref="A19"/>
      <selection pane="topRight" activeCell="AG61" activeCellId="0" sqref="AG61"/>
    </sheetView>
  </sheetViews>
  <sheetFormatPr defaultColWidth="9.0390625" defaultRowHeight="12.75" zeroHeight="false" outlineLevelRow="0" outlineLevelCol="0"/>
  <cols>
    <col collapsed="false" customWidth="true" hidden="false" outlineLevel="0" max="3" min="3" style="0" width="16.41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42"/>
    <col collapsed="false" customWidth="true" hidden="false" outlineLevel="0" max="9" min="9" style="0" width="14.69"/>
    <col collapsed="false" customWidth="true" hidden="false" outlineLevel="0" max="20" min="15" style="0" width="15.29"/>
    <col collapsed="false" customWidth="true" hidden="false" outlineLevel="0" max="28" min="27" style="0" width="13.7"/>
    <col collapsed="false" customWidth="true" hidden="false" outlineLevel="0" max="30" min="30" style="0" width="13.29"/>
    <col collapsed="false" customWidth="true" hidden="false" outlineLevel="0" max="33" min="33" style="0" width="16"/>
    <col collapsed="false" customWidth="true" hidden="false" outlineLevel="0" max="39" min="39" style="0" width="27"/>
    <col collapsed="false" customWidth="true" hidden="false" outlineLevel="0" max="41" min="41" style="0" width="17.86"/>
    <col collapsed="false" customWidth="true" hidden="false" outlineLevel="0" max="42" min="42" style="0" width="19.14"/>
    <col collapsed="false" customWidth="true" hidden="false" outlineLevel="0" max="44" min="43" style="0" width="10.99"/>
    <col collapsed="false" customWidth="true" hidden="false" outlineLevel="0" max="49" min="49" style="3" width="8.86"/>
    <col collapsed="false" customWidth="true" hidden="false" outlineLevel="0" max="60" min="60" style="0" width="11.14"/>
    <col collapsed="false" customWidth="true" hidden="false" outlineLevel="0" max="65" min="65" style="0" width="29.86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75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-0.0328930718673193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0.0796959313657844</v>
      </c>
      <c r="BN4" s="51" t="n">
        <f aca="false">(SUM(H14:H17)+SUM(J14:J17))/AVERAGE(AG14:AG17)</f>
        <v>0</v>
      </c>
      <c r="BO4" s="52" t="n">
        <f aca="false">AL4-BN4</f>
        <v>-0.0328930718673193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-0.0327968849329027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-0.032836852905352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-0.0365372181621091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-0.037080040214063</v>
      </c>
      <c r="BP6" s="31" t="n">
        <f aca="false">BM6+BN6</f>
        <v>0.0814041954669318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0.0590035171312341</v>
      </c>
      <c r="BL7" s="51" t="n">
        <f aca="false">SUM(P26:P29)/AVERAGE(AG26:AG29)</f>
        <v>0.0175882201816179</v>
      </c>
      <c r="BM7" s="51" t="n">
        <f aca="false">SUM(D26:D29)/AVERAGE(AG26:AG29)</f>
        <v>0.0778892374999734</v>
      </c>
      <c r="BN7" s="51" t="n">
        <f aca="false">(SUM(H26:H29)+SUM(J26:J29))/AVERAGE(AG26:AG29)</f>
        <v>0.000951174085141823</v>
      </c>
      <c r="BO7" s="52" t="n">
        <f aca="false">AL7-BN7</f>
        <v>-0.0374251146354991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-0.0381137335459022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0.0513674877155538</v>
      </c>
      <c r="BL8" s="51" t="n">
        <f aca="false">SUM(P30:P33)/AVERAGE(AG30:AG33)</f>
        <v>0.0166616267335345</v>
      </c>
      <c r="BM8" s="51" t="n">
        <f aca="false">SUM(D30:D33)/AVERAGE(AG30:AG33)</f>
        <v>0.0728195945279216</v>
      </c>
      <c r="BN8" s="51" t="n">
        <f aca="false">(SUM(H30:H33)+SUM(J30:J33))/AVERAGE(AG30:AG33)</f>
        <v>0.00086516503452115</v>
      </c>
      <c r="BO8" s="52" t="n">
        <f aca="false">AL8-BN8</f>
        <v>-0.0389788985804234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-0.0531597096918803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0.0580932317937318</v>
      </c>
      <c r="BL9" s="51" t="n">
        <f aca="false">SUM(P34:P37)/AVERAGE(AG34:AG37)</f>
        <v>0.0196551004018765</v>
      </c>
      <c r="BM9" s="51" t="n">
        <f aca="false">SUM(D34:D37)/AVERAGE(AG34:AG37)</f>
        <v>0.0915978410837355</v>
      </c>
      <c r="BN9" s="51" t="n">
        <f aca="false">(SUM(H34:H37)+SUM(J34:J37))/AVERAGE(AG34:AG37)</f>
        <v>0.0013883804725258</v>
      </c>
      <c r="BO9" s="52" t="n">
        <f aca="false">AL9-BN9</f>
        <v>-0.0545480901644061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-0.0405169427323963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0.0566789354489504</v>
      </c>
      <c r="BL10" s="51" t="n">
        <f aca="false">SUM(P38:P41)/AVERAGE(AG38:AG41)</f>
        <v>0.0168097736058701</v>
      </c>
      <c r="BM10" s="51" t="n">
        <f aca="false">SUM(D38:D41)/AVERAGE(AG38:AG41)</f>
        <v>0.0803861045754766</v>
      </c>
      <c r="BN10" s="51" t="n">
        <f aca="false">(SUM(H38:H41)+SUM(J38:J41))/AVERAGE(AG38:AG41)</f>
        <v>0.00163335559296764</v>
      </c>
      <c r="BO10" s="52" t="n">
        <f aca="false">AL10-BN10</f>
        <v>-0.042150298325364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-0.039114567498484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0.0581923761258864</v>
      </c>
      <c r="BL11" s="51" t="n">
        <f aca="false">SUM(P42:P45)/AVERAGE(AG42:AG45)</f>
        <v>0.0165504604354543</v>
      </c>
      <c r="BM11" s="51" t="n">
        <f aca="false">SUM(D42:D45)/AVERAGE(AG42:AG45)</f>
        <v>0.0807564831889161</v>
      </c>
      <c r="BN11" s="51" t="n">
        <f aca="false">(SUM(H42:H45)+SUM(J42:J45))/AVERAGE(AG42:AG45)</f>
        <v>0.00200149660908133</v>
      </c>
      <c r="BO11" s="52" t="n">
        <f aca="false">AL11-BN11</f>
        <v>-0.0411160641075653</v>
      </c>
      <c r="BP11" s="31" t="n">
        <f aca="false">BM11+BN11</f>
        <v>0.0827579797979974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-0.0373649323593717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0.0586786121393279</v>
      </c>
      <c r="BL12" s="51" t="n">
        <f aca="false">SUM(P46:P49)/AVERAGE(AG46:AG49)</f>
        <v>0.015922900922759</v>
      </c>
      <c r="BM12" s="51" t="n">
        <f aca="false">SUM(D46:D49)/AVERAGE(AG46:AG49)</f>
        <v>0.0801206435759407</v>
      </c>
      <c r="BN12" s="51" t="n">
        <f aca="false">(SUM(H46:H49)+SUM(J46:J49))/AVERAGE(AG46:AG49)</f>
        <v>0.00219907958099401</v>
      </c>
      <c r="BO12" s="52" t="n">
        <f aca="false">AL12-BN12</f>
        <v>-0.0395640119403658</v>
      </c>
      <c r="BP12" s="31" t="n">
        <f aca="false">BM12+BN12</f>
        <v>0.0823197231569347</v>
      </c>
    </row>
    <row r="13" customFormat="false" ht="12.75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-0.0362561500969635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0.06006587053989</v>
      </c>
      <c r="BL13" s="31" t="n">
        <f aca="false">SUM(P50:P53)/AVERAGE(AG50:AG53)</f>
        <v>0.0157850384807998</v>
      </c>
      <c r="BM13" s="31" t="n">
        <f aca="false">SUM(D50:D53)/AVERAGE(AG50:AG53)</f>
        <v>0.0805369821560537</v>
      </c>
      <c r="BN13" s="31" t="n">
        <f aca="false">(SUM(H50:H53)+SUM(J50:J53))/AVERAGE(AG50:AG53)</f>
        <v>0.00250568146738528</v>
      </c>
      <c r="BO13" s="59" t="n">
        <f aca="false">AL13-BN13</f>
        <v>-0.0387618315643488</v>
      </c>
      <c r="BP13" s="31" t="n">
        <f aca="false">BM13+BN13</f>
        <v>0.083042663623439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68463981.2184369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-2409400.90754297</v>
      </c>
      <c r="AA14" s="6"/>
      <c r="AB14" s="6" t="n">
        <f aca="false">T14-P14-D14</f>
        <v>-43193513.2670499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-0.00879926286965219</v>
      </c>
      <c r="AK14" s="62" t="n">
        <f aca="false">AK13+1</f>
        <v>2025</v>
      </c>
      <c r="AL14" s="63" t="n">
        <f aca="false">SUM(AB54:AB57)/AVERAGE(AG54:AG57)</f>
        <v>-0.0346905189946093</v>
      </c>
      <c r="AM14" s="6" t="n">
        <v>13946867.9480024</v>
      </c>
      <c r="AN14" s="63" t="n">
        <f aca="false">AM14/AVERAGE(AG54:AG57)</f>
        <v>0.00246865152395302</v>
      </c>
      <c r="AO14" s="63" t="n">
        <f aca="false">'GDP evolution by scenario'!G53</f>
        <v>0.0199182956823416</v>
      </c>
      <c r="AP14" s="63"/>
      <c r="AQ14" s="6" t="n">
        <f aca="false">AQ13*(1+AO14)</f>
        <v>466191551.342944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368275267.965042</v>
      </c>
      <c r="AS14" s="64" t="n">
        <f aca="false">AQ14/AG57</f>
        <v>0.0811770092583358</v>
      </c>
      <c r="AT14" s="64" t="n">
        <f aca="false">AR14/AG57</f>
        <v>0.0641270412367949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0.062126828414394</v>
      </c>
      <c r="BL14" s="61" t="n">
        <f aca="false">SUM(P54:P57)/AVERAGE(AG54:AG57)</f>
        <v>0.015712529424747</v>
      </c>
      <c r="BM14" s="61" t="n">
        <f aca="false">SUM(D54:D57)/AVERAGE(AG54:AG57)</f>
        <v>0.0811048179842563</v>
      </c>
      <c r="BN14" s="61" t="n">
        <f aca="false">(SUM(H54:H57)+SUM(J54:J57))/AVERAGE(AG54:AG57)</f>
        <v>0.00347532574500148</v>
      </c>
      <c r="BO14" s="63" t="n">
        <f aca="false">AL14-BN14</f>
        <v>-0.0381658447396107</v>
      </c>
      <c r="BP14" s="31" t="n">
        <f aca="false">BM14+BN14</f>
        <v>0.0845801437292578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22051740.3344972</v>
      </c>
      <c r="S15" s="67"/>
      <c r="T15" s="9" t="n">
        <f aca="false">'Central SIPA income'!J10</f>
        <v>84316740.4307726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379479.806947783</v>
      </c>
      <c r="Y15" s="9"/>
      <c r="Z15" s="9" t="n">
        <f aca="false">R15+V15-N15-L15-F15</f>
        <v>-698168.567223895</v>
      </c>
      <c r="AA15" s="9"/>
      <c r="AB15" s="9" t="n">
        <f aca="false">T15-P15-D15</f>
        <v>-40902818.4249847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-0.00708481576225081</v>
      </c>
      <c r="AK15" s="68" t="n">
        <f aca="false">AK14+1</f>
        <v>2026</v>
      </c>
      <c r="AL15" s="69" t="n">
        <f aca="false">SUM(AB58:AB61)/AVERAGE(AG58:AG61)</f>
        <v>-0.0331793543222214</v>
      </c>
      <c r="AM15" s="9" t="n">
        <v>13032040.9288315</v>
      </c>
      <c r="AN15" s="69" t="n">
        <f aca="false">AM15/AVERAGE(AG58:AG61)</f>
        <v>0.00222848021801891</v>
      </c>
      <c r="AO15" s="69" t="n">
        <f aca="false">'GDP evolution by scenario'!G57</f>
        <v>0.0351105907988289</v>
      </c>
      <c r="AP15" s="69"/>
      <c r="AQ15" s="9" t="n">
        <f aca="false">AQ14*(1+AO15)</f>
        <v>482559812.136017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367965179.697959</v>
      </c>
      <c r="AS15" s="70" t="n">
        <f aca="false">AQ15/AG61</f>
        <v>0.0819043976243034</v>
      </c>
      <c r="AT15" s="70" t="n">
        <f aca="false">AR15/AG61</f>
        <v>0.0624543644786256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0.0626099891392762</v>
      </c>
      <c r="BL15" s="39" t="n">
        <f aca="false">SUM(P58:P61)/AVERAGE(AG58:AG61)</f>
        <v>0.0153258023395801</v>
      </c>
      <c r="BM15" s="39" t="n">
        <f aca="false">SUM(D58:D61)/AVERAGE(AG58:AG61)</f>
        <v>0.0804635411219176</v>
      </c>
      <c r="BN15" s="39" t="n">
        <f aca="false">(SUM(H58:H61)+SUM(J58:J61))/AVERAGE(AG58:AG61)</f>
        <v>0.00463721841080614</v>
      </c>
      <c r="BO15" s="69" t="n">
        <f aca="false">AL15-BN15</f>
        <v>-0.0378165727330276</v>
      </c>
      <c r="BP15" s="31" t="n">
        <f aca="false">BM15+BN15</f>
        <v>0.0851007595327237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375106.62908497</v>
      </c>
      <c r="Y16" s="9"/>
      <c r="Z16" s="9" t="n">
        <f aca="false">R16+V16-N16-L16-F16</f>
        <v>-2444121.32889776</v>
      </c>
      <c r="AA16" s="9"/>
      <c r="AB16" s="9" t="n">
        <f aca="false">T16-P16-D16</f>
        <v>-47135207.4579645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-0.00899357230223515</v>
      </c>
      <c r="AK16" s="68" t="n">
        <f aca="false">AK15+1</f>
        <v>2027</v>
      </c>
      <c r="AL16" s="69" t="n">
        <f aca="false">SUM(AB62:AB65)/AVERAGE(AG62:AG65)</f>
        <v>-0.0326112972944698</v>
      </c>
      <c r="AM16" s="9" t="n">
        <v>12139889.4651339</v>
      </c>
      <c r="AN16" s="69" t="n">
        <f aca="false">AM16/AVERAGE(AG62:AG65)</f>
        <v>0.00203290196705858</v>
      </c>
      <c r="AO16" s="69" t="n">
        <f aca="false">'GDP evolution by scenario'!G61</f>
        <v>0.0211619979229485</v>
      </c>
      <c r="AP16" s="69"/>
      <c r="AQ16" s="9" t="n">
        <f aca="false">AQ15*(1+AO16)</f>
        <v>492771741.878138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363494865.9969</v>
      </c>
      <c r="AS16" s="70" t="n">
        <f aca="false">AQ16/AG65</f>
        <v>0.0814605587711371</v>
      </c>
      <c r="AT16" s="70" t="n">
        <f aca="false">AR16/AG65</f>
        <v>0.0600896771833758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0.0623267372206394</v>
      </c>
      <c r="BL16" s="39" t="n">
        <f aca="false">SUM(P62:P65)/AVERAGE(AG62:AG65)</f>
        <v>0.0149528216052983</v>
      </c>
      <c r="BM16" s="39" t="n">
        <f aca="false">SUM(D62:D65)/AVERAGE(AG62:AG65)</f>
        <v>0.0799852129098109</v>
      </c>
      <c r="BN16" s="39" t="n">
        <f aca="false">(SUM(H62:H65)+SUM(J62:J65))/AVERAGE(AG62:AG65)</f>
        <v>0.00539512327793686</v>
      </c>
      <c r="BO16" s="69" t="n">
        <f aca="false">AL16-BN16</f>
        <v>-0.0380064205724067</v>
      </c>
      <c r="BP16" s="31" t="n">
        <f aca="false">BM16+BN16</f>
        <v>0.0853803361877478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23608504.5739549</v>
      </c>
      <c r="S17" s="67"/>
      <c r="T17" s="9" t="n">
        <f aca="false">'Central SIPA income'!J12</f>
        <v>90269163.4277423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-430415.360052787</v>
      </c>
      <c r="AA17" s="9"/>
      <c r="AB17" s="9" t="n">
        <f aca="false">T17-P17-D17</f>
        <v>-41930099.0316029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-0.00816640800500314</v>
      </c>
      <c r="AK17" s="68" t="n">
        <f aca="false">AK16+1</f>
        <v>2028</v>
      </c>
      <c r="AL17" s="69" t="n">
        <f aca="false">SUM(AB66:AB69)/AVERAGE(AG66:AG69)</f>
        <v>-0.0306763770864657</v>
      </c>
      <c r="AM17" s="9" t="n">
        <v>11273018.6820578</v>
      </c>
      <c r="AN17" s="69" t="n">
        <f aca="false">AM17/AVERAGE(AG66:AG69)</f>
        <v>0.00183431374206745</v>
      </c>
      <c r="AO17" s="69" t="n">
        <f aca="false">'GDP evolution by scenario'!G65</f>
        <v>0.0291254319351535</v>
      </c>
      <c r="AP17" s="69"/>
      <c r="AQ17" s="9" t="n">
        <f aca="false">AQ16*(1+AO17)</f>
        <v>507123931.705777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362659087.054375</v>
      </c>
      <c r="AS17" s="70" t="n">
        <f aca="false">AQ17/AG69</f>
        <v>0.0817240686269665</v>
      </c>
      <c r="AT17" s="70" t="n">
        <f aca="false">AR17/AG69</f>
        <v>0.0584432606422924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0.0627777196074783</v>
      </c>
      <c r="BL17" s="39" t="n">
        <f aca="false">SUM(P66:P69)/AVERAGE(AG66:AG69)</f>
        <v>0.0145434437574468</v>
      </c>
      <c r="BM17" s="39" t="n">
        <f aca="false">SUM(D66:D69)/AVERAGE(AG66:AG69)</f>
        <v>0.0789106529364972</v>
      </c>
      <c r="BN17" s="39" t="n">
        <f aca="false">(SUM(H66:H69)+SUM(J66:J69))/AVERAGE(AG66:AG69)</f>
        <v>0.00616636505757944</v>
      </c>
      <c r="BO17" s="69" t="n">
        <f aca="false">AL17-BN17</f>
        <v>-0.0368427421440451</v>
      </c>
      <c r="BP17" s="31" t="n">
        <f aca="false">BM17+BN17</f>
        <v>0.0850770179940767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19220294.541837</v>
      </c>
      <c r="S18" s="8"/>
      <c r="T18" s="6" t="n">
        <f aca="false">'Central SIPA income'!J13</f>
        <v>73490462.0363162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-2232768.82233398</v>
      </c>
      <c r="AA18" s="6"/>
      <c r="AB18" s="6" t="n">
        <f aca="false">T18-P18-D18</f>
        <v>-44436075.5249685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-0.00898690728728053</v>
      </c>
      <c r="AK18" s="62" t="n">
        <f aca="false">AK17+1</f>
        <v>2029</v>
      </c>
      <c r="AL18" s="63" t="n">
        <f aca="false">SUM(AB70:AB73)/AVERAGE(AG70:AG73)</f>
        <v>-0.0282966390647062</v>
      </c>
      <c r="AM18" s="6" t="n">
        <v>10452476.7322336</v>
      </c>
      <c r="AN18" s="63" t="n">
        <f aca="false">AM18/AVERAGE(AG70:AG73)</f>
        <v>0.00165974533447719</v>
      </c>
      <c r="AO18" s="63" t="n">
        <f aca="false">'GDP evolution by scenario'!G69</f>
        <v>0.024733999570536</v>
      </c>
      <c r="AP18" s="63"/>
      <c r="AQ18" s="6" t="n">
        <f aca="false">AQ17*(1+AO18)</f>
        <v>519667134.814796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361058649.128691</v>
      </c>
      <c r="AS18" s="64" t="n">
        <f aca="false">AQ18/AG73</f>
        <v>0.0817209910105769</v>
      </c>
      <c r="AT18" s="64" t="n">
        <f aca="false">AR18/AG73</f>
        <v>0.0567787890420519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0.0634054966187808</v>
      </c>
      <c r="BL18" s="61" t="n">
        <f aca="false">SUM(P70:P73)/AVERAGE(AG70:AG73)</f>
        <v>0.0140194170727743</v>
      </c>
      <c r="BM18" s="61" t="n">
        <f aca="false">SUM(D70:D73)/AVERAGE(AG70:AG73)</f>
        <v>0.0776827186107126</v>
      </c>
      <c r="BN18" s="61" t="n">
        <f aca="false">(SUM(H70:H73)+SUM(J70:J73))/AVERAGE(AG70:AG73)</f>
        <v>0.00694973223809727</v>
      </c>
      <c r="BO18" s="63" t="n">
        <f aca="false">AL18-BN18</f>
        <v>-0.0352463713028034</v>
      </c>
      <c r="BP18" s="31" t="n">
        <f aca="false">BM18+BN18</f>
        <v>0.0846324508488099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21936740.3122531</v>
      </c>
      <c r="S19" s="67"/>
      <c r="T19" s="9" t="n">
        <f aca="false">'Central SIPA income'!J14</f>
        <v>83877027.8784752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-132405.227341782</v>
      </c>
      <c r="AA19" s="9"/>
      <c r="AB19" s="9" t="n">
        <f aca="false">T19-P19-D19</f>
        <v>-37436473.9875716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-0.00674467449494291</v>
      </c>
      <c r="AK19" s="68" t="n">
        <f aca="false">AK18+1</f>
        <v>2030</v>
      </c>
      <c r="AL19" s="69" t="n">
        <f aca="false">SUM(AB74:AB77)/AVERAGE(AG74:AG77)</f>
        <v>-0.0263794803618756</v>
      </c>
      <c r="AM19" s="9" t="n">
        <v>9649081.86791266</v>
      </c>
      <c r="AN19" s="69" t="n">
        <f aca="false">AM19/AVERAGE(AG74:AG77)</f>
        <v>0.0014917203979225</v>
      </c>
      <c r="AO19" s="69" t="n">
        <f aca="false">'GDP evolution by scenario'!G73</f>
        <v>0.0271191108991322</v>
      </c>
      <c r="AP19" s="69"/>
      <c r="AQ19" s="9" t="n">
        <f aca="false">AQ18*(1+AO19)</f>
        <v>533760045.474473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361081802.081521</v>
      </c>
      <c r="AS19" s="70" t="n">
        <f aca="false">AQ19/AG77</f>
        <v>0.0818766507960101</v>
      </c>
      <c r="AT19" s="70" t="n">
        <f aca="false">AR19/AG77</f>
        <v>0.0553885006352291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0.0144356291833058</v>
      </c>
      <c r="BJ19" s="7" t="n">
        <f aca="false">BJ18+1</f>
        <v>2030</v>
      </c>
      <c r="BK19" s="39" t="n">
        <f aca="false">SUM(T74:T77)/AVERAGE(AG74:AG77)</f>
        <v>0.0639099987307829</v>
      </c>
      <c r="BL19" s="39" t="n">
        <f aca="false">SUM(P74:P77)/AVERAGE(AG74:AG77)</f>
        <v>0.0136259009685163</v>
      </c>
      <c r="BM19" s="39" t="n">
        <f aca="false">SUM(D74:D77)/AVERAGE(AG74:AG77)</f>
        <v>0.0766635781241422</v>
      </c>
      <c r="BN19" s="39" t="n">
        <f aca="false">(SUM(H74:H77)+SUM(J74:J77))/AVERAGE(AG74:AG77)</f>
        <v>0.00747669566913523</v>
      </c>
      <c r="BO19" s="69" t="n">
        <f aca="false">AL19-BN19</f>
        <v>-0.0338561760310108</v>
      </c>
      <c r="BP19" s="31" t="n">
        <f aca="false">BM19+BN19</f>
        <v>0.0841402737932775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19124450.2470085</v>
      </c>
      <c r="S20" s="67"/>
      <c r="T20" s="9" t="n">
        <f aca="false">'Central SIPA income'!J15</f>
        <v>73123993.0680516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362161.284990085</v>
      </c>
      <c r="Y20" s="9"/>
      <c r="Z20" s="9" t="n">
        <f aca="false">R20+V20-N20-L20-F20</f>
        <v>-1713476.91461929</v>
      </c>
      <c r="AA20" s="9"/>
      <c r="AB20" s="9" t="n">
        <f aca="false">T20-P20-D20</f>
        <v>-41538606.9022747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-0.00819850228449373</v>
      </c>
      <c r="AK20" s="68" t="n">
        <f aca="false">AK19+1</f>
        <v>2031</v>
      </c>
      <c r="AL20" s="69" t="n">
        <f aca="false">SUM(AB78:AB81)/AVERAGE(AG78:AG81)</f>
        <v>-0.0247605646034942</v>
      </c>
      <c r="AM20" s="9" t="n">
        <v>8873587.4679367</v>
      </c>
      <c r="AN20" s="69" t="n">
        <f aca="false">AM20/AVERAGE(AG78:AG81)</f>
        <v>0.00134637216953973</v>
      </c>
      <c r="AO20" s="69" t="n">
        <f aca="false">'GDP evolution by scenario'!G77</f>
        <v>0.0189093459135308</v>
      </c>
      <c r="AP20" s="69"/>
      <c r="AQ20" s="9" t="n">
        <f aca="false">AQ19*(1+AO20)</f>
        <v>543853098.809171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358959389.966863</v>
      </c>
      <c r="AS20" s="70" t="n">
        <f aca="false">AQ20/AG81</f>
        <v>0.0818837153853072</v>
      </c>
      <c r="AT20" s="70" t="n">
        <f aca="false">AR20/AG81</f>
        <v>0.0540457130561347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0.0641743245502437</v>
      </c>
      <c r="BL20" s="39" t="n">
        <f aca="false">SUM(P78:P81)/AVERAGE(AG78:AG81)</f>
        <v>0.0129884367020782</v>
      </c>
      <c r="BM20" s="39" t="n">
        <f aca="false">SUM(D78:D81)/AVERAGE(AG78:AG81)</f>
        <v>0.0759464524516597</v>
      </c>
      <c r="BN20" s="39" t="n">
        <f aca="false">(SUM(H78:H81)+SUM(J78:J81))/AVERAGE(AG78:AG81)</f>
        <v>0.00812277065692301</v>
      </c>
      <c r="BO20" s="69" t="n">
        <f aca="false">AL20-BN20</f>
        <v>-0.0328833352604172</v>
      </c>
      <c r="BP20" s="31" t="n">
        <f aca="false">BM20+BN20</f>
        <v>0.0840692231085827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-1518453.31450802</v>
      </c>
      <c r="AA21" s="9"/>
      <c r="AB21" s="9" t="n">
        <f aca="false">T21-P21-D21</f>
        <v>-45652321.4285432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-0.00902614343876626</v>
      </c>
      <c r="AK21" s="68" t="n">
        <f aca="false">AK20+1</f>
        <v>2032</v>
      </c>
      <c r="AL21" s="69" t="n">
        <f aca="false">SUM(AB82:AB85)/AVERAGE(AG82:AG85)</f>
        <v>-0.0234103941292746</v>
      </c>
      <c r="AM21" s="9" t="n">
        <v>8126011.66426731</v>
      </c>
      <c r="AN21" s="69" t="n">
        <f aca="false">AM21/AVERAGE(AG82:AG85)</f>
        <v>0.00121257862759383</v>
      </c>
      <c r="AO21" s="69" t="n">
        <f aca="false">'GDP evolution by scenario'!G81</f>
        <v>0.0167950503537673</v>
      </c>
      <c r="AP21" s="69"/>
      <c r="AQ21" s="9" t="n">
        <f aca="false">AQ20*(1+AO21)</f>
        <v>552987138.988724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356799755.585385</v>
      </c>
      <c r="AS21" s="70" t="n">
        <f aca="false">AQ21/AG85</f>
        <v>0.0819427956396282</v>
      </c>
      <c r="AT21" s="70" t="n">
        <f aca="false">AR21/AG85</f>
        <v>0.0528713371339341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0.064368200418866</v>
      </c>
      <c r="BL21" s="39" t="n">
        <f aca="false">SUM(P82:P85)/AVERAGE(AG82:AG85)</f>
        <v>0.0126375528283125</v>
      </c>
      <c r="BM21" s="39" t="n">
        <f aca="false">SUM(D82:D85)/AVERAGE(AG82:AG85)</f>
        <v>0.0751410417198282</v>
      </c>
      <c r="BN21" s="39" t="n">
        <f aca="false">(SUM(H82:H85)+SUM(J82:J85))/AVERAGE(AG82:AG85)</f>
        <v>0.00902741863097689</v>
      </c>
      <c r="BO21" s="69" t="n">
        <f aca="false">AL21-BN21</f>
        <v>-0.0324378127602515</v>
      </c>
      <c r="BP21" s="31" t="n">
        <f aca="false">BM21+BN21</f>
        <v>0.0841684603508051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-0.0211735554799062</v>
      </c>
      <c r="AM22" s="6" t="n">
        <v>7406781.38079157</v>
      </c>
      <c r="AN22" s="63" t="n">
        <f aca="false">AM22/AVERAGE(AG86:AG89)</f>
        <v>0.00107691103901305</v>
      </c>
      <c r="AO22" s="63" t="n">
        <f aca="false">'GDP evolution by scenario'!G85</f>
        <v>0.0263185186367481</v>
      </c>
      <c r="AP22" s="63"/>
      <c r="AQ22" s="6" t="n">
        <f aca="false">AQ21*(1+AO22)</f>
        <v>567540941.31208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358694488.847651</v>
      </c>
      <c r="AS22" s="64" t="n">
        <f aca="false">AQ22/AG89</f>
        <v>0.0815072736261081</v>
      </c>
      <c r="AT22" s="64" t="n">
        <f aca="false">AR22/AG89</f>
        <v>0.051513834020665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0.0646440128888151</v>
      </c>
      <c r="BL22" s="61" t="n">
        <f aca="false">SUM(P86:P89)/AVERAGE(AG86:AG89)</f>
        <v>0.012113575987497</v>
      </c>
      <c r="BM22" s="61" t="n">
        <f aca="false">SUM(D86:D89)/AVERAGE(AG86:AG89)</f>
        <v>0.0737039923812242</v>
      </c>
      <c r="BN22" s="61" t="n">
        <f aca="false">(SUM(H86:H89)+SUM(J86:J89))/AVERAGE(AG86:AG89)</f>
        <v>0.00981444898405883</v>
      </c>
      <c r="BO22" s="63" t="n">
        <f aca="false">AL22-BN22</f>
        <v>-0.030988004463965</v>
      </c>
      <c r="BP22" s="31" t="n">
        <f aca="false">BM22+BN22</f>
        <v>0.0835184413652831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329040.945688189</v>
      </c>
      <c r="Y23" s="9"/>
      <c r="Z23" s="9" t="n">
        <f aca="false">R23+V23-N23-L23-F23</f>
        <v>-1167014.34783213</v>
      </c>
      <c r="AA23" s="9"/>
      <c r="AB23" s="9" t="n">
        <f aca="false">T23-P23-D23</f>
        <v>-44921258.2797692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-0.00790914425535621</v>
      </c>
      <c r="AK23" s="68" t="n">
        <f aca="false">AK22+1</f>
        <v>2034</v>
      </c>
      <c r="AL23" s="69" t="n">
        <f aca="false">SUM(AB90:AB93)/AVERAGE(AG90:AG93)</f>
        <v>-0.0196501580499609</v>
      </c>
      <c r="AM23" s="9" t="n">
        <v>6738583.40306814</v>
      </c>
      <c r="AN23" s="69" t="n">
        <f aca="false">AM23/AVERAGE(AG90:AG93)</f>
        <v>0.00095952174591822</v>
      </c>
      <c r="AO23" s="69" t="n">
        <f aca="false">'GDP evolution by scenario'!G89</f>
        <v>0.0210901549177624</v>
      </c>
      <c r="AP23" s="69"/>
      <c r="AQ23" s="9" t="n">
        <f aca="false">AQ22*(1+AO23)</f>
        <v>579510467.686525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359455935.930328</v>
      </c>
      <c r="AS23" s="70" t="n">
        <f aca="false">AQ23/AG93</f>
        <v>0.0820013709728154</v>
      </c>
      <c r="AT23" s="70" t="n">
        <f aca="false">AR23/AG93</f>
        <v>0.0508634117831809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0.0123419645457202</v>
      </c>
      <c r="BJ23" s="7" t="n">
        <f aca="false">BJ22+1</f>
        <v>2034</v>
      </c>
      <c r="BK23" s="39" t="n">
        <f aca="false">SUM(T90:T93)/AVERAGE(AG90:AG93)</f>
        <v>0.0650661126367466</v>
      </c>
      <c r="BL23" s="39" t="n">
        <f aca="false">SUM(P90:P93)/AVERAGE(AG90:AG93)</f>
        <v>0.011825287574254</v>
      </c>
      <c r="BM23" s="39" t="n">
        <f aca="false">SUM(D90:D93)/AVERAGE(AG90:AG93)</f>
        <v>0.0728909831124535</v>
      </c>
      <c r="BN23" s="39" t="n">
        <f aca="false">(SUM(H90:H93)+SUM(J90:J93))/AVERAGE(AG90:AG93)</f>
        <v>0.0103778348658557</v>
      </c>
      <c r="BO23" s="69" t="n">
        <f aca="false">AL23-BN23</f>
        <v>-0.0300279929158166</v>
      </c>
      <c r="BP23" s="31" t="n">
        <f aca="false">BM23+BN23</f>
        <v>0.0832688179783092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78689868.7761086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-2627332.73228327</v>
      </c>
      <c r="AA24" s="9"/>
      <c r="AB24" s="9" t="n">
        <f aca="false">T24-P24-D24</f>
        <v>-48621342.266853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-0.0092406068437624</v>
      </c>
      <c r="AK24" s="68" t="n">
        <f aca="false">AK23+1</f>
        <v>2035</v>
      </c>
      <c r="AL24" s="69" t="n">
        <f aca="false">SUM(AB94:AB97)/AVERAGE(AG94:AG97)</f>
        <v>-0.0184366774063004</v>
      </c>
      <c r="AM24" s="9" t="n">
        <v>6098422.29766839</v>
      </c>
      <c r="AN24" s="69" t="n">
        <f aca="false">AM24/AVERAGE(AG94:AG97)</f>
        <v>0.000854551189237083</v>
      </c>
      <c r="AO24" s="69" t="n">
        <f aca="false">'GDP evolution by scenario'!G93</f>
        <v>0.016168259815263</v>
      </c>
      <c r="AP24" s="69"/>
      <c r="AQ24" s="9" t="n">
        <f aca="false">AQ23*(1+AO24)</f>
        <v>588880143.493745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359124229.400756</v>
      </c>
      <c r="AS24" s="70" t="n">
        <f aca="false">AQ24/AG97</f>
        <v>0.0818785067524362</v>
      </c>
      <c r="AT24" s="70" t="n">
        <f aca="false">AR24/AG97</f>
        <v>0.0499330058362981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0.012984252197278</v>
      </c>
      <c r="BJ24" s="7" t="n">
        <f aca="false">BJ23+1</f>
        <v>2035</v>
      </c>
      <c r="BK24" s="39" t="n">
        <f aca="false">SUM(T94:T97)/AVERAGE(AG94:AG97)</f>
        <v>0.0652572958025462</v>
      </c>
      <c r="BL24" s="39" t="n">
        <f aca="false">SUM(P94:P97)/AVERAGE(AG94:AG97)</f>
        <v>0.0115125510634477</v>
      </c>
      <c r="BM24" s="39" t="n">
        <f aca="false">SUM(D94:D97)/AVERAGE(AG94:AG97)</f>
        <v>0.0721814221453989</v>
      </c>
      <c r="BN24" s="39" t="n">
        <f aca="false">(SUM(H94:H97)+SUM(J94:J97))/AVERAGE(AG94:AG97)</f>
        <v>0.0109046469461409</v>
      </c>
      <c r="BO24" s="69" t="n">
        <f aca="false">AL24-BN24</f>
        <v>-0.0293413243524413</v>
      </c>
      <c r="BP24" s="31" t="n">
        <f aca="false">BM24+BN24</f>
        <v>0.0830860690915398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-990190.663326692</v>
      </c>
      <c r="AA25" s="9"/>
      <c r="AB25" s="9" t="n">
        <f aca="false">T25-P25-D25</f>
        <v>-45832691.5009171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-0.00866887261315837</v>
      </c>
      <c r="AK25" s="68" t="n">
        <f aca="false">AK24+1</f>
        <v>2036</v>
      </c>
      <c r="AL25" s="69" t="n">
        <f aca="false">SUM(AB98:AB101)/AVERAGE(AG98:AG101)</f>
        <v>-0.017238745949112</v>
      </c>
      <c r="AM25" s="9" t="n">
        <v>5493111.4769607</v>
      </c>
      <c r="AN25" s="69" t="n">
        <f aca="false">AM25/AVERAGE(AG98:AG101)</f>
        <v>0.000757973747127363</v>
      </c>
      <c r="AO25" s="69" t="n">
        <f aca="false">'GDP evolution by scenario'!G97</f>
        <v>0.0155114793627922</v>
      </c>
      <c r="AP25" s="69"/>
      <c r="AQ25" s="9" t="n">
        <f aca="false">AQ24*(1+AO25)</f>
        <v>598014545.686707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359162721.650784</v>
      </c>
      <c r="AS25" s="70" t="n">
        <f aca="false">AQ25/AG101</f>
        <v>0.0819401356703626</v>
      </c>
      <c r="AT25" s="70" t="n">
        <f aca="false">AR25/AG101</f>
        <v>0.0492125858009144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0.0120790744806221</v>
      </c>
      <c r="BJ25" s="7" t="n">
        <f aca="false">BJ24+1</f>
        <v>2036</v>
      </c>
      <c r="BK25" s="39" t="n">
        <f aca="false">SUM(T98:T101)/AVERAGE(AG98:AG101)</f>
        <v>0.0653378661406845</v>
      </c>
      <c r="BL25" s="39" t="n">
        <f aca="false">SUM(P98:P101)/AVERAGE(AG98:AG101)</f>
        <v>0.0113128938176441</v>
      </c>
      <c r="BM25" s="39" t="n">
        <f aca="false">SUM(D98:D101)/AVERAGE(AG98:AG101)</f>
        <v>0.0712637182721523</v>
      </c>
      <c r="BN25" s="39" t="n">
        <f aca="false">(SUM(H98:H101)+SUM(J98:J101))/AVERAGE(AG98:AG101)</f>
        <v>0.011519610051662</v>
      </c>
      <c r="BO25" s="69" t="n">
        <f aca="false">AL25-BN25</f>
        <v>-0.028758356000774</v>
      </c>
      <c r="BP25" s="31" t="n">
        <f aca="false">BM25+BN25</f>
        <v>0.0827833283238143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19482502.071085</v>
      </c>
      <c r="S26" s="8"/>
      <c r="T26" s="6" t="n">
        <f aca="false">'Central SIPA income'!J21</f>
        <v>74493035.2503682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-4629046.62835237</v>
      </c>
      <c r="AA26" s="6"/>
      <c r="AB26" s="6" t="n">
        <f aca="false">T26-P26-D26</f>
        <v>-57539739.22916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-0.0111503355451228</v>
      </c>
      <c r="AK26" s="62" t="n">
        <f aca="false">AK25+1</f>
        <v>2037</v>
      </c>
      <c r="AL26" s="63" t="n">
        <f aca="false">SUM(AB102:AB105)/AVERAGE(AG102:AG105)</f>
        <v>-0.0160384710135338</v>
      </c>
      <c r="AM26" s="6" t="n">
        <v>4920541.96276278</v>
      </c>
      <c r="AN26" s="63" t="n">
        <f aca="false">AM26/AVERAGE(AG102:AG105)</f>
        <v>0.000666202250305976</v>
      </c>
      <c r="AO26" s="63" t="n">
        <f aca="false">'GDP evolution by scenario'!G101</f>
        <v>0.0191605293717099</v>
      </c>
      <c r="AP26" s="63"/>
      <c r="AQ26" s="6" t="n">
        <f aca="false">AQ25*(1+AO26)</f>
        <v>609472820.954046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361080863.889982</v>
      </c>
      <c r="AS26" s="64" t="n">
        <f aca="false">AQ26/AG105</f>
        <v>0.0821078184137968</v>
      </c>
      <c r="AT26" s="64" t="n">
        <f aca="false">AR26/AG105</f>
        <v>0.0486446006871419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0.0139534254436732</v>
      </c>
      <c r="BJ26" s="5" t="n">
        <f aca="false">BJ25+1</f>
        <v>2037</v>
      </c>
      <c r="BK26" s="61" t="n">
        <f aca="false">SUM(T102:T105)/AVERAGE(AG102:AG105)</f>
        <v>0.0655482670736608</v>
      </c>
      <c r="BL26" s="61" t="n">
        <f aca="false">SUM(P102:P105)/AVERAGE(AG102:AG105)</f>
        <v>0.0111831877727017</v>
      </c>
      <c r="BM26" s="61" t="n">
        <f aca="false">SUM(D102:D105)/AVERAGE(AG102:AG105)</f>
        <v>0.0704035503144929</v>
      </c>
      <c r="BN26" s="61" t="n">
        <f aca="false">(SUM(H102:H105)+SUM(J102:J105))/AVERAGE(AG102:AG105)</f>
        <v>0.012259284608105</v>
      </c>
      <c r="BO26" s="63" t="n">
        <f aca="false">AL26-BN26</f>
        <v>-0.0282977556216388</v>
      </c>
      <c r="BP26" s="31" t="n">
        <f aca="false">BM26+BN26</f>
        <v>0.0826628349225979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8603146.91322355</v>
      </c>
      <c r="D27" s="9" t="n">
        <f aca="false">'Central pensions'!Q27</f>
        <v>106211690.28671</v>
      </c>
      <c r="E27" s="9"/>
      <c r="F27" s="67" t="n">
        <f aca="false">'Central pensions'!I27</f>
        <v>19305231.9612865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</v>
      </c>
      <c r="Y27" s="9"/>
      <c r="Z27" s="9" t="n">
        <f aca="false">R27+V27-N27-L27-F27</f>
        <v>-1512534.7529745</v>
      </c>
      <c r="AA27" s="9"/>
      <c r="AB27" s="9" t="n">
        <f aca="false">T27-P27-D27</f>
        <v>-44992913.5843999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-0.00825012836871393</v>
      </c>
      <c r="AK27" s="68" t="n">
        <f aca="false">AK26+1</f>
        <v>2038</v>
      </c>
      <c r="AL27" s="69" t="n">
        <f aca="false">SUM(AB106:AB109)/AVERAGE(AG106:AG109)</f>
        <v>-0.0155379014628331</v>
      </c>
      <c r="AM27" s="9" t="n">
        <v>4379286.21321994</v>
      </c>
      <c r="AN27" s="69" t="n">
        <f aca="false">AM27/AVERAGE(AG106:AG109)</f>
        <v>0.000584341830391203</v>
      </c>
      <c r="AO27" s="69" t="n">
        <f aca="false">'GDP evolution by scenario'!G105</f>
        <v>0.0146809545534541</v>
      </c>
      <c r="AP27" s="69"/>
      <c r="AQ27" s="9" t="n">
        <f aca="false">AQ26*(1+AO27)</f>
        <v>618420463.740038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361973199.757772</v>
      </c>
      <c r="AS27" s="70" t="n">
        <f aca="false">AQ27/AG109</f>
        <v>0.0818016623871674</v>
      </c>
      <c r="AT27" s="70" t="n">
        <f aca="false">AR27/AG109</f>
        <v>0.0478800609228141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0.0135484085572188</v>
      </c>
      <c r="BJ27" s="7" t="n">
        <f aca="false">BJ26+1</f>
        <v>2038</v>
      </c>
      <c r="BK27" s="39" t="n">
        <f aca="false">SUM(T106:T109)/AVERAGE(AG106:AG109)</f>
        <v>0.0654255895259311</v>
      </c>
      <c r="BL27" s="39" t="n">
        <f aca="false">SUM(P106:P109)/AVERAGE(AG106:AG109)</f>
        <v>0.0109641804073033</v>
      </c>
      <c r="BM27" s="39" t="n">
        <f aca="false">SUM(D106:D109)/AVERAGE(AG106:AG109)</f>
        <v>0.069999310581461</v>
      </c>
      <c r="BN27" s="39" t="n">
        <f aca="false">(SUM(H106:H109)+SUM(J106:J109))/AVERAGE(AG106:AG109)</f>
        <v>0.012977170851014</v>
      </c>
      <c r="BO27" s="69" t="n">
        <f aca="false">AL27-BN27</f>
        <v>-0.0285150723138472</v>
      </c>
      <c r="BP27" s="31" t="n">
        <f aca="false">BM27+BN27</f>
        <v>0.082976481432475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282532.201591161</v>
      </c>
      <c r="Y28" s="9"/>
      <c r="Z28" s="9" t="n">
        <f aca="false">R28+V28-N28-L28-F28</f>
        <v>-3793522.41554466</v>
      </c>
      <c r="AA28" s="9"/>
      <c r="AB28" s="9" t="n">
        <f aca="false">T28-P28-D28</f>
        <v>-51027531.4001068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-0.0100411327325763</v>
      </c>
      <c r="AK28" s="68" t="n">
        <f aca="false">AK27+1</f>
        <v>2039</v>
      </c>
      <c r="AL28" s="69" t="n">
        <f aca="false">SUM(AB110:AB113)/AVERAGE(AG110:AG113)</f>
        <v>-0.0140801897166306</v>
      </c>
      <c r="AM28" s="9" t="n">
        <v>3887732.69163583</v>
      </c>
      <c r="AN28" s="69" t="n">
        <f aca="false">AM28/AVERAGE(AG110:AG113)</f>
        <v>0.000508793458591396</v>
      </c>
      <c r="AO28" s="69" t="n">
        <f aca="false">'GDP evolution by scenario'!G109</f>
        <v>0.019573464925583</v>
      </c>
      <c r="AP28" s="69"/>
      <c r="AQ28" s="9" t="n">
        <f aca="false">AQ27*(1+AO28)</f>
        <v>630525094.996317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365135781.348149</v>
      </c>
      <c r="AS28" s="70" t="n">
        <f aca="false">AQ28/AG113</f>
        <v>0.082208732410951</v>
      </c>
      <c r="AT28" s="70" t="n">
        <f aca="false">AR28/AG113</f>
        <v>0.0476069072915946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0.0160317641220177</v>
      </c>
      <c r="BJ28" s="7" t="n">
        <f aca="false">BJ27+1</f>
        <v>2039</v>
      </c>
      <c r="BK28" s="39" t="n">
        <f aca="false">SUM(T110:T113)/AVERAGE(AG110:AG113)</f>
        <v>0.0661306476387622</v>
      </c>
      <c r="BL28" s="39" t="n">
        <f aca="false">SUM(P110:P113)/AVERAGE(AG110:AG113)</f>
        <v>0.010673428947336</v>
      </c>
      <c r="BM28" s="39" t="n">
        <f aca="false">SUM(D110:D113)/AVERAGE(AG110:AG113)</f>
        <v>0.0695374084080569</v>
      </c>
      <c r="BN28" s="39" t="n">
        <f aca="false">(SUM(H110:H113)+SUM(J110:J113))/AVERAGE(AG110:AG113)</f>
        <v>0.013631299981839</v>
      </c>
      <c r="BO28" s="69" t="n">
        <f aca="false">AL28-BN28</f>
        <v>-0.0277114896984696</v>
      </c>
      <c r="BP28" s="31" t="n">
        <f aca="false">BM28+BN28</f>
        <v>0.0831687083898959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75940347.5649554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281569.980086591</v>
      </c>
      <c r="Y29" s="9"/>
      <c r="Z29" s="9" t="n">
        <f aca="false">R29+V29-N29-L29-F29</f>
        <v>-328317.70872207</v>
      </c>
      <c r="AA29" s="9"/>
      <c r="AB29" s="9" t="n">
        <f aca="false">T29-P29-D29</f>
        <v>-34798039.3304583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-0.00701441292629544</v>
      </c>
      <c r="AK29" s="68" t="n">
        <f aca="false">AK28+1</f>
        <v>2040</v>
      </c>
      <c r="AL29" s="69" t="n">
        <f aca="false">SUM(AB114:AB117)/AVERAGE(AG114:AG117)</f>
        <v>-0.0130988101067032</v>
      </c>
      <c r="AM29" s="9" t="n">
        <v>3427469.19706586</v>
      </c>
      <c r="AN29" s="69" t="n">
        <f aca="false">AM29/AVERAGE(AG114:AG117)</f>
        <v>0.000441532751538877</v>
      </c>
      <c r="AO29" s="69" t="n">
        <f aca="false">'GDP evolution by scenario'!G113</f>
        <v>0.0159112256607132</v>
      </c>
      <c r="AP29" s="69"/>
      <c r="AQ29" s="9" t="n">
        <f aca="false">AQ28*(1+AO29)</f>
        <v>640557522.067546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367493145.890951</v>
      </c>
      <c r="AS29" s="70" t="n">
        <f aca="false">AQ29/AG117</f>
        <v>0.0823698517098243</v>
      </c>
      <c r="AT29" s="70" t="n">
        <f aca="false">AR29/AG117</f>
        <v>0.0472562648764314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0.0137337082999459</v>
      </c>
      <c r="BJ29" s="7" t="n">
        <f aca="false">BJ28+1</f>
        <v>2040</v>
      </c>
      <c r="BK29" s="39" t="n">
        <f aca="false">SUM(T114:T117)/AVERAGE(AG114:AG117)</f>
        <v>0.0663598674216303</v>
      </c>
      <c r="BL29" s="39" t="n">
        <f aca="false">SUM(P114:P117)/AVERAGE(AG114:AG117)</f>
        <v>0.010412335863577</v>
      </c>
      <c r="BM29" s="39" t="n">
        <f aca="false">SUM(D114:D117)/AVERAGE(AG114:AG117)</f>
        <v>0.0690463416647566</v>
      </c>
      <c r="BN29" s="39" t="n">
        <f aca="false">(SUM(H114:H117)+SUM(J114:J117))/AVERAGE(AG114:AG117)</f>
        <v>0.0142349013524552</v>
      </c>
      <c r="BO29" s="69" t="n">
        <f aca="false">AL29-BN29</f>
        <v>-0.0273337114591584</v>
      </c>
      <c r="BP29" s="31" t="n">
        <f aca="false">BM29+BN29</f>
        <v>0.0832812430172118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15673336.5512787</v>
      </c>
      <c r="S30" s="8"/>
      <c r="T30" s="6" t="n">
        <f aca="false">'Central SIPA income'!J25</f>
        <v>59928360.7385377</v>
      </c>
      <c r="U30" s="6"/>
      <c r="V30" s="8" t="n">
        <f aca="false">'Central SIPA income'!F25</f>
        <v>111853.909494415</v>
      </c>
      <c r="W30" s="8"/>
      <c r="X30" s="8" t="n">
        <f aca="false">'Central SIPA income'!M25</f>
        <v>280944.772273032</v>
      </c>
      <c r="Y30" s="6"/>
      <c r="Z30" s="6" t="n">
        <f aca="false">R30+V30-N30-L30-F30</f>
        <v>-4942879.75927486</v>
      </c>
      <c r="AA30" s="6"/>
      <c r="AB30" s="6" t="n">
        <f aca="false">T30-P30-D30</f>
        <v>-52993613.5025626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-0.0109137859093421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-0.367128226981307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0.0148169678399165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18588484.4969061</v>
      </c>
      <c r="S31" s="67"/>
      <c r="T31" s="9" t="n">
        <f aca="false">'Central SIPA income'!J26</f>
        <v>71074681.5694724</v>
      </c>
      <c r="U31" s="9"/>
      <c r="V31" s="67" t="n">
        <f aca="false">'Central SIPA income'!F26</f>
        <v>108326.14105339</v>
      </c>
      <c r="W31" s="67"/>
      <c r="X31" s="67" t="n">
        <f aca="false">'Central SIPA income'!M26</f>
        <v>272084.035033041</v>
      </c>
      <c r="Y31" s="9"/>
      <c r="Z31" s="9" t="n">
        <f aca="false">R31+V31-N31-L31-F31</f>
        <v>-1873605.72996273</v>
      </c>
      <c r="AA31" s="9"/>
      <c r="AB31" s="9" t="n">
        <f aca="false">T31-P31-D31</f>
        <v>-41081314.3992769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-0.00750492488994828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367493145.890951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0.0134650830379053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15761797.488363</v>
      </c>
      <c r="S32" s="67"/>
      <c r="T32" s="9" t="n">
        <f aca="false">'Central SIPA income'!J27</f>
        <v>60266598.7985393</v>
      </c>
      <c r="U32" s="9"/>
      <c r="V32" s="67" t="n">
        <f aca="false">'Central SIPA income'!F27</f>
        <v>110723.70151913</v>
      </c>
      <c r="W32" s="67"/>
      <c r="X32" s="67" t="n">
        <f aca="false">'Central SIPA income'!M27</f>
        <v>278106.015687117</v>
      </c>
      <c r="Y32" s="9"/>
      <c r="Z32" s="9" t="n">
        <f aca="false">R32+V32-N32-L32-F32</f>
        <v>-5028320.14858582</v>
      </c>
      <c r="AA32" s="9"/>
      <c r="AB32" s="9" t="n">
        <f aca="false">T32-P32-D32</f>
        <v>-53730020.8969623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-0.0107689655165262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370945539.161981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0.0140670940275292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17905369.1355774</v>
      </c>
      <c r="S33" s="67"/>
      <c r="T33" s="9" t="n">
        <f aca="false">'Central SIPA income'!J28</f>
        <v>68462730.7786622</v>
      </c>
      <c r="U33" s="9"/>
      <c r="V33" s="67" t="n">
        <f aca="false">'Central SIPA income'!F28</f>
        <v>110890.979695729</v>
      </c>
      <c r="W33" s="67"/>
      <c r="X33" s="67" t="n">
        <f aca="false">'Central SIPA income'!M28</f>
        <v>278526.170239097</v>
      </c>
      <c r="Y33" s="9"/>
      <c r="Z33" s="9" t="n">
        <f aca="false">R33+V33-N33-L33-F33</f>
        <v>-2777352.9279363</v>
      </c>
      <c r="AA33" s="9"/>
      <c r="AB33" s="9" t="n">
        <f aca="false">T33-P33-D33</f>
        <v>-44911706.3371407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-0.00915347867074497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0.0133848578954303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105891440.016779</v>
      </c>
      <c r="E34" s="6"/>
      <c r="F34" s="8" t="n">
        <f aca="false">'Central pensions'!I34</f>
        <v>19247022.6838519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3828971.76732306</v>
      </c>
      <c r="M34" s="8"/>
      <c r="N34" s="8" t="n">
        <f aca="false">'Central pensions'!L34</f>
        <v>718458.80099671</v>
      </c>
      <c r="O34" s="6"/>
      <c r="P34" s="6" t="n">
        <f aca="false">'Central pensions'!X34</f>
        <v>23821301.0462725</v>
      </c>
      <c r="Q34" s="8"/>
      <c r="R34" s="8" t="n">
        <f aca="false">'Central SIPA income'!G29</f>
        <v>16272773.7615928</v>
      </c>
      <c r="S34" s="8"/>
      <c r="T34" s="6" t="n">
        <f aca="false">'Central SIPA income'!J29</f>
        <v>62220360.8664159</v>
      </c>
      <c r="U34" s="6"/>
      <c r="V34" s="8" t="n">
        <f aca="false">'Central SIPA income'!F29</f>
        <v>113847.344897803</v>
      </c>
      <c r="W34" s="8"/>
      <c r="X34" s="8" t="n">
        <f aca="false">'Central SIPA income'!M29</f>
        <v>285951.707282968</v>
      </c>
      <c r="Y34" s="6"/>
      <c r="Z34" s="6" t="n">
        <f aca="false">R34+V34-N34-L34-F34</f>
        <v>-7407832.14568107</v>
      </c>
      <c r="AA34" s="6"/>
      <c r="AB34" s="6" t="n">
        <f aca="false">T34-P34-D34</f>
        <v>-67492380.1966353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-0.0146963844097008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 t="n">
        <f aca="false">BH33+1</f>
        <v>3</v>
      </c>
      <c r="BI34" s="61" t="n">
        <f aca="false">T41/AG41</f>
        <v>0.0157131142582494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96654596.8512666</v>
      </c>
      <c r="E35" s="9"/>
      <c r="F35" s="67" t="n">
        <f aca="false">'Central pensions'!I35</f>
        <v>17568117.0999292</v>
      </c>
      <c r="G35" s="9" t="n">
        <f aca="false">'Central pensions'!K35</f>
        <v>257993.977430708</v>
      </c>
      <c r="H35" s="9" t="n">
        <f aca="false">'Central pensions'!V35</f>
        <v>1419406.7432941</v>
      </c>
      <c r="I35" s="67" t="n">
        <f aca="false">'Central pensions'!M35</f>
        <v>7979.19517826923</v>
      </c>
      <c r="J35" s="9" t="n">
        <f aca="false">'Central pensions'!W35</f>
        <v>43899.1776276521</v>
      </c>
      <c r="K35" s="9"/>
      <c r="L35" s="67" t="n">
        <f aca="false">'Central pensions'!N35</f>
        <v>3093385.51897179</v>
      </c>
      <c r="M35" s="67"/>
      <c r="N35" s="67" t="n">
        <f aca="false">'Central pensions'!L35</f>
        <v>735139.742872275</v>
      </c>
      <c r="O35" s="9"/>
      <c r="P35" s="9" t="n">
        <f aca="false">'Central pensions'!X35</f>
        <v>20096114.1272736</v>
      </c>
      <c r="Q35" s="67"/>
      <c r="R35" s="67" t="n">
        <f aca="false">'Central SIPA income'!G30</f>
        <v>18051991.2660706</v>
      </c>
      <c r="S35" s="67"/>
      <c r="T35" s="9" t="n">
        <f aca="false">'Central SIPA income'!J30</f>
        <v>69023353.2025923</v>
      </c>
      <c r="U35" s="9"/>
      <c r="V35" s="67" t="n">
        <f aca="false">'Central SIPA income'!F30</f>
        <v>104439.111269874</v>
      </c>
      <c r="W35" s="67"/>
      <c r="X35" s="67" t="n">
        <f aca="false">'Central SIPA income'!M30</f>
        <v>262320.936878631</v>
      </c>
      <c r="Y35" s="9"/>
      <c r="Z35" s="9" t="n">
        <f aca="false">R35+V35-N35-L35-F35</f>
        <v>-3240211.98443276</v>
      </c>
      <c r="AA35" s="9"/>
      <c r="AB35" s="9" t="n">
        <f aca="false">T35-P35-D35</f>
        <v>-47727357.7759479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-0.0110854327778791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5817.08296723388</v>
      </c>
      <c r="BA35" s="39" t="n">
        <f aca="false">(AZ35-AZ34)/AZ34</f>
        <v>-0.015994219365292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0.0142967481855353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101831552.886842</v>
      </c>
      <c r="E36" s="9"/>
      <c r="F36" s="67" t="n">
        <f aca="false">'Central pensions'!I36</f>
        <v>18509090.1401884</v>
      </c>
      <c r="G36" s="9" t="n">
        <f aca="false">'Central pensions'!K36</f>
        <v>286188.463539068</v>
      </c>
      <c r="H36" s="9" t="n">
        <f aca="false">'Central pensions'!V36</f>
        <v>1574524.48714402</v>
      </c>
      <c r="I36" s="67" t="n">
        <f aca="false">'Central pensions'!M36</f>
        <v>8851.18959399179</v>
      </c>
      <c r="J36" s="9" t="n">
        <f aca="false">'Central pensions'!W36</f>
        <v>48696.6336230109</v>
      </c>
      <c r="K36" s="9"/>
      <c r="L36" s="67" t="n">
        <f aca="false">'Central pensions'!N36</f>
        <v>3329339.10458172</v>
      </c>
      <c r="M36" s="67"/>
      <c r="N36" s="67" t="n">
        <f aca="false">'Central pensions'!L36</f>
        <v>776671.669220142</v>
      </c>
      <c r="O36" s="9"/>
      <c r="P36" s="9" t="n">
        <f aca="false">'Central pensions'!X36</f>
        <v>21548974.8095463</v>
      </c>
      <c r="Q36" s="67"/>
      <c r="R36" s="67" t="n">
        <f aca="false">'Central SIPA income'!G31</f>
        <v>15282403.2603256</v>
      </c>
      <c r="S36" s="67"/>
      <c r="T36" s="9" t="n">
        <f aca="false">'Central SIPA income'!J31</f>
        <v>58433593.4177255</v>
      </c>
      <c r="U36" s="9"/>
      <c r="V36" s="67" t="n">
        <f aca="false">'Central SIPA income'!F31</f>
        <v>93598.1316051829</v>
      </c>
      <c r="W36" s="67"/>
      <c r="X36" s="67" t="n">
        <f aca="false">'Central SIPA income'!M31</f>
        <v>235091.521502093</v>
      </c>
      <c r="Y36" s="9"/>
      <c r="Z36" s="9" t="n">
        <f aca="false">R36+V36-N36-L36-F36</f>
        <v>-7239099.52205954</v>
      </c>
      <c r="AA36" s="9"/>
      <c r="AB36" s="9" t="n">
        <f aca="false">T36-P36-D36</f>
        <v>-64946934.2786627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-0.0152645455839507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11692717</v>
      </c>
      <c r="AY36" s="39" t="n">
        <f aca="false">(AW36-AW35)/AW35</f>
        <v>0.0544059780395456</v>
      </c>
      <c r="AZ36" s="38" t="n">
        <f aca="false">workers_and_wage_central!B24</f>
        <v>5403.92495080786</v>
      </c>
      <c r="BA36" s="39" t="n">
        <f aca="false">(AZ36-AZ35)/AZ35</f>
        <v>-0.0710249482005384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0" t="n">
        <f aca="false">BH35+1</f>
        <v>5</v>
      </c>
      <c r="BI36" s="39" t="n">
        <f aca="false">T43/AG43</f>
        <v>0.0144540414273672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101474667.644643</v>
      </c>
      <c r="E37" s="9"/>
      <c r="F37" s="67" t="n">
        <f aca="false">'Central pensions'!I37</f>
        <v>18444222.0228879</v>
      </c>
      <c r="G37" s="9" t="n">
        <f aca="false">'Central pensions'!K37</f>
        <v>313788.460643984</v>
      </c>
      <c r="H37" s="9" t="n">
        <f aca="false">'Central pensions'!V37</f>
        <v>1726371.5278996</v>
      </c>
      <c r="I37" s="67" t="n">
        <f aca="false">'Central pensions'!M37</f>
        <v>9704.79775187583</v>
      </c>
      <c r="J37" s="9" t="n">
        <f aca="false">'Central pensions'!W37</f>
        <v>53392.9338525651</v>
      </c>
      <c r="K37" s="9"/>
      <c r="L37" s="67" t="n">
        <f aca="false">'Central pensions'!N37</f>
        <v>3344776.33776418</v>
      </c>
      <c r="M37" s="67"/>
      <c r="N37" s="67" t="n">
        <f aca="false">'Central pensions'!L37</f>
        <v>775302.40927045</v>
      </c>
      <c r="O37" s="9"/>
      <c r="P37" s="9" t="n">
        <f aca="false">'Central pensions'!X37</f>
        <v>21621545.4216695</v>
      </c>
      <c r="Q37" s="67"/>
      <c r="R37" s="67" t="n">
        <f aca="false">'Central SIPA income'!G32</f>
        <v>17711780.645031</v>
      </c>
      <c r="S37" s="67"/>
      <c r="T37" s="9" t="n">
        <f aca="false">'Central SIPA income'!J32</f>
        <v>67722528.4064146</v>
      </c>
      <c r="U37" s="9"/>
      <c r="V37" s="67" t="n">
        <f aca="false">'Central SIPA income'!F32</f>
        <v>96280.0747874066</v>
      </c>
      <c r="W37" s="67"/>
      <c r="X37" s="67" t="n">
        <f aca="false">'Central SIPA income'!M32</f>
        <v>241827.789550164</v>
      </c>
      <c r="Y37" s="9"/>
      <c r="Z37" s="9" t="n">
        <f aca="false">R37+V37-N37-L37-F37</f>
        <v>-4756240.05010407</v>
      </c>
      <c r="AA37" s="9"/>
      <c r="AB37" s="9" t="n">
        <f aca="false">T37-P37-D37</f>
        <v>-55373684.6598977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-0.0121151723671568</v>
      </c>
      <c r="AK37" s="73"/>
      <c r="AW37" s="71" t="n">
        <f aca="false">workers_and_wage_central!C25</f>
        <v>11758762</v>
      </c>
      <c r="AY37" s="39" t="n">
        <f aca="false">(AW37-AW36)/AW36</f>
        <v>0.0056483877955825</v>
      </c>
      <c r="AZ37" s="38" t="n">
        <f aca="false">workers_and_wage_central!B25</f>
        <v>5369.97887955747</v>
      </c>
      <c r="BA37" s="39" t="n">
        <f aca="false">(AZ37-AZ36)/AZ36</f>
        <v>-0.0062817436510308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0" t="n">
        <f aca="false">BH36+1</f>
        <v>6</v>
      </c>
      <c r="BI37" s="39" t="n">
        <f aca="false">T44/AG44</f>
        <v>0.01363326344571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97327828.092425</v>
      </c>
      <c r="E38" s="6"/>
      <c r="F38" s="8" t="n">
        <f aca="false">'Central pensions'!I38</f>
        <v>17690484.8471994</v>
      </c>
      <c r="G38" s="6" t="n">
        <f aca="false">'Central pensions'!K38</f>
        <v>324472.764649524</v>
      </c>
      <c r="H38" s="6" t="n">
        <f aca="false">'Central pensions'!V38</f>
        <v>1785153.41615876</v>
      </c>
      <c r="I38" s="8" t="n">
        <f aca="false">'Central pensions'!M38</f>
        <v>10035.2401437997</v>
      </c>
      <c r="J38" s="6" t="n">
        <f aca="false">'Central pensions'!W38</f>
        <v>55210.9303966625</v>
      </c>
      <c r="K38" s="6"/>
      <c r="L38" s="8" t="n">
        <f aca="false">'Central pensions'!N38</f>
        <v>3650591.30093538</v>
      </c>
      <c r="M38" s="8"/>
      <c r="N38" s="8" t="n">
        <f aca="false">'Central pensions'!L38</f>
        <v>747257.029117592</v>
      </c>
      <c r="O38" s="6"/>
      <c r="P38" s="6" t="n">
        <f aca="false">'Central pensions'!X38</f>
        <v>23054123.3124719</v>
      </c>
      <c r="Q38" s="8"/>
      <c r="R38" s="8" t="n">
        <f aca="false">'Central SIPA income'!G33</f>
        <v>16022186.2521061</v>
      </c>
      <c r="S38" s="8"/>
      <c r="T38" s="6" t="n">
        <f aca="false">'Central SIPA income'!J33</f>
        <v>61262217.8050478</v>
      </c>
      <c r="U38" s="6"/>
      <c r="V38" s="8" t="n">
        <f aca="false">'Central SIPA income'!F33</f>
        <v>101356.789079614</v>
      </c>
      <c r="W38" s="8"/>
      <c r="X38" s="8" t="n">
        <f aca="false">'Central SIPA income'!M33</f>
        <v>254579.032194844</v>
      </c>
      <c r="Y38" s="6"/>
      <c r="Z38" s="6" t="n">
        <f aca="false">R38+V38-N38-L38-F38</f>
        <v>-5964790.13606669</v>
      </c>
      <c r="AA38" s="6"/>
      <c r="AB38" s="6" t="n">
        <f aca="false">T38-P38-D38</f>
        <v>-59119733.5998492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-0.0129941773351081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11782017</v>
      </c>
      <c r="AX38" s="5"/>
      <c r="AY38" s="61" t="n">
        <f aca="false">(AW38-AW37)/AW37</f>
        <v>0.00197767418032613</v>
      </c>
      <c r="AZ38" s="66" t="n">
        <f aca="false">workers_and_wage_central!B26</f>
        <v>5544.55019366428</v>
      </c>
      <c r="BA38" s="61" t="n">
        <f aca="false">(AZ38-AZ37)/AZ37</f>
        <v>0.032508752459227</v>
      </c>
      <c r="BB38" s="11" t="n">
        <f aca="false">BB37*3/4+BB41*1/4</f>
        <v>47</v>
      </c>
      <c r="BC38" s="11" t="n">
        <f aca="false">$BC$33</f>
        <v>11.3722743431335</v>
      </c>
      <c r="BD38" s="11" t="n">
        <f aca="false">BB38+BC38/2</f>
        <v>52.6861371715667</v>
      </c>
      <c r="BE38" s="61" t="n">
        <f aca="false">BD38/BD37-1</f>
        <v>0.0193475476157292</v>
      </c>
      <c r="BF38" s="5"/>
      <c r="BG38" s="5"/>
      <c r="BH38" s="5" t="n">
        <f aca="false">BH37+1</f>
        <v>7</v>
      </c>
      <c r="BI38" s="61" t="n">
        <f aca="false">T45/AG45</f>
        <v>0.0157992491503995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96910717.9304099</v>
      </c>
      <c r="E39" s="9"/>
      <c r="F39" s="67" t="n">
        <f aca="false">'Central pensions'!I39</f>
        <v>17614670.1378263</v>
      </c>
      <c r="G39" s="9" t="n">
        <f aca="false">'Central pensions'!K39</f>
        <v>333047.883172526</v>
      </c>
      <c r="H39" s="9" t="n">
        <f aca="false">'Central pensions'!V39</f>
        <v>1832331.18820332</v>
      </c>
      <c r="I39" s="67" t="n">
        <f aca="false">'Central pensions'!M39</f>
        <v>10300.4499950266</v>
      </c>
      <c r="J39" s="9" t="n">
        <f aca="false">'Central pensions'!W39</f>
        <v>56670.0367485565</v>
      </c>
      <c r="K39" s="9"/>
      <c r="L39" s="67" t="n">
        <f aca="false">'Central pensions'!N39</f>
        <v>2970777.36289765</v>
      </c>
      <c r="M39" s="67"/>
      <c r="N39" s="67" t="n">
        <f aca="false">'Central pensions'!L39</f>
        <v>745867.77328014</v>
      </c>
      <c r="O39" s="9"/>
      <c r="P39" s="9" t="n">
        <f aca="false">'Central pensions'!X39</f>
        <v>19518922.2805737</v>
      </c>
      <c r="Q39" s="67"/>
      <c r="R39" s="67" t="n">
        <f aca="false">'Central SIPA income'!G34</f>
        <v>19354005.8566081</v>
      </c>
      <c r="S39" s="67"/>
      <c r="T39" s="9" t="n">
        <f aca="false">'Central SIPA income'!J34</f>
        <v>74001718.8373305</v>
      </c>
      <c r="U39" s="9"/>
      <c r="V39" s="67" t="n">
        <f aca="false">'Central SIPA income'!F34</f>
        <v>104159.79791227</v>
      </c>
      <c r="W39" s="67"/>
      <c r="X39" s="67" t="n">
        <f aca="false">'Central SIPA income'!M34</f>
        <v>261619.382252606</v>
      </c>
      <c r="Y39" s="9"/>
      <c r="Z39" s="9" t="n">
        <f aca="false">R39+V39-N39-L39-F39</f>
        <v>-1873149.61948371</v>
      </c>
      <c r="AA39" s="9"/>
      <c r="AB39" s="9" t="n">
        <f aca="false">T39-P39-D39</f>
        <v>-42427921.373653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-0.00806518508938624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11816251</v>
      </c>
      <c r="AX39" s="7"/>
      <c r="AY39" s="39" t="n">
        <f aca="false">(AW39-AW38)/AW38</f>
        <v>0.00290561454800142</v>
      </c>
      <c r="AZ39" s="38" t="n">
        <f aca="false">workers_and_wage_central!B27</f>
        <v>5735.81915154257</v>
      </c>
      <c r="BA39" s="39" t="n">
        <f aca="false">(AZ39-AZ38)/AZ38</f>
        <v>0.0344967492758647</v>
      </c>
      <c r="BB39" s="12" t="n">
        <f aca="false">BB37*2/4+BB41*2/4</f>
        <v>48</v>
      </c>
      <c r="BC39" s="12" t="n">
        <f aca="false">$BC$33</f>
        <v>11.3722743431335</v>
      </c>
      <c r="BD39" s="12" t="n">
        <f aca="false">BB39+BC39/2</f>
        <v>53.6861371715667</v>
      </c>
      <c r="BE39" s="39" t="n">
        <f aca="false">BD39/BD38-1</f>
        <v>0.0189803248764207</v>
      </c>
      <c r="BF39" s="7"/>
      <c r="BG39" s="7"/>
      <c r="BH39" s="7" t="n">
        <f aca="false">BH38+1</f>
        <v>8</v>
      </c>
      <c r="BI39" s="39" t="n">
        <f aca="false">T46/AG46</f>
        <v>0.0142502243946062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99303348.4839027</v>
      </c>
      <c r="E40" s="9"/>
      <c r="F40" s="67" t="n">
        <f aca="false">'Central pensions'!I40</f>
        <v>18049559.0630299</v>
      </c>
      <c r="G40" s="9" t="n">
        <f aca="false">'Central pensions'!K40</f>
        <v>358169.089192812</v>
      </c>
      <c r="H40" s="9" t="n">
        <f aca="false">'Central pensions'!V40</f>
        <v>1970540.65177288</v>
      </c>
      <c r="I40" s="67" t="n">
        <f aca="false">'Central pensions'!M40</f>
        <v>11077.394511118</v>
      </c>
      <c r="J40" s="9" t="n">
        <f aca="false">'Central pensions'!W40</f>
        <v>60944.5562403988</v>
      </c>
      <c r="K40" s="9"/>
      <c r="L40" s="67" t="n">
        <f aca="false">'Central pensions'!N40</f>
        <v>3019310.05203268</v>
      </c>
      <c r="M40" s="67"/>
      <c r="N40" s="67" t="n">
        <f aca="false">'Central pensions'!L40</f>
        <v>765718.08747064</v>
      </c>
      <c r="O40" s="9"/>
      <c r="P40" s="9" t="n">
        <f aca="false">'Central pensions'!X40</f>
        <v>19879969.2070966</v>
      </c>
      <c r="Q40" s="67"/>
      <c r="R40" s="67" t="n">
        <f aca="false">'Central SIPA income'!G35</f>
        <v>17190095.7306687</v>
      </c>
      <c r="S40" s="67"/>
      <c r="T40" s="9" t="n">
        <f aca="false">'Central SIPA income'!J35</f>
        <v>65727820.9210317</v>
      </c>
      <c r="U40" s="9"/>
      <c r="V40" s="67" t="n">
        <f aca="false">'Central SIPA income'!F35</f>
        <v>107613.151286786</v>
      </c>
      <c r="W40" s="67"/>
      <c r="X40" s="67" t="n">
        <f aca="false">'Central SIPA income'!M35</f>
        <v>270293.210299985</v>
      </c>
      <c r="Y40" s="9"/>
      <c r="Z40" s="9" t="n">
        <f aca="false">R40+V40-N40-L40-F40</f>
        <v>-4536878.32057774</v>
      </c>
      <c r="AA40" s="9"/>
      <c r="AB40" s="9" t="n">
        <f aca="false">T40-P40-D40</f>
        <v>-53455496.7699676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-0.0108857135071506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11851058</v>
      </c>
      <c r="AY40" s="39" t="n">
        <f aca="false">(AW40-AW39)/AW39</f>
        <v>0.00294568894990467</v>
      </c>
      <c r="AZ40" s="38" t="n">
        <f aca="false">workers_and_wage_central!B28</f>
        <v>5832.00605225659</v>
      </c>
      <c r="BA40" s="39" t="n">
        <f aca="false">(AZ40-AZ39)/AZ39</f>
        <v>0.0167695142006271</v>
      </c>
      <c r="BB40" s="12" t="n">
        <f aca="false">BB37*1/4+BB41*3/4</f>
        <v>49</v>
      </c>
      <c r="BC40" s="12" t="n">
        <f aca="false">$BC$33</f>
        <v>11.3722743431335</v>
      </c>
      <c r="BD40" s="12" t="n">
        <f aca="false">BB40+BC40/2</f>
        <v>54.6861371715667</v>
      </c>
      <c r="BE40" s="39" t="n">
        <f aca="false">BD40/BD39-1</f>
        <v>0.0186267824932955</v>
      </c>
      <c r="BF40" s="7"/>
      <c r="BG40" s="7"/>
      <c r="BH40" s="0" t="n">
        <f aca="false">BH39+1</f>
        <v>9</v>
      </c>
      <c r="BI40" s="39" t="n">
        <f aca="false">T47/AG47</f>
        <v>0.0144947939065423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101260060.376353</v>
      </c>
      <c r="E41" s="9"/>
      <c r="F41" s="67" t="n">
        <f aca="false">'Central pensions'!I41</f>
        <v>18405214.6115216</v>
      </c>
      <c r="G41" s="9" t="n">
        <f aca="false">'Central pensions'!K41</f>
        <v>398649.18390545</v>
      </c>
      <c r="H41" s="9" t="n">
        <f aca="false">'Central pensions'!V41</f>
        <v>2193250.18932297</v>
      </c>
      <c r="I41" s="67" t="n">
        <f aca="false">'Central pensions'!M41</f>
        <v>12329.3562032614</v>
      </c>
      <c r="J41" s="9" t="n">
        <f aca="false">'Central pensions'!W41</f>
        <v>67832.4800821537</v>
      </c>
      <c r="K41" s="9"/>
      <c r="L41" s="67" t="n">
        <f aca="false">'Central pensions'!N41</f>
        <v>3044379.52054845</v>
      </c>
      <c r="M41" s="67"/>
      <c r="N41" s="67" t="n">
        <f aca="false">'Central pensions'!L41</f>
        <v>783007.766596481</v>
      </c>
      <c r="O41" s="9"/>
      <c r="P41" s="9" t="n">
        <f aca="false">'Central pensions'!X41</f>
        <v>20105177.5116705</v>
      </c>
      <c r="Q41" s="67"/>
      <c r="R41" s="67" t="n">
        <f aca="false">'Central SIPA income'!G36</f>
        <v>20236675.3851445</v>
      </c>
      <c r="S41" s="67"/>
      <c r="T41" s="9" t="n">
        <f aca="false">'Central SIPA income'!J36</f>
        <v>77376682.2821578</v>
      </c>
      <c r="U41" s="9"/>
      <c r="V41" s="67" t="n">
        <f aca="false">'Central SIPA income'!F36</f>
        <v>109368.889689922</v>
      </c>
      <c r="W41" s="67"/>
      <c r="X41" s="67" t="n">
        <f aca="false">'Central SIPA income'!M36</f>
        <v>274703.118975235</v>
      </c>
      <c r="Y41" s="9"/>
      <c r="Z41" s="9" t="n">
        <f aca="false">R41+V41-N41-L41-F41</f>
        <v>-1886557.62383212</v>
      </c>
      <c r="AA41" s="9"/>
      <c r="AB41" s="9" t="n">
        <f aca="false">T41-P41-D41</f>
        <v>-43988555.6058652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-0.00893288753024887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11857717</v>
      </c>
      <c r="AY41" s="39" t="n">
        <f aca="false">(AW41-AW40)/AW40</f>
        <v>0.000561890761145545</v>
      </c>
      <c r="AZ41" s="38" t="n">
        <f aca="false">workers_and_wage_central!B29</f>
        <v>5941.10987511572</v>
      </c>
      <c r="BA41" s="39" t="n">
        <f aca="false">(AZ41-AZ40)/AZ40</f>
        <v>0.0187077691417885</v>
      </c>
      <c r="BB41" s="76" t="n">
        <v>50</v>
      </c>
      <c r="BC41" s="12" t="n">
        <f aca="false">$BC$33</f>
        <v>11.3722743431335</v>
      </c>
      <c r="BD41" s="12" t="n">
        <f aca="false">BB41+BC41/2</f>
        <v>55.6861371715667</v>
      </c>
      <c r="BE41" s="39" t="n">
        <f aca="false">BD41/BD40-1</f>
        <v>0.018286169982398</v>
      </c>
      <c r="BF41" s="7"/>
      <c r="BG41" s="73" t="n">
        <f aca="false">(BB41-BB37)/BB37</f>
        <v>0.0869565217391304</v>
      </c>
      <c r="BH41" s="0" t="n">
        <f aca="false">BH40+1</f>
        <v>10</v>
      </c>
      <c r="BI41" s="39" t="n">
        <f aca="false">T48/AG48</f>
        <v>0.0137887651480282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102823077.377965</v>
      </c>
      <c r="E42" s="6"/>
      <c r="F42" s="8" t="n">
        <f aca="false">'Central pensions'!I42</f>
        <v>18689311.4533486</v>
      </c>
      <c r="G42" s="6" t="n">
        <f aca="false">'Central pensions'!K42</f>
        <v>409771.665951465</v>
      </c>
      <c r="H42" s="6" t="n">
        <f aca="false">'Central pensions'!V42</f>
        <v>2254442.80387739</v>
      </c>
      <c r="I42" s="8" t="n">
        <f aca="false">'Central pensions'!M42</f>
        <v>12673.3504933444</v>
      </c>
      <c r="J42" s="6" t="n">
        <f aca="false">'Central pensions'!W42</f>
        <v>69725.0351714663</v>
      </c>
      <c r="K42" s="6"/>
      <c r="L42" s="8" t="n">
        <f aca="false">'Central pensions'!N42</f>
        <v>3743643.51717503</v>
      </c>
      <c r="M42" s="8"/>
      <c r="N42" s="8" t="n">
        <f aca="false">'Central pensions'!L42</f>
        <v>796957.603618383</v>
      </c>
      <c r="O42" s="6"/>
      <c r="P42" s="6" t="n">
        <f aca="false">'Central pensions'!X42</f>
        <v>23810409.6017542</v>
      </c>
      <c r="Q42" s="8"/>
      <c r="R42" s="8" t="n">
        <f aca="false">'Central SIPA income'!G37</f>
        <v>17985806.1372331</v>
      </c>
      <c r="S42" s="8"/>
      <c r="T42" s="6" t="n">
        <f aca="false">'Central SIPA income'!J37</f>
        <v>68770288.6261045</v>
      </c>
      <c r="U42" s="6"/>
      <c r="V42" s="8" t="n">
        <f aca="false">'Central SIPA income'!F37</f>
        <v>112067.010716313</v>
      </c>
      <c r="W42" s="8"/>
      <c r="X42" s="8" t="n">
        <f aca="false">'Central SIPA income'!M37</f>
        <v>281480.021103653</v>
      </c>
      <c r="Y42" s="6"/>
      <c r="Z42" s="6" t="n">
        <f aca="false">R42+V42-N42-L42-F42</f>
        <v>-5132039.42619262</v>
      </c>
      <c r="AA42" s="6"/>
      <c r="AB42" s="6" t="n">
        <f aca="false">T42-P42-D42</f>
        <v>-57863198.3536148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-0.0120292584573695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11937097</v>
      </c>
      <c r="AX42" s="5"/>
      <c r="AY42" s="61" t="n">
        <f aca="false">(AW42-AW41)/AW41</f>
        <v>0.00669437464226883</v>
      </c>
      <c r="AZ42" s="66" t="n">
        <f aca="false">workers_and_wage_central!B30</f>
        <v>6006.73780641689</v>
      </c>
      <c r="BA42" s="61" t="n">
        <f aca="false">(AZ42-AZ41)/AZ41</f>
        <v>0.0110464092872711</v>
      </c>
      <c r="BB42" s="11" t="n">
        <f aca="false">BB41*3/4+BB45*1/4</f>
        <v>50</v>
      </c>
      <c r="BC42" s="11" t="n">
        <f aca="false">$BC$33</f>
        <v>11.3722743431335</v>
      </c>
      <c r="BD42" s="11" t="n">
        <f aca="false">BB42+BC42/2</f>
        <v>55.6861371715667</v>
      </c>
      <c r="BE42" s="61" t="n">
        <f aca="false">BD42/BD41-1</f>
        <v>0</v>
      </c>
      <c r="BF42" s="5"/>
      <c r="BG42" s="5"/>
      <c r="BH42" s="5" t="n">
        <f aca="false">BH41+1</f>
        <v>11</v>
      </c>
      <c r="BI42" s="61" t="n">
        <f aca="false">T49/AG49</f>
        <v>0.0161374374856757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103865865.896596</v>
      </c>
      <c r="E43" s="9"/>
      <c r="F43" s="67" t="n">
        <f aca="false">'Central pensions'!I43</f>
        <v>18878850.6103322</v>
      </c>
      <c r="G43" s="9" t="n">
        <f aca="false">'Central pensions'!K43</f>
        <v>445353.101282431</v>
      </c>
      <c r="H43" s="9" t="n">
        <f aca="false">'Central pensions'!V43</f>
        <v>2450201.36284772</v>
      </c>
      <c r="I43" s="67" t="n">
        <f aca="false">'Central pensions'!M43</f>
        <v>13773.8072561578</v>
      </c>
      <c r="J43" s="9" t="n">
        <f aca="false">'Central pensions'!W43</f>
        <v>75779.4235932291</v>
      </c>
      <c r="K43" s="9"/>
      <c r="L43" s="67" t="n">
        <f aca="false">'Central pensions'!N43</f>
        <v>3135453.40908528</v>
      </c>
      <c r="M43" s="67"/>
      <c r="N43" s="67" t="n">
        <f aca="false">'Central pensions'!L43</f>
        <v>807253.929673158</v>
      </c>
      <c r="O43" s="9"/>
      <c r="P43" s="9" t="n">
        <f aca="false">'Central pensions'!X43</f>
        <v>20711155.5877084</v>
      </c>
      <c r="Q43" s="67"/>
      <c r="R43" s="67" t="n">
        <f aca="false">'Central SIPA income'!G38</f>
        <v>20984455.0024441</v>
      </c>
      <c r="S43" s="67"/>
      <c r="T43" s="9" t="n">
        <f aca="false">'Central SIPA income'!J38</f>
        <v>80235882.4602337</v>
      </c>
      <c r="U43" s="9"/>
      <c r="V43" s="67" t="n">
        <f aca="false">'Central SIPA income'!F38</f>
        <v>114853.199299825</v>
      </c>
      <c r="W43" s="67"/>
      <c r="X43" s="67" t="n">
        <f aca="false">'Central SIPA income'!M38</f>
        <v>288478.123544977</v>
      </c>
      <c r="Y43" s="9"/>
      <c r="Z43" s="9" t="n">
        <f aca="false">R43+V43-N43-L43-F43</f>
        <v>-1722249.74734665</v>
      </c>
      <c r="AA43" s="9"/>
      <c r="AB43" s="9" t="n">
        <f aca="false">T43-P43-D43</f>
        <v>-44341139.024071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-0.00798780596335079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11986468</v>
      </c>
      <c r="AX43" s="7"/>
      <c r="AY43" s="39" t="n">
        <f aca="false">(AW43-AW42)/AW42</f>
        <v>0.00413593020145518</v>
      </c>
      <c r="AZ43" s="38" t="n">
        <f aca="false">workers_and_wage_central!B31</f>
        <v>6046.34740356739</v>
      </c>
      <c r="BA43" s="39" t="n">
        <f aca="false">(AZ43-AZ42)/AZ42</f>
        <v>0.00659419445746158</v>
      </c>
      <c r="BB43" s="12" t="n">
        <f aca="false">BB41*2/4+BB45*2/4</f>
        <v>50</v>
      </c>
      <c r="BC43" s="12" t="n">
        <f aca="false">$BC$33</f>
        <v>11.3722743431335</v>
      </c>
      <c r="BD43" s="12" t="n">
        <f aca="false">BB43+BC43/2</f>
        <v>55.6861371715667</v>
      </c>
      <c r="BE43" s="39" t="n">
        <f aca="false">BD43/BD42-1</f>
        <v>0</v>
      </c>
      <c r="BF43" s="7"/>
      <c r="BG43" s="7"/>
      <c r="BH43" s="7" t="n">
        <f aca="false">BH42+1</f>
        <v>12</v>
      </c>
      <c r="BI43" s="39" t="n">
        <f aca="false">T50/AG50</f>
        <v>0.0145528527197881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104580883.702933</v>
      </c>
      <c r="E44" s="9"/>
      <c r="F44" s="67" t="n">
        <f aca="false">'Central pensions'!I44</f>
        <v>19008813.5604605</v>
      </c>
      <c r="G44" s="9" t="n">
        <f aca="false">'Central pensions'!K44</f>
        <v>476710.848484536</v>
      </c>
      <c r="H44" s="9" t="n">
        <f aca="false">'Central pensions'!V44</f>
        <v>2622722.43592251</v>
      </c>
      <c r="I44" s="67" t="n">
        <f aca="false">'Central pensions'!M44</f>
        <v>14743.6344892125</v>
      </c>
      <c r="J44" s="9" t="n">
        <f aca="false">'Central pensions'!W44</f>
        <v>81115.1268842013</v>
      </c>
      <c r="K44" s="9"/>
      <c r="L44" s="67" t="n">
        <f aca="false">'Central pensions'!N44</f>
        <v>3084308.0704642</v>
      </c>
      <c r="M44" s="67"/>
      <c r="N44" s="67" t="n">
        <f aca="false">'Central pensions'!L44</f>
        <v>814267.312423065</v>
      </c>
      <c r="O44" s="9"/>
      <c r="P44" s="9" t="n">
        <f aca="false">'Central pensions'!X44</f>
        <v>20484347.7450764</v>
      </c>
      <c r="Q44" s="67"/>
      <c r="R44" s="67" t="n">
        <f aca="false">'Central SIPA income'!G39</f>
        <v>18343979.8980446</v>
      </c>
      <c r="S44" s="67"/>
      <c r="T44" s="9" t="n">
        <f aca="false">'Central SIPA income'!J39</f>
        <v>70139797.0440959</v>
      </c>
      <c r="U44" s="9"/>
      <c r="V44" s="67" t="n">
        <f aca="false">'Central SIPA income'!F39</f>
        <v>117601.498613923</v>
      </c>
      <c r="W44" s="67"/>
      <c r="X44" s="67" t="n">
        <f aca="false">'Central SIPA income'!M39</f>
        <v>295381.059065312</v>
      </c>
      <c r="Y44" s="9"/>
      <c r="Z44" s="9" t="n">
        <f aca="false">R44+V44-N44-L44-F44</f>
        <v>-4445807.54668932</v>
      </c>
      <c r="AA44" s="9"/>
      <c r="AB44" s="9" t="n">
        <f aca="false">T44-P44-D44</f>
        <v>-54925434.4039137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-0.0106760063281599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12002121</v>
      </c>
      <c r="AY44" s="39" t="n">
        <f aca="false">(AW44-AW43)/AW43</f>
        <v>0.00130588927447185</v>
      </c>
      <c r="AZ44" s="38" t="n">
        <f aca="false">workers_and_wage_central!B32</f>
        <v>6074.02499771067</v>
      </c>
      <c r="BA44" s="39" t="n">
        <f aca="false">(AZ44-AZ43)/AZ43</f>
        <v>0.00457757258984892</v>
      </c>
      <c r="BB44" s="12" t="n">
        <f aca="false">BB41*1/4+BB45*3/4</f>
        <v>50</v>
      </c>
      <c r="BC44" s="12" t="n">
        <f aca="false">$BC$33</f>
        <v>11.3722743431335</v>
      </c>
      <c r="BD44" s="12" t="n">
        <f aca="false">BB44+BC44/2</f>
        <v>55.6861371715667</v>
      </c>
      <c r="BE44" s="39" t="n">
        <f aca="false">BD44/BD43-1</f>
        <v>0</v>
      </c>
      <c r="BF44" s="7"/>
      <c r="BG44" s="7"/>
      <c r="BH44" s="0" t="n">
        <f aca="false">BH43+1</f>
        <v>13</v>
      </c>
      <c r="BI44" s="39" t="n">
        <f aca="false">T51/AG51</f>
        <v>0.014888068281482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105665162.407624</v>
      </c>
      <c r="E45" s="9"/>
      <c r="F45" s="67" t="n">
        <f aca="false">'Central pensions'!I45</f>
        <v>19205894.049889</v>
      </c>
      <c r="G45" s="9" t="n">
        <f aca="false">'Central pensions'!K45</f>
        <v>490046.370331782</v>
      </c>
      <c r="H45" s="9" t="n">
        <f aca="false">'Central pensions'!V45</f>
        <v>2696090.542511</v>
      </c>
      <c r="I45" s="67" t="n">
        <f aca="false">'Central pensions'!M45</f>
        <v>15156.0733092304</v>
      </c>
      <c r="J45" s="9" t="n">
        <f aca="false">'Central pensions'!W45</f>
        <v>83384.243582815</v>
      </c>
      <c r="K45" s="9"/>
      <c r="L45" s="67" t="n">
        <f aca="false">'Central pensions'!N45</f>
        <v>3064949.47634546</v>
      </c>
      <c r="M45" s="67"/>
      <c r="N45" s="67" t="n">
        <f aca="false">'Central pensions'!L45</f>
        <v>824812.892285802</v>
      </c>
      <c r="O45" s="9"/>
      <c r="P45" s="9" t="n">
        <f aca="false">'Central pensions'!X45</f>
        <v>20441914.5771231</v>
      </c>
      <c r="Q45" s="67"/>
      <c r="R45" s="67" t="n">
        <f aca="false">'Central SIPA income'!G40</f>
        <v>21261067.8027662</v>
      </c>
      <c r="S45" s="73" t="n">
        <f aca="false">SUM(T42:T45)/AVERAGE(AG42:AG45)</f>
        <v>0.0581923761258864</v>
      </c>
      <c r="T45" s="9" t="n">
        <f aca="false">'Central SIPA income'!J40</f>
        <v>81293535.4767669</v>
      </c>
      <c r="U45" s="9"/>
      <c r="V45" s="67" t="n">
        <f aca="false">'Central SIPA income'!F40</f>
        <v>119580.682643842</v>
      </c>
      <c r="W45" s="67"/>
      <c r="X45" s="67" t="n">
        <f aca="false">'Central SIPA income'!M40</f>
        <v>300352.198733879</v>
      </c>
      <c r="Y45" s="9"/>
      <c r="Z45" s="9" t="n">
        <f aca="false">R45+V45-N45-L45-F45</f>
        <v>-1715007.93311023</v>
      </c>
      <c r="AA45" s="9"/>
      <c r="AB45" s="9" t="n">
        <f aca="false">T45-P45-D45</f>
        <v>-44813541.5079797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-0.00870942939612572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12031948</v>
      </c>
      <c r="AY45" s="39" t="n">
        <f aca="false">(AW45-AW44)/AW44</f>
        <v>0.00248514408411647</v>
      </c>
      <c r="AZ45" s="38" t="n">
        <f aca="false">workers_and_wage_central!B33</f>
        <v>6118.42308515289</v>
      </c>
      <c r="BA45" s="39" t="n">
        <f aca="false">(AZ45-AZ44)/AZ44</f>
        <v>0.00730950028341335</v>
      </c>
      <c r="BB45" s="76" t="n">
        <v>50</v>
      </c>
      <c r="BC45" s="12" t="n">
        <f aca="false">$BC$33</f>
        <v>11.3722743431335</v>
      </c>
      <c r="BD45" s="12" t="n">
        <f aca="false">BB45+BC45/2</f>
        <v>55.6861371715667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0" t="n">
        <f aca="false">BH44+1</f>
        <v>14</v>
      </c>
      <c r="BI45" s="39" t="n">
        <f aca="false">T52/AG52</f>
        <v>0.014139180024675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106351515.334429</v>
      </c>
      <c r="E46" s="6"/>
      <c r="F46" s="8" t="n">
        <f aca="false">'Central pensions'!I46</f>
        <v>19330646.8188499</v>
      </c>
      <c r="G46" s="6" t="n">
        <f aca="false">'Central pensions'!K46</f>
        <v>502369.094712275</v>
      </c>
      <c r="H46" s="6" t="n">
        <f aca="false">'Central pensions'!V46</f>
        <v>2763886.53626099</v>
      </c>
      <c r="I46" s="8" t="n">
        <f aca="false">'Central pensions'!M46</f>
        <v>15537.1884962559</v>
      </c>
      <c r="J46" s="6" t="n">
        <f aca="false">'Central pensions'!W46</f>
        <v>85481.0268946697</v>
      </c>
      <c r="K46" s="6"/>
      <c r="L46" s="8" t="n">
        <f aca="false">'Central pensions'!N46</f>
        <v>3714910.08623808</v>
      </c>
      <c r="M46" s="8"/>
      <c r="N46" s="8" t="n">
        <f aca="false">'Central pensions'!L46</f>
        <v>831565.633877304</v>
      </c>
      <c r="O46" s="6"/>
      <c r="P46" s="6" t="n">
        <f aca="false">'Central pensions'!X46</f>
        <v>23851714.8634942</v>
      </c>
      <c r="Q46" s="8"/>
      <c r="R46" s="8" t="n">
        <f aca="false">'Central SIPA income'!G41</f>
        <v>18724918.8504793</v>
      </c>
      <c r="S46" s="8"/>
      <c r="T46" s="6" t="n">
        <f aca="false">'Central SIPA income'!J41</f>
        <v>71596350.1453566</v>
      </c>
      <c r="U46" s="6"/>
      <c r="V46" s="8" t="n">
        <f aca="false">'Central SIPA income'!F41</f>
        <v>118400.498216892</v>
      </c>
      <c r="W46" s="8"/>
      <c r="X46" s="8" t="n">
        <f aca="false">'Central SIPA income'!M41</f>
        <v>297387.915709993</v>
      </c>
      <c r="Y46" s="6"/>
      <c r="Z46" s="6" t="n">
        <f aca="false">R46+V46-N46-L46-F46</f>
        <v>-5033803.19026909</v>
      </c>
      <c r="AA46" s="6"/>
      <c r="AB46" s="6" t="n">
        <f aca="false">T46-P46-D46</f>
        <v>-58606880.0525662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-0.0116648570789052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12105538</v>
      </c>
      <c r="AX46" s="5"/>
      <c r="AY46" s="61" t="n">
        <f aca="false">(AW46-AW45)/AW45</f>
        <v>0.00611621659269139</v>
      </c>
      <c r="AZ46" s="66" t="n">
        <f aca="false">workers_and_wage_central!B34</f>
        <v>6150.65695407745</v>
      </c>
      <c r="BA46" s="61" t="n">
        <f aca="false">(AZ46-AZ45)/AZ45</f>
        <v>0.00526832951496562</v>
      </c>
      <c r="BB46" s="11" t="n">
        <f aca="false">BB45*3/4+BB49*1/4</f>
        <v>50.25</v>
      </c>
      <c r="BC46" s="11" t="n">
        <f aca="false">$BC$33</f>
        <v>11.3722743431335</v>
      </c>
      <c r="BD46" s="11" t="n">
        <f aca="false">BB46+BC46/2</f>
        <v>55.9361371715667</v>
      </c>
      <c r="BE46" s="61" t="n">
        <f aca="false">BD46/BD45-1</f>
        <v>0.00448944769197701</v>
      </c>
      <c r="BF46" s="5"/>
      <c r="BG46" s="5"/>
      <c r="BH46" s="5" t="n">
        <f aca="false">BH45+1</f>
        <v>15</v>
      </c>
      <c r="BI46" s="61" t="n">
        <f aca="false">T53/AG53</f>
        <v>0.0164736982024762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107059843.529842</v>
      </c>
      <c r="E47" s="9"/>
      <c r="F47" s="67" t="n">
        <f aca="false">'Central pensions'!I47</f>
        <v>19459393.8530065</v>
      </c>
      <c r="G47" s="9" t="n">
        <f aca="false">'Central pensions'!K47</f>
        <v>506968.279106972</v>
      </c>
      <c r="H47" s="9" t="n">
        <f aca="false">'Central pensions'!V47</f>
        <v>2789189.89182184</v>
      </c>
      <c r="I47" s="67" t="n">
        <f aca="false">'Central pensions'!M47</f>
        <v>15679.4313125868</v>
      </c>
      <c r="J47" s="9" t="n">
        <f aca="false">'Central pensions'!W47</f>
        <v>86263.6049017066</v>
      </c>
      <c r="K47" s="9"/>
      <c r="L47" s="67" t="n">
        <f aca="false">'Central pensions'!N47</f>
        <v>3098265.35748593</v>
      </c>
      <c r="M47" s="67"/>
      <c r="N47" s="67" t="n">
        <f aca="false">'Central pensions'!L47</f>
        <v>838410.553204469</v>
      </c>
      <c r="O47" s="9"/>
      <c r="P47" s="9" t="n">
        <f aca="false">'Central pensions'!X47</f>
        <v>20689601.1611539</v>
      </c>
      <c r="Q47" s="67"/>
      <c r="R47" s="67" t="n">
        <f aca="false">'Central SIPA income'!G42</f>
        <v>21900820.1361829</v>
      </c>
      <c r="S47" s="67"/>
      <c r="T47" s="9" t="n">
        <f aca="false">'Central SIPA income'!J42</f>
        <v>83739683.9720079</v>
      </c>
      <c r="U47" s="9"/>
      <c r="V47" s="67" t="n">
        <f aca="false">'Central SIPA income'!F42</f>
        <v>119344.380036278</v>
      </c>
      <c r="W47" s="67"/>
      <c r="X47" s="67" t="n">
        <f aca="false">'Central SIPA income'!M42</f>
        <v>299758.674711611</v>
      </c>
      <c r="Y47" s="9"/>
      <c r="Z47" s="9" t="n">
        <f aca="false">R47+V47-N47-L47-F47</f>
        <v>-1375905.2474777</v>
      </c>
      <c r="AA47" s="9"/>
      <c r="AB47" s="9" t="n">
        <f aca="false">T47-P47-D47</f>
        <v>-44009760.718988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-0.00761780294885291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12133250</v>
      </c>
      <c r="AX47" s="7"/>
      <c r="AY47" s="39" t="n">
        <f aca="false">(AW47-AW46)/AW46</f>
        <v>0.00228920019911548</v>
      </c>
      <c r="AZ47" s="38" t="n">
        <f aca="false">workers_and_wage_central!B35</f>
        <v>6193.86534000137</v>
      </c>
      <c r="BA47" s="39" t="n">
        <f aca="false">(AZ47-AZ46)/AZ46</f>
        <v>0.00702500338525207</v>
      </c>
      <c r="BB47" s="12" t="n">
        <f aca="false">BB45*2/4+BB49*2/4</f>
        <v>50.5</v>
      </c>
      <c r="BC47" s="12" t="n">
        <f aca="false">$BC$33</f>
        <v>11.3722743431335</v>
      </c>
      <c r="BD47" s="12" t="n">
        <f aca="false">BB47+BC47/2</f>
        <v>56.1861371715667</v>
      </c>
      <c r="BE47" s="39" t="n">
        <f aca="false">BD47/BD46-1</f>
        <v>0.00446938263243313</v>
      </c>
      <c r="BF47" s="7"/>
      <c r="BG47" s="7"/>
      <c r="BH47" s="7" t="n">
        <f aca="false">BH46+1</f>
        <v>16</v>
      </c>
      <c r="BI47" s="39" t="n">
        <f aca="false">T54/AG54</f>
        <v>0.0144290983821305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107924132.130747</v>
      </c>
      <c r="E48" s="9"/>
      <c r="F48" s="67" t="n">
        <f aca="false">'Central pensions'!I48</f>
        <v>19616488.5369996</v>
      </c>
      <c r="G48" s="9" t="n">
        <f aca="false">'Central pensions'!K48</f>
        <v>524421.121514174</v>
      </c>
      <c r="H48" s="9" t="n">
        <f aca="false">'Central pensions'!V48</f>
        <v>2885210.28132525</v>
      </c>
      <c r="I48" s="67" t="n">
        <f aca="false">'Central pensions'!M48</f>
        <v>16219.2099437374</v>
      </c>
      <c r="J48" s="9" t="n">
        <f aca="false">'Central pensions'!W48</f>
        <v>89233.3076698533</v>
      </c>
      <c r="K48" s="9"/>
      <c r="L48" s="67" t="n">
        <f aca="false">'Central pensions'!N48</f>
        <v>3028855.26307188</v>
      </c>
      <c r="M48" s="67"/>
      <c r="N48" s="67" t="n">
        <f aca="false">'Central pensions'!L48</f>
        <v>846631.34588844</v>
      </c>
      <c r="O48" s="9"/>
      <c r="P48" s="9" t="n">
        <f aca="false">'Central pensions'!X48</f>
        <v>20374660.227099</v>
      </c>
      <c r="Q48" s="67"/>
      <c r="R48" s="67" t="n">
        <f aca="false">'Central SIPA income'!G43</f>
        <v>19264983.1107178</v>
      </c>
      <c r="S48" s="67"/>
      <c r="T48" s="9" t="n">
        <f aca="false">'Central SIPA income'!J43</f>
        <v>73661332.6526663</v>
      </c>
      <c r="U48" s="9"/>
      <c r="V48" s="67" t="n">
        <f aca="false">'Central SIPA income'!F43</f>
        <v>121638.434710114</v>
      </c>
      <c r="W48" s="67"/>
      <c r="X48" s="67" t="n">
        <f aca="false">'Central SIPA income'!M43</f>
        <v>305520.678657972</v>
      </c>
      <c r="Y48" s="9"/>
      <c r="Z48" s="9" t="n">
        <f aca="false">R48+V48-N48-L48-F48</f>
        <v>-4105353.60053199</v>
      </c>
      <c r="AA48" s="9"/>
      <c r="AB48" s="9" t="n">
        <f aca="false">T48-P48-D48</f>
        <v>-54637459.7051796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-0.0102276604702767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12177474</v>
      </c>
      <c r="AY48" s="39" t="n">
        <f aca="false">(AW48-AW47)/AW47</f>
        <v>0.00364486019821565</v>
      </c>
      <c r="AZ48" s="38" t="n">
        <f aca="false">workers_and_wage_central!B36</f>
        <v>6219.47198334682</v>
      </c>
      <c r="BA48" s="39" t="n">
        <f aca="false">(AZ48-AZ47)/AZ47</f>
        <v>0.00413419439071049</v>
      </c>
      <c r="BB48" s="12" t="n">
        <f aca="false">BB45*1/4+BB49*3/4</f>
        <v>50.75</v>
      </c>
      <c r="BC48" s="12" t="n">
        <f aca="false">$BC$33</f>
        <v>11.3722743431335</v>
      </c>
      <c r="BD48" s="12" t="n">
        <f aca="false">BB48+BC48/2</f>
        <v>56.4361371715667</v>
      </c>
      <c r="BE48" s="39" t="n">
        <f aca="false">BD48/BD47-1</f>
        <v>0.00444949613169898</v>
      </c>
      <c r="BF48" s="7"/>
      <c r="BG48" s="7"/>
      <c r="BH48" s="0" t="n">
        <f aca="false">BH47+1</f>
        <v>17</v>
      </c>
      <c r="BI48" s="39" t="n">
        <f aca="false">T55/AG55</f>
        <v>0.0165980376837139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108784119.0737</v>
      </c>
      <c r="E49" s="9"/>
      <c r="F49" s="67" t="n">
        <f aca="false">'Central pensions'!I49</f>
        <v>19772801.3437403</v>
      </c>
      <c r="G49" s="9" t="n">
        <f aca="false">'Central pensions'!K49</f>
        <v>547663.781706964</v>
      </c>
      <c r="H49" s="9" t="n">
        <f aca="false">'Central pensions'!V49</f>
        <v>3013084.54001255</v>
      </c>
      <c r="I49" s="67" t="n">
        <f aca="false">'Central pensions'!M49</f>
        <v>16938.0551043391</v>
      </c>
      <c r="J49" s="9" t="n">
        <f aca="false">'Central pensions'!W49</f>
        <v>93188.181649873</v>
      </c>
      <c r="K49" s="9"/>
      <c r="L49" s="67" t="n">
        <f aca="false">'Central pensions'!N49</f>
        <v>3056081.24855218</v>
      </c>
      <c r="M49" s="67"/>
      <c r="N49" s="67" t="n">
        <f aca="false">'Central pensions'!L49</f>
        <v>855461.072891142</v>
      </c>
      <c r="O49" s="9"/>
      <c r="P49" s="9" t="n">
        <f aca="false">'Central pensions'!X49</f>
        <v>20564514.5479614</v>
      </c>
      <c r="Q49" s="67"/>
      <c r="R49" s="67" t="n">
        <f aca="false">'Central SIPA income'!G44</f>
        <v>22495333.119909</v>
      </c>
      <c r="S49" s="67"/>
      <c r="T49" s="9" t="n">
        <f aca="false">'Central SIPA income'!J44</f>
        <v>86012855.8927357</v>
      </c>
      <c r="U49" s="9"/>
      <c r="V49" s="67" t="n">
        <f aca="false">'Central SIPA income'!F44</f>
        <v>119421.886124838</v>
      </c>
      <c r="W49" s="67"/>
      <c r="X49" s="67" t="n">
        <f aca="false">'Central SIPA income'!M44</f>
        <v>299953.347660448</v>
      </c>
      <c r="Y49" s="9"/>
      <c r="Z49" s="9" t="n">
        <f aca="false">R49+V49-N49-L49-F49</f>
        <v>-1069588.65914973</v>
      </c>
      <c r="AA49" s="9"/>
      <c r="AB49" s="9" t="n">
        <f aca="false">T49-P49-D49</f>
        <v>-43335777.7289255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-0.00813051022123699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12237579</v>
      </c>
      <c r="AY49" s="39" t="n">
        <f aca="false">(AW49-AW48)/AW48</f>
        <v>0.0049357526856555</v>
      </c>
      <c r="AZ49" s="38" t="n">
        <f aca="false">workers_and_wage_central!B37</f>
        <v>6264.57329403818</v>
      </c>
      <c r="BA49" s="39" t="n">
        <f aca="false">(AZ49-AZ48)/AZ48</f>
        <v>0.00725163017248477</v>
      </c>
      <c r="BB49" s="76" t="n">
        <v>51</v>
      </c>
      <c r="BC49" s="12" t="n">
        <f aca="false">$BC$33</f>
        <v>11.3722743431335</v>
      </c>
      <c r="BD49" s="12" t="n">
        <f aca="false">BB49+BC49/2</f>
        <v>56.6861371715667</v>
      </c>
      <c r="BE49" s="39" t="n">
        <f aca="false">BD49/BD48-1</f>
        <v>0.00442978581684272</v>
      </c>
      <c r="BF49" s="7"/>
      <c r="BG49" s="73" t="n">
        <f aca="false">(BB49-BB45)/BB45</f>
        <v>0.02</v>
      </c>
      <c r="BH49" s="0" t="n">
        <f aca="false">BH48+1</f>
        <v>18</v>
      </c>
      <c r="BI49" s="39" t="n">
        <f aca="false">T56/AG56</f>
        <v>0.0144670128057696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109655517.852689</v>
      </c>
      <c r="E50" s="6"/>
      <c r="F50" s="8" t="n">
        <f aca="false">'Central pensions'!I50</f>
        <v>19931188.386765</v>
      </c>
      <c r="G50" s="6" t="n">
        <f aca="false">'Central pensions'!K50</f>
        <v>572078.963623984</v>
      </c>
      <c r="H50" s="6" t="n">
        <f aca="false">'Central pensions'!V50</f>
        <v>3147409.66727672</v>
      </c>
      <c r="I50" s="8" t="n">
        <f aca="false">'Central pensions'!M50</f>
        <v>17693.163823422</v>
      </c>
      <c r="J50" s="6" t="n">
        <f aca="false">'Central pensions'!W50</f>
        <v>97342.5670291763</v>
      </c>
      <c r="K50" s="6"/>
      <c r="L50" s="8" t="n">
        <f aca="false">'Central pensions'!N50</f>
        <v>3742815.12135705</v>
      </c>
      <c r="M50" s="8"/>
      <c r="N50" s="8" t="n">
        <f aca="false">'Central pensions'!L50</f>
        <v>864422.98977147</v>
      </c>
      <c r="O50" s="6"/>
      <c r="P50" s="6" t="n">
        <f aca="false">'Central pensions'!X50</f>
        <v>24177285.7010239</v>
      </c>
      <c r="Q50" s="8"/>
      <c r="R50" s="8" t="n">
        <f aca="false">'Central SIPA income'!G45</f>
        <v>19788532.5630173</v>
      </c>
      <c r="S50" s="8"/>
      <c r="T50" s="6" t="n">
        <f aca="false">'Central SIPA income'!J45</f>
        <v>75663169.3604542</v>
      </c>
      <c r="U50" s="6"/>
      <c r="V50" s="8" t="n">
        <f aca="false">'Central SIPA income'!F45</f>
        <v>123702.469322644</v>
      </c>
      <c r="W50" s="8"/>
      <c r="X50" s="8" t="n">
        <f aca="false">'Central SIPA income'!M45</f>
        <v>310704.938526956</v>
      </c>
      <c r="Y50" s="6"/>
      <c r="Z50" s="6" t="n">
        <f aca="false">R50+V50-N50-L50-F50</f>
        <v>-4626191.4655536</v>
      </c>
      <c r="AA50" s="6"/>
      <c r="AB50" s="6" t="n">
        <f aca="false">T50-P50-D50</f>
        <v>-58169634.1932588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-0.0111881927010698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12252500</v>
      </c>
      <c r="AX50" s="5"/>
      <c r="AY50" s="61" t="n">
        <f aca="false">(AW50-AW49)/AW49</f>
        <v>0.00121927711355326</v>
      </c>
      <c r="AZ50" s="66" t="n">
        <f aca="false">workers_and_wage_central!B38</f>
        <v>6326.27636409552</v>
      </c>
      <c r="BA50" s="61" t="n">
        <f aca="false">(AZ50-AZ49)/AZ49</f>
        <v>0.00984952480579349</v>
      </c>
      <c r="BB50" s="11" t="n">
        <f aca="false">BB49*3/4+BB53*1/4</f>
        <v>51.25</v>
      </c>
      <c r="BC50" s="11" t="n">
        <f aca="false">$BC$33</f>
        <v>11.3722743431335</v>
      </c>
      <c r="BD50" s="11" t="n">
        <f aca="false">BB50+BC50/2</f>
        <v>56.9361371715667</v>
      </c>
      <c r="BE50" s="61" t="n">
        <f aca="false">BD50/BD49-1</f>
        <v>0.00441024935679324</v>
      </c>
      <c r="BF50" s="5"/>
      <c r="BG50" s="5"/>
      <c r="BH50" s="5" t="n">
        <f aca="false">BH49+1</f>
        <v>19</v>
      </c>
      <c r="BI50" s="61" t="n">
        <f aca="false">T57/AG57</f>
        <v>0.0166048897807905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111106017.345319</v>
      </c>
      <c r="E51" s="9"/>
      <c r="F51" s="67" t="n">
        <f aca="false">'Central pensions'!I51</f>
        <v>20194833.8394393</v>
      </c>
      <c r="G51" s="9" t="n">
        <f aca="false">'Central pensions'!K51</f>
        <v>588624.240668727</v>
      </c>
      <c r="H51" s="9" t="n">
        <f aca="false">'Central pensions'!V51</f>
        <v>3238436.89993096</v>
      </c>
      <c r="I51" s="67" t="n">
        <f aca="false">'Central pensions'!M51</f>
        <v>18204.8734227441</v>
      </c>
      <c r="J51" s="9" t="n">
        <f aca="false">'Central pensions'!W51</f>
        <v>100157.842265906</v>
      </c>
      <c r="K51" s="9"/>
      <c r="L51" s="67" t="n">
        <f aca="false">'Central pensions'!N51</f>
        <v>3132294.53213436</v>
      </c>
      <c r="M51" s="67"/>
      <c r="N51" s="67" t="n">
        <f aca="false">'Central pensions'!L51</f>
        <v>878386.958776336</v>
      </c>
      <c r="O51" s="9"/>
      <c r="P51" s="9" t="n">
        <f aca="false">'Central pensions'!X51</f>
        <v>21086117.0986824</v>
      </c>
      <c r="Q51" s="67"/>
      <c r="R51" s="67" t="n">
        <f aca="false">'Central SIPA income'!G46</f>
        <v>23165709.9328853</v>
      </c>
      <c r="S51" s="67"/>
      <c r="T51" s="9" t="n">
        <f aca="false">'Central SIPA income'!J46</f>
        <v>88576099.7398486</v>
      </c>
      <c r="U51" s="9"/>
      <c r="V51" s="67" t="n">
        <f aca="false">'Central SIPA income'!F46</f>
        <v>127224.524818829</v>
      </c>
      <c r="W51" s="67"/>
      <c r="X51" s="67" t="n">
        <f aca="false">'Central SIPA income'!M46</f>
        <v>319551.326496597</v>
      </c>
      <c r="Y51" s="9"/>
      <c r="Z51" s="9" t="n">
        <f aca="false">R51+V51-N51-L51-F51</f>
        <v>-912580.872645885</v>
      </c>
      <c r="AA51" s="9"/>
      <c r="AB51" s="9" t="n">
        <f aca="false">T51-P51-D51</f>
        <v>-43616034.7041529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-0.00733108033374811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12303605</v>
      </c>
      <c r="AX51" s="7"/>
      <c r="AY51" s="39" t="n">
        <f aca="false">(AW51-AW50)/AW50</f>
        <v>0.00417098551316058</v>
      </c>
      <c r="AZ51" s="38" t="n">
        <f aca="false">workers_and_wage_central!B39</f>
        <v>6395.17786893838</v>
      </c>
      <c r="BA51" s="39" t="n">
        <f aca="false">(AZ51-AZ50)/AZ50</f>
        <v>0.0108913207197059</v>
      </c>
      <c r="BB51" s="12" t="n">
        <f aca="false">BB49*2/4+BB53*2/4</f>
        <v>51.5</v>
      </c>
      <c r="BC51" s="12" t="n">
        <f aca="false">$BC$33</f>
        <v>11.3722743431335</v>
      </c>
      <c r="BD51" s="12" t="n">
        <f aca="false">BB51+BC51/2</f>
        <v>57.1861371715667</v>
      </c>
      <c r="BE51" s="39" t="n">
        <f aca="false">BD51/BD50-1</f>
        <v>0.00439088446142155</v>
      </c>
      <c r="BF51" s="7"/>
      <c r="BG51" s="7"/>
      <c r="BH51" s="7" t="n">
        <f aca="false">BH50+1</f>
        <v>20</v>
      </c>
      <c r="BI51" s="39" t="n">
        <f aca="false">T58/AG58</f>
        <v>0.0144857087223853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112409363.507805</v>
      </c>
      <c r="E52" s="9"/>
      <c r="F52" s="67" t="n">
        <f aca="false">'Central pensions'!I52</f>
        <v>20431732.432473</v>
      </c>
      <c r="G52" s="9" t="n">
        <f aca="false">'Central pensions'!K52</f>
        <v>612138.217154793</v>
      </c>
      <c r="H52" s="9" t="n">
        <f aca="false">'Central pensions'!V52</f>
        <v>3367803.86081261</v>
      </c>
      <c r="I52" s="67" t="n">
        <f aca="false">'Central pensions'!M52</f>
        <v>18932.1098089112</v>
      </c>
      <c r="J52" s="9" t="n">
        <f aca="false">'Central pensions'!W52</f>
        <v>104158.882293174</v>
      </c>
      <c r="K52" s="9"/>
      <c r="L52" s="67" t="n">
        <f aca="false">'Central pensions'!N52</f>
        <v>3130424.18408805</v>
      </c>
      <c r="M52" s="67"/>
      <c r="N52" s="67" t="n">
        <f aca="false">'Central pensions'!L52</f>
        <v>890705.291860677</v>
      </c>
      <c r="O52" s="9"/>
      <c r="P52" s="9" t="n">
        <f aca="false">'Central pensions'!X52</f>
        <v>21144183.6879131</v>
      </c>
      <c r="Q52" s="67"/>
      <c r="R52" s="67" t="n">
        <f aca="false">'Central SIPA income'!G47</f>
        <v>20381978.9563406</v>
      </c>
      <c r="S52" s="67"/>
      <c r="T52" s="9" t="n">
        <f aca="false">'Central SIPA income'!J47</f>
        <v>77932263.0803337</v>
      </c>
      <c r="U52" s="9"/>
      <c r="V52" s="67" t="n">
        <f aca="false">'Central SIPA income'!F47</f>
        <v>123525.754008477</v>
      </c>
      <c r="W52" s="67"/>
      <c r="X52" s="67" t="n">
        <f aca="false">'Central SIPA income'!M47</f>
        <v>310261.080606208</v>
      </c>
      <c r="Y52" s="9"/>
      <c r="Z52" s="9" t="n">
        <f aca="false">R52+V52-N52-L52-F52</f>
        <v>-3947357.1980727</v>
      </c>
      <c r="AA52" s="9"/>
      <c r="AB52" s="9" t="n">
        <f aca="false">T52-P52-D52</f>
        <v>-55621284.1153847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-0.0100913192845478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12298027</v>
      </c>
      <c r="AY52" s="39" t="n">
        <f aca="false">(AW52-AW51)/AW51</f>
        <v>-0.000453363059038388</v>
      </c>
      <c r="AZ52" s="38" t="n">
        <f aca="false">workers_and_wage_central!B40</f>
        <v>6424.85381458221</v>
      </c>
      <c r="BA52" s="39" t="n">
        <f aca="false">(AZ52-AZ51)/AZ51</f>
        <v>0.00464036282524103</v>
      </c>
      <c r="BB52" s="12" t="n">
        <f aca="false">BB49*1/4+BB53*3/4</f>
        <v>51.75</v>
      </c>
      <c r="BC52" s="12" t="n">
        <f aca="false">$BC$33</f>
        <v>11.3722743431335</v>
      </c>
      <c r="BD52" s="12" t="n">
        <f aca="false">BB52+BC52/2</f>
        <v>57.4361371715667</v>
      </c>
      <c r="BE52" s="39" t="n">
        <f aca="false">BD52/BD51-1</f>
        <v>0.00437168888064532</v>
      </c>
      <c r="BF52" s="7"/>
      <c r="BG52" s="7"/>
      <c r="BH52" s="0" t="n">
        <f aca="false">BH51+1</f>
        <v>21</v>
      </c>
      <c r="BI52" s="39" t="n">
        <f aca="false">T59/AG59</f>
        <v>0.0166302515623131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112944145.827845</v>
      </c>
      <c r="E53" s="9"/>
      <c r="F53" s="67" t="n">
        <f aca="false">'Central pensions'!I53</f>
        <v>20528935.4494788</v>
      </c>
      <c r="G53" s="9" t="n">
        <f aca="false">'Central pensions'!K53</f>
        <v>674259.138815265</v>
      </c>
      <c r="H53" s="9" t="n">
        <f aca="false">'Central pensions'!V53</f>
        <v>3709574.84315347</v>
      </c>
      <c r="I53" s="67" t="n">
        <f aca="false">'Central pensions'!M53</f>
        <v>20853.3754272761</v>
      </c>
      <c r="J53" s="9" t="n">
        <f aca="false">'Central pensions'!W53</f>
        <v>114729.118860416</v>
      </c>
      <c r="K53" s="9"/>
      <c r="L53" s="67" t="n">
        <f aca="false">'Central pensions'!N53</f>
        <v>3101796.13247516</v>
      </c>
      <c r="M53" s="67"/>
      <c r="N53" s="67" t="n">
        <f aca="false">'Central pensions'!L53</f>
        <v>896915.418469302</v>
      </c>
      <c r="O53" s="9"/>
      <c r="P53" s="9" t="n">
        <f aca="false">'Central pensions'!X53</f>
        <v>21029798.8763189</v>
      </c>
      <c r="Q53" s="67"/>
      <c r="R53" s="67" t="n">
        <f aca="false">'Central SIPA income'!G48</f>
        <v>23681629.6342854</v>
      </c>
      <c r="S53" s="67"/>
      <c r="T53" s="9" t="n">
        <f aca="false">'Central SIPA income'!J48</f>
        <v>90548763.4337895</v>
      </c>
      <c r="U53" s="9"/>
      <c r="V53" s="67" t="n">
        <f aca="false">'Central SIPA income'!F48</f>
        <v>126006.285938395</v>
      </c>
      <c r="W53" s="67"/>
      <c r="X53" s="67" t="n">
        <f aca="false">'Central SIPA income'!M48</f>
        <v>316491.461656962</v>
      </c>
      <c r="Y53" s="9"/>
      <c r="Z53" s="9" t="n">
        <f aca="false">R53+V53-N53-L53-F53</f>
        <v>-720011.080199473</v>
      </c>
      <c r="AA53" s="9"/>
      <c r="AB53" s="9" t="n">
        <f aca="false">T53-P53-D53</f>
        <v>-43425181.2703741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-0.00790042076233382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12340283</v>
      </c>
      <c r="AY53" s="39" t="n">
        <f aca="false">(AW53-AW52)/AW52</f>
        <v>0.00343599831094858</v>
      </c>
      <c r="AZ53" s="38" t="n">
        <f aca="false">workers_and_wage_central!B41</f>
        <v>6469.38868614341</v>
      </c>
      <c r="BA53" s="39" t="n">
        <f aca="false">(AZ53-AZ52)/AZ52</f>
        <v>0.00693165523239231</v>
      </c>
      <c r="BB53" s="68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0.00435266040355797</v>
      </c>
      <c r="BF53" s="7" t="n">
        <v>100</v>
      </c>
      <c r="BG53" s="73" t="n">
        <f aca="false">(BB53-BB49)/BB49</f>
        <v>0.0196078431372549</v>
      </c>
      <c r="BH53" s="0" t="n">
        <f aca="false">BH52+1</f>
        <v>22</v>
      </c>
      <c r="BI53" s="39" t="n">
        <f aca="false">T60/AG60</f>
        <v>0.0148410732471787</v>
      </c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113170212.669108</v>
      </c>
      <c r="E54" s="6"/>
      <c r="F54" s="8" t="n">
        <f aca="false">'Central pensions'!I54</f>
        <v>20570025.7738825</v>
      </c>
      <c r="G54" s="6" t="n">
        <f aca="false">'Central pensions'!K54</f>
        <v>743425.439142275</v>
      </c>
      <c r="H54" s="6" t="n">
        <f aca="false">'Central pensions'!V54</f>
        <v>4090107.42019486</v>
      </c>
      <c r="I54" s="8" t="n">
        <f aca="false">'Central pensions'!M54</f>
        <v>22992.5393549157</v>
      </c>
      <c r="J54" s="6" t="n">
        <f aca="false">'Central pensions'!W54</f>
        <v>126498.167634893</v>
      </c>
      <c r="K54" s="6"/>
      <c r="L54" s="8" t="n">
        <f aca="false">'Central pensions'!N54</f>
        <v>3759580.47319151</v>
      </c>
      <c r="M54" s="8"/>
      <c r="N54" s="8" t="n">
        <f aca="false">'Central pensions'!L54</f>
        <v>900786.574696776</v>
      </c>
      <c r="O54" s="6"/>
      <c r="P54" s="6" t="n">
        <f aca="false">'Central pensions'!X54</f>
        <v>24464342.906659</v>
      </c>
      <c r="Q54" s="8"/>
      <c r="R54" s="8" t="n">
        <f aca="false">'Central SIPA income'!G49</f>
        <v>20979811.5974303</v>
      </c>
      <c r="S54" s="8"/>
      <c r="T54" s="6" t="n">
        <f aca="false">'Central SIPA income'!J49</f>
        <v>80218127.9987116</v>
      </c>
      <c r="U54" s="6"/>
      <c r="V54" s="8" t="n">
        <f aca="false">'Central SIPA income'!F49</f>
        <v>124512.745056561</v>
      </c>
      <c r="W54" s="8"/>
      <c r="X54" s="8" t="n">
        <f aca="false">'Central SIPA income'!M49</f>
        <v>312740.117561579</v>
      </c>
      <c r="Y54" s="6"/>
      <c r="Z54" s="6" t="n">
        <f aca="false">R54+V54-N54-L54-F54</f>
        <v>-4126068.47928397</v>
      </c>
      <c r="AA54" s="6"/>
      <c r="AB54" s="6" t="n">
        <f aca="false">T54-P54-D54</f>
        <v>-57416427.5770557</v>
      </c>
      <c r="AC54" s="50"/>
      <c r="AD54" s="6"/>
      <c r="AE54" s="6"/>
      <c r="AF54" s="6"/>
      <c r="AG54" s="6" t="n">
        <f aca="false">BF54/100*$AG$53</f>
        <v>5559469197.19228</v>
      </c>
      <c r="AH54" s="61" t="n">
        <f aca="false">(AG54-AG53)/AG53</f>
        <v>0.0114441572410484</v>
      </c>
      <c r="AI54" s="61"/>
      <c r="AJ54" s="61" t="n">
        <f aca="false">AB54/AG54</f>
        <v>-0.0103276815718401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0.0110233036032677</v>
      </c>
      <c r="AV54" s="5"/>
      <c r="AW54" s="65" t="n">
        <f aca="false">workers_and_wage_central!C42</f>
        <v>12389916</v>
      </c>
      <c r="AX54" s="5"/>
      <c r="AY54" s="61" t="n">
        <f aca="false">(AW54-AW53)/AW53</f>
        <v>0.00402203093721595</v>
      </c>
      <c r="AZ54" s="66" t="n">
        <f aca="false">workers_and_wage_central!B42</f>
        <v>6517.21295539009</v>
      </c>
      <c r="BA54" s="61" t="n">
        <f aca="false">(AZ54-AZ53)/AZ53</f>
        <v>0.00739239386699928</v>
      </c>
      <c r="BB54" s="5"/>
      <c r="BC54" s="5"/>
      <c r="BD54" s="5"/>
      <c r="BE54" s="5"/>
      <c r="BF54" s="5" t="n">
        <f aca="false">BF53*(1+AY54)*(1+BA54)*(1-BE54)</f>
        <v>101.144415724105</v>
      </c>
      <c r="BG54" s="5"/>
      <c r="BH54" s="5" t="n">
        <f aca="false">BH53+1</f>
        <v>23</v>
      </c>
      <c r="BI54" s="61" t="n">
        <f aca="false">T61/AG61</f>
        <v>0.0166386205658346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113976315.327342</v>
      </c>
      <c r="E55" s="9"/>
      <c r="F55" s="67" t="n">
        <f aca="false">'Central pensions'!I55</f>
        <v>20716544.4740351</v>
      </c>
      <c r="G55" s="9" t="n">
        <f aca="false">'Central pensions'!K55</f>
        <v>843127.21315141</v>
      </c>
      <c r="H55" s="9" t="n">
        <f aca="false">'Central pensions'!V55</f>
        <v>4638637.16401401</v>
      </c>
      <c r="I55" s="67" t="n">
        <f aca="false">'Central pensions'!M55</f>
        <v>26076.0993758168</v>
      </c>
      <c r="J55" s="9" t="n">
        <f aca="false">'Central pensions'!W55</f>
        <v>143463.005072598</v>
      </c>
      <c r="K55" s="9"/>
      <c r="L55" s="67" t="n">
        <f aca="false">'Central pensions'!N55</f>
        <v>3175627.75282464</v>
      </c>
      <c r="M55" s="67"/>
      <c r="N55" s="67" t="n">
        <f aca="false">'Central pensions'!L55</f>
        <v>908750.311025091</v>
      </c>
      <c r="O55" s="9"/>
      <c r="P55" s="9" t="n">
        <f aca="false">'Central pensions'!X55</f>
        <v>21478023.5922772</v>
      </c>
      <c r="Q55" s="67"/>
      <c r="R55" s="67" t="n">
        <f aca="false">'Central SIPA income'!G50</f>
        <v>24431133.7861172</v>
      </c>
      <c r="S55" s="67"/>
      <c r="T55" s="9" t="n">
        <f aca="false">'Central SIPA income'!J50</f>
        <v>93414557.5191175</v>
      </c>
      <c r="U55" s="9"/>
      <c r="V55" s="67" t="n">
        <f aca="false">'Central SIPA income'!F50</f>
        <v>125767.768174657</v>
      </c>
      <c r="W55" s="67"/>
      <c r="X55" s="67" t="n">
        <f aca="false">'Central SIPA income'!M50</f>
        <v>315892.373801031</v>
      </c>
      <c r="Y55" s="9"/>
      <c r="Z55" s="9" t="n">
        <f aca="false">R55+V55-N55-L55-F55</f>
        <v>-244020.983592942</v>
      </c>
      <c r="AA55" s="9"/>
      <c r="AB55" s="9" t="n">
        <f aca="false">T55-P55-D55</f>
        <v>-42039781.4005019</v>
      </c>
      <c r="AC55" s="50"/>
      <c r="AD55" s="9"/>
      <c r="AE55" s="9"/>
      <c r="AF55" s="9"/>
      <c r="AG55" s="9" t="n">
        <f aca="false">BF55/100*$AG$53</f>
        <v>5628048284.93528</v>
      </c>
      <c r="AH55" s="39" t="n">
        <f aca="false">(AG55-AG54)/AG54</f>
        <v>0.0123355459506166</v>
      </c>
      <c r="AI55" s="39"/>
      <c r="AJ55" s="39" t="n">
        <f aca="false">AB55/AG55</f>
        <v>-0.00746969096072446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12447884</v>
      </c>
      <c r="AX55" s="7"/>
      <c r="AY55" s="39" t="n">
        <f aca="false">(AW55-AW54)/AW54</f>
        <v>0.0046786435033135</v>
      </c>
      <c r="AZ55" s="38" t="n">
        <f aca="false">workers_and_wage_central!B43</f>
        <v>6566.88223436841</v>
      </c>
      <c r="BA55" s="39" t="n">
        <f aca="false">(AZ55-AZ54)/AZ54</f>
        <v>0.00762124535722534</v>
      </c>
      <c r="BB55" s="7"/>
      <c r="BC55" s="7"/>
      <c r="BD55" s="7"/>
      <c r="BE55" s="7"/>
      <c r="BF55" s="7" t="n">
        <f aca="false">BF54*(1+AY55)*(1+BA55)*(1-BE55)</f>
        <v>102.392087311918</v>
      </c>
      <c r="BG55" s="7"/>
      <c r="BH55" s="7" t="n">
        <f aca="false">BH54+1</f>
        <v>24</v>
      </c>
      <c r="BI55" s="39" t="n">
        <f aca="false">T62/AG62</f>
        <v>0.0144717503649342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115038695.331421</v>
      </c>
      <c r="E56" s="9"/>
      <c r="F56" s="67" t="n">
        <f aca="false">'Central pensions'!I56</f>
        <v>20909644.6154076</v>
      </c>
      <c r="G56" s="9" t="n">
        <f aca="false">'Central pensions'!K56</f>
        <v>896366.439651391</v>
      </c>
      <c r="H56" s="9" t="n">
        <f aca="false">'Central pensions'!V56</f>
        <v>4931543.68010558</v>
      </c>
      <c r="I56" s="67" t="n">
        <f aca="false">'Central pensions'!M56</f>
        <v>27722.6733912801</v>
      </c>
      <c r="J56" s="9" t="n">
        <f aca="false">'Central pensions'!W56</f>
        <v>152521.969487801</v>
      </c>
      <c r="K56" s="9"/>
      <c r="L56" s="67" t="n">
        <f aca="false">'Central pensions'!N56</f>
        <v>3138174.34300857</v>
      </c>
      <c r="M56" s="67"/>
      <c r="N56" s="67" t="n">
        <f aca="false">'Central pensions'!L56</f>
        <v>919402.764960717</v>
      </c>
      <c r="O56" s="9"/>
      <c r="P56" s="9" t="n">
        <f aca="false">'Central pensions'!X56</f>
        <v>21342284.3292673</v>
      </c>
      <c r="Q56" s="67"/>
      <c r="R56" s="67" t="n">
        <f aca="false">'Central SIPA income'!G51</f>
        <v>21445350.0185156</v>
      </c>
      <c r="S56" s="67"/>
      <c r="T56" s="9" t="n">
        <f aca="false">'Central SIPA income'!J51</f>
        <v>81998154.5007375</v>
      </c>
      <c r="U56" s="9"/>
      <c r="V56" s="67" t="n">
        <f aca="false">'Central SIPA income'!F51</f>
        <v>129022.549925035</v>
      </c>
      <c r="W56" s="67"/>
      <c r="X56" s="67" t="n">
        <f aca="false">'Central SIPA income'!M51</f>
        <v>324067.447178364</v>
      </c>
      <c r="Y56" s="9"/>
      <c r="Z56" s="9" t="n">
        <f aca="false">R56+V56-N56-L56-F56</f>
        <v>-3392849.15493625</v>
      </c>
      <c r="AA56" s="9"/>
      <c r="AB56" s="9" t="n">
        <f aca="false">T56-P56-D56</f>
        <v>-54382825.1599507</v>
      </c>
      <c r="AC56" s="50"/>
      <c r="AD56" s="9"/>
      <c r="AE56" s="9"/>
      <c r="AF56" s="9"/>
      <c r="AG56" s="9" t="n">
        <f aca="false">BF56/100*$AG$53</f>
        <v>5667939581.00566</v>
      </c>
      <c r="AH56" s="39" t="n">
        <f aca="false">(AG56-AG55)/AG55</f>
        <v>0.00708794488795648</v>
      </c>
      <c r="AI56" s="39"/>
      <c r="AJ56" s="39" t="n">
        <f aca="false">AB56/AG56</f>
        <v>-0.00959481384420502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12494012</v>
      </c>
      <c r="AY56" s="39" t="n">
        <f aca="false">(AW56-AW55)/AW55</f>
        <v>0.00370569005945107</v>
      </c>
      <c r="AZ56" s="38" t="n">
        <f aca="false">workers_and_wage_central!B44</f>
        <v>6589.01110079349</v>
      </c>
      <c r="BA56" s="39" t="n">
        <f aca="false">(AZ56-AZ55)/AZ55</f>
        <v>0.00336976751452431</v>
      </c>
      <c r="BB56" s="7"/>
      <c r="BC56" s="7"/>
      <c r="BD56" s="7"/>
      <c r="BE56" s="7"/>
      <c r="BF56" s="7" t="n">
        <f aca="false">BF55*(1+AY56)*(1+BA56)*(1-BE56)</f>
        <v>103.117836783748</v>
      </c>
      <c r="BG56" s="7"/>
      <c r="BH56" s="0" t="n">
        <f aca="false">BH55+1</f>
        <v>25</v>
      </c>
      <c r="BI56" s="39" t="n">
        <f aca="false">T63/AG63</f>
        <v>0.016600446748016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116023711.954287</v>
      </c>
      <c r="E57" s="9"/>
      <c r="F57" s="67" t="n">
        <f aca="false">'Central pensions'!I57</f>
        <v>21088683.046477</v>
      </c>
      <c r="G57" s="9" t="n">
        <f aca="false">'Central pensions'!K57</f>
        <v>978760.403272864</v>
      </c>
      <c r="H57" s="9" t="n">
        <f aca="false">'Central pensions'!V57</f>
        <v>5384850.95780146</v>
      </c>
      <c r="I57" s="67" t="n">
        <f aca="false">'Central pensions'!M57</f>
        <v>30270.9403074081</v>
      </c>
      <c r="J57" s="9" t="n">
        <f aca="false">'Central pensions'!W57</f>
        <v>166541.782200045</v>
      </c>
      <c r="K57" s="9"/>
      <c r="L57" s="67" t="n">
        <f aca="false">'Central pensions'!N57</f>
        <v>3154335.00780734</v>
      </c>
      <c r="M57" s="67"/>
      <c r="N57" s="67" t="n">
        <f aca="false">'Central pensions'!L57</f>
        <v>930044.870946549</v>
      </c>
      <c r="O57" s="9"/>
      <c r="P57" s="9" t="n">
        <f aca="false">'Central pensions'!X57</f>
        <v>21484691.8229379</v>
      </c>
      <c r="Q57" s="67"/>
      <c r="R57" s="67" t="n">
        <f aca="false">'Central SIPA income'!G52</f>
        <v>24939997.7460684</v>
      </c>
      <c r="S57" s="67"/>
      <c r="T57" s="9" t="n">
        <f aca="false">'Central SIPA income'!J52</f>
        <v>95360242.9740954</v>
      </c>
      <c r="U57" s="9"/>
      <c r="V57" s="67" t="n">
        <f aca="false">'Central SIPA income'!F52</f>
        <v>135416.429163925</v>
      </c>
      <c r="W57" s="67"/>
      <c r="X57" s="67" t="n">
        <f aca="false">'Central SIPA income'!M52</f>
        <v>340127.02841992</v>
      </c>
      <c r="Y57" s="9"/>
      <c r="Z57" s="9" t="n">
        <f aca="false">R57+V57-N57-L57-F57</f>
        <v>-97648.7499984913</v>
      </c>
      <c r="AA57" s="9"/>
      <c r="AB57" s="9" t="n">
        <f aca="false">T57-P57-D57</f>
        <v>-42148160.80313</v>
      </c>
      <c r="AC57" s="50"/>
      <c r="AD57" s="9"/>
      <c r="AE57" s="9"/>
      <c r="AF57" s="9"/>
      <c r="AG57" s="9" t="n">
        <f aca="false">BF57/100*$AG$53</f>
        <v>5742901291.90824</v>
      </c>
      <c r="AH57" s="39" t="n">
        <f aca="false">(AG57-AG56)/AG56</f>
        <v>0.0132255663334492</v>
      </c>
      <c r="AI57" s="39" t="n">
        <f aca="false">(AG57-AG53)/AG53</f>
        <v>0.0448162857429274</v>
      </c>
      <c r="AJ57" s="39" t="n">
        <f aca="false">AB57/AG57</f>
        <v>-0.00733917555966299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12572610</v>
      </c>
      <c r="AY57" s="39" t="n">
        <f aca="false">(AW57-AW56)/AW56</f>
        <v>0.00629085357049441</v>
      </c>
      <c r="AZ57" s="38" t="n">
        <f aca="false">workers_and_wage_central!B45</f>
        <v>6634.41834981478</v>
      </c>
      <c r="BA57" s="39" t="n">
        <f aca="false">(AZ57-AZ56)/AZ56</f>
        <v>0.00689136022487864</v>
      </c>
      <c r="BB57" s="7"/>
      <c r="BC57" s="7"/>
      <c r="BD57" s="7"/>
      <c r="BE57" s="7"/>
      <c r="BF57" s="7" t="n">
        <f aca="false">BF56*(1+AY57)*(1+BA57)*(1-BE57)</f>
        <v>104.481628574293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0.0145496703805011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116438167.10813</v>
      </c>
      <c r="E58" s="6"/>
      <c r="F58" s="8" t="n">
        <f aca="false">'Central pensions'!I58</f>
        <v>21164015.1766868</v>
      </c>
      <c r="G58" s="6" t="n">
        <f aca="false">'Central pensions'!K58</f>
        <v>1075111.91897059</v>
      </c>
      <c r="H58" s="6" t="n">
        <f aca="false">'Central pensions'!V58</f>
        <v>5914948.56887724</v>
      </c>
      <c r="I58" s="8" t="n">
        <f aca="false">'Central pensions'!M58</f>
        <v>33250.8840918739</v>
      </c>
      <c r="J58" s="6" t="n">
        <f aca="false">'Central pensions'!W58</f>
        <v>182936.553676616</v>
      </c>
      <c r="K58" s="6"/>
      <c r="L58" s="8" t="n">
        <f aca="false">'Central pensions'!N58</f>
        <v>3754083.75320462</v>
      </c>
      <c r="M58" s="8"/>
      <c r="N58" s="8" t="n">
        <f aca="false">'Central pensions'!L58</f>
        <v>934652.047105767</v>
      </c>
      <c r="O58" s="6"/>
      <c r="P58" s="6" t="n">
        <f aca="false">'Central pensions'!X58</f>
        <v>24622138.2377813</v>
      </c>
      <c r="Q58" s="8"/>
      <c r="R58" s="8" t="n">
        <f aca="false">'Central SIPA income'!G53</f>
        <v>21965239.0068299</v>
      </c>
      <c r="S58" s="8"/>
      <c r="T58" s="6" t="n">
        <f aca="false">'Central SIPA income'!J53</f>
        <v>83985995.1072199</v>
      </c>
      <c r="U58" s="6"/>
      <c r="V58" s="8" t="n">
        <f aca="false">'Central SIPA income'!F53</f>
        <v>131726.370368961</v>
      </c>
      <c r="W58" s="8"/>
      <c r="X58" s="8" t="n">
        <f aca="false">'Central SIPA income'!M53</f>
        <v>330858.664600442</v>
      </c>
      <c r="Y58" s="6"/>
      <c r="Z58" s="6" t="n">
        <f aca="false">R58+V58-N58-L58-F58</f>
        <v>-3755785.59979832</v>
      </c>
      <c r="AA58" s="6"/>
      <c r="AB58" s="6" t="n">
        <f aca="false">T58-P58-D58</f>
        <v>-57074310.2386916</v>
      </c>
      <c r="AC58" s="50"/>
      <c r="AD58" s="6"/>
      <c r="AE58" s="6"/>
      <c r="AF58" s="6"/>
      <c r="AG58" s="6" t="n">
        <f aca="false">BF58/100*$AG$53</f>
        <v>5797851987.55468</v>
      </c>
      <c r="AH58" s="61" t="n">
        <f aca="false">(AG58-AG57)/AG57</f>
        <v>0.00956845553376811</v>
      </c>
      <c r="AI58" s="61"/>
      <c r="AJ58" s="61" t="n">
        <f aca="false">AB58/AG58</f>
        <v>-0.00984404402892725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0.00642001424060841</v>
      </c>
      <c r="AV58" s="5"/>
      <c r="AW58" s="65" t="n">
        <f aca="false">workers_and_wage_central!C46</f>
        <v>12614041</v>
      </c>
      <c r="AX58" s="5"/>
      <c r="AY58" s="61" t="n">
        <f aca="false">(AW58-AW57)/AW57</f>
        <v>0.00329533804039098</v>
      </c>
      <c r="AZ58" s="66" t="n">
        <f aca="false">workers_and_wage_central!B46</f>
        <v>6675.90013910516</v>
      </c>
      <c r="BA58" s="61" t="n">
        <f aca="false">(AZ58-AZ57)/AZ57</f>
        <v>0.00625251334829254</v>
      </c>
      <c r="BB58" s="5"/>
      <c r="BC58" s="5"/>
      <c r="BD58" s="5"/>
      <c r="BE58" s="5"/>
      <c r="BF58" s="5" t="n">
        <f aca="false">BF57*(1+AY58)*(1+BA58)*(1-BE58)</f>
        <v>105.481356391402</v>
      </c>
      <c r="BG58" s="5"/>
      <c r="BH58" s="5" t="n">
        <f aca="false">BH57+1</f>
        <v>27</v>
      </c>
      <c r="BI58" s="61" t="n">
        <f aca="false">T65/AG65</f>
        <v>0.0166897010454128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117284281.564624</v>
      </c>
      <c r="E59" s="9"/>
      <c r="F59" s="67" t="n">
        <f aca="false">'Central pensions'!I59</f>
        <v>21317806.4948018</v>
      </c>
      <c r="G59" s="9" t="n">
        <f aca="false">'Central pensions'!K59</f>
        <v>1164698.39256981</v>
      </c>
      <c r="H59" s="9" t="n">
        <f aca="false">'Central pensions'!V59</f>
        <v>6407826.91433719</v>
      </c>
      <c r="I59" s="67" t="n">
        <f aca="false">'Central pensions'!M59</f>
        <v>36021.5997702002</v>
      </c>
      <c r="J59" s="9" t="n">
        <f aca="false">'Central pensions'!W59</f>
        <v>198180.213845479</v>
      </c>
      <c r="K59" s="9"/>
      <c r="L59" s="67" t="n">
        <f aca="false">'Central pensions'!N59</f>
        <v>3167128.09973579</v>
      </c>
      <c r="M59" s="67"/>
      <c r="N59" s="67" t="n">
        <f aca="false">'Central pensions'!L59</f>
        <v>943545.690477867</v>
      </c>
      <c r="O59" s="9"/>
      <c r="P59" s="9" t="n">
        <f aca="false">'Central pensions'!X59</f>
        <v>21625352.763446</v>
      </c>
      <c r="Q59" s="67"/>
      <c r="R59" s="67" t="n">
        <f aca="false">'Central SIPA income'!G54</f>
        <v>25404125.1408789</v>
      </c>
      <c r="S59" s="67"/>
      <c r="T59" s="9" t="n">
        <f aca="false">'Central SIPA income'!J54</f>
        <v>97134874.2948636</v>
      </c>
      <c r="U59" s="9"/>
      <c r="V59" s="67" t="n">
        <f aca="false">'Central SIPA income'!F54</f>
        <v>132482.222395096</v>
      </c>
      <c r="W59" s="67"/>
      <c r="X59" s="67" t="n">
        <f aca="false">'Central SIPA income'!M54</f>
        <v>332757.146971907</v>
      </c>
      <c r="Y59" s="9"/>
      <c r="Z59" s="9" t="n">
        <f aca="false">R59+V59-N59-L59-F59</f>
        <v>108127.078258526</v>
      </c>
      <c r="AA59" s="9"/>
      <c r="AB59" s="9" t="n">
        <f aca="false">T59-P59-D59</f>
        <v>-41774760.0332068</v>
      </c>
      <c r="AC59" s="50"/>
      <c r="AD59" s="9"/>
      <c r="AE59" s="9"/>
      <c r="AF59" s="9"/>
      <c r="AG59" s="9" t="n">
        <f aca="false">BF59/100*$AG$53</f>
        <v>5840854176.553</v>
      </c>
      <c r="AH59" s="39" t="n">
        <f aca="false">(AG59-AG58)/AG58</f>
        <v>0.00741691734984346</v>
      </c>
      <c r="AI59" s="39"/>
      <c r="AJ59" s="39" t="n">
        <f aca="false">AB59/AG59</f>
        <v>-0.00715216623638777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12635412</v>
      </c>
      <c r="AX59" s="7"/>
      <c r="AY59" s="39" t="n">
        <f aca="false">(AW59-AW58)/AW58</f>
        <v>0.00169422312802059</v>
      </c>
      <c r="AZ59" s="38" t="n">
        <f aca="false">workers_and_wage_central!B47</f>
        <v>6714.03965740269</v>
      </c>
      <c r="BA59" s="39" t="n">
        <f aca="false">(AZ59-AZ58)/AZ58</f>
        <v>0.00571301509951064</v>
      </c>
      <c r="BB59" s="7"/>
      <c r="BC59" s="7"/>
      <c r="BD59" s="7"/>
      <c r="BE59" s="7"/>
      <c r="BF59" s="7" t="n">
        <f aca="false">BF58*(1+AY59)*(1+BA59)*(1-BE59)</f>
        <v>106.263702893706</v>
      </c>
      <c r="BG59" s="7"/>
      <c r="BH59" s="7" t="n">
        <f aca="false">BH58+1</f>
        <v>28</v>
      </c>
      <c r="BI59" s="39" t="n">
        <f aca="false">T66/AG66</f>
        <v>0.0145857339680343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118084349.58119</v>
      </c>
      <c r="E60" s="9"/>
      <c r="F60" s="67" t="n">
        <f aca="false">'Central pensions'!I60</f>
        <v>21463228.3273978</v>
      </c>
      <c r="G60" s="9" t="n">
        <f aca="false">'Central pensions'!K60</f>
        <v>1234788.79157022</v>
      </c>
      <c r="H60" s="9" t="n">
        <f aca="false">'Central pensions'!V60</f>
        <v>6793443.60962643</v>
      </c>
      <c r="I60" s="67" t="n">
        <f aca="false">'Central pensions'!M60</f>
        <v>38189.3440691824</v>
      </c>
      <c r="J60" s="9" t="n">
        <f aca="false">'Central pensions'!W60</f>
        <v>210106.503390509</v>
      </c>
      <c r="K60" s="9"/>
      <c r="L60" s="67" t="n">
        <f aca="false">'Central pensions'!N60</f>
        <v>3204144.53717314</v>
      </c>
      <c r="M60" s="67"/>
      <c r="N60" s="67" t="n">
        <f aca="false">'Central pensions'!L60</f>
        <v>951721.28256952</v>
      </c>
      <c r="O60" s="9"/>
      <c r="P60" s="9" t="n">
        <f aca="false">'Central pensions'!X60</f>
        <v>21862410.9287758</v>
      </c>
      <c r="Q60" s="67"/>
      <c r="R60" s="67" t="n">
        <f aca="false">'Central SIPA income'!G55</f>
        <v>22750552.8819556</v>
      </c>
      <c r="S60" s="67"/>
      <c r="T60" s="9" t="n">
        <f aca="false">'Central SIPA income'!J55</f>
        <v>86988710.7732513</v>
      </c>
      <c r="U60" s="9"/>
      <c r="V60" s="67" t="n">
        <f aca="false">'Central SIPA income'!F55</f>
        <v>133411.9638175</v>
      </c>
      <c r="W60" s="67"/>
      <c r="X60" s="67" t="n">
        <f aca="false">'Central SIPA income'!M55</f>
        <v>335092.389373096</v>
      </c>
      <c r="Y60" s="9"/>
      <c r="Z60" s="9" t="n">
        <f aca="false">R60+V60-N60-L60-F60</f>
        <v>-2735129.30136736</v>
      </c>
      <c r="AA60" s="9"/>
      <c r="AB60" s="9" t="n">
        <f aca="false">T60-P60-D60</f>
        <v>-52958049.7367143</v>
      </c>
      <c r="AC60" s="50"/>
      <c r="AD60" s="9"/>
      <c r="AE60" s="9"/>
      <c r="AF60" s="9"/>
      <c r="AG60" s="9" t="n">
        <f aca="false">BF60/100*$AG$53</f>
        <v>5861349063.13381</v>
      </c>
      <c r="AH60" s="39" t="n">
        <f aca="false">(AG60-AG59)/AG59</f>
        <v>0.00350888516667396</v>
      </c>
      <c r="AI60" s="39"/>
      <c r="AJ60" s="39" t="n">
        <f aca="false">AB60/AG60</f>
        <v>-0.00903512982528291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12672503</v>
      </c>
      <c r="AY60" s="39" t="n">
        <f aca="false">(AW60-AW59)/AW59</f>
        <v>0.00293548006190855</v>
      </c>
      <c r="AZ60" s="38" t="n">
        <f aca="false">workers_and_wage_central!B48</f>
        <v>6717.87825389238</v>
      </c>
      <c r="BA60" s="39" t="n">
        <f aca="false">(AZ60-AZ59)/AZ59</f>
        <v>0.000571726812107571</v>
      </c>
      <c r="BB60" s="7"/>
      <c r="BC60" s="7"/>
      <c r="BD60" s="7"/>
      <c r="BE60" s="7"/>
      <c r="BF60" s="7" t="n">
        <f aca="false">BF59*(1+AY60)*(1+BA60)*(1-BE60)</f>
        <v>106.636570024546</v>
      </c>
      <c r="BG60" s="7"/>
      <c r="BH60" s="0" t="n">
        <f aca="false">BH59+1</f>
        <v>29</v>
      </c>
      <c r="BI60" s="39" t="n">
        <f aca="false">T67/AG67</f>
        <v>0.0166934835232332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118739968.417263</v>
      </c>
      <c r="E61" s="9"/>
      <c r="F61" s="67" t="n">
        <f aca="false">'Central pensions'!I61</f>
        <v>21582394.8115617</v>
      </c>
      <c r="G61" s="9" t="n">
        <f aca="false">'Central pensions'!K61</f>
        <v>1306586.92336786</v>
      </c>
      <c r="H61" s="9" t="n">
        <f aca="false">'Central pensions'!V61</f>
        <v>7188455.7469034</v>
      </c>
      <c r="I61" s="67" t="n">
        <f aca="false">'Central pensions'!M61</f>
        <v>40409.9048464284</v>
      </c>
      <c r="J61" s="9" t="n">
        <f aca="false">'Central pensions'!W61</f>
        <v>222323.373615567</v>
      </c>
      <c r="K61" s="9"/>
      <c r="L61" s="67" t="n">
        <f aca="false">'Central pensions'!N61</f>
        <v>3128410.37016844</v>
      </c>
      <c r="M61" s="67"/>
      <c r="N61" s="67" t="n">
        <f aca="false">'Central pensions'!L61</f>
        <v>959936.580626916</v>
      </c>
      <c r="O61" s="9"/>
      <c r="P61" s="9" t="n">
        <f aca="false">'Central pensions'!X61</f>
        <v>21514624.1221703</v>
      </c>
      <c r="Q61" s="67"/>
      <c r="R61" s="67" t="n">
        <f aca="false">'Central SIPA income'!G56</f>
        <v>25638364.0002648</v>
      </c>
      <c r="S61" s="67"/>
      <c r="T61" s="9" t="n">
        <f aca="false">'Central SIPA income'!J56</f>
        <v>98030506.8756057</v>
      </c>
      <c r="U61" s="9"/>
      <c r="V61" s="67" t="n">
        <f aca="false">'Central SIPA income'!F56</f>
        <v>131963.852342254</v>
      </c>
      <c r="W61" s="67"/>
      <c r="X61" s="67" t="n">
        <f aca="false">'Central SIPA income'!M56</f>
        <v>331455.150849401</v>
      </c>
      <c r="Y61" s="9"/>
      <c r="Z61" s="9" t="n">
        <f aca="false">R61+V61-N61-L61-F61</f>
        <v>99586.09025006</v>
      </c>
      <c r="AA61" s="9"/>
      <c r="AB61" s="9" t="n">
        <f aca="false">T61-P61-D61</f>
        <v>-42224085.6638272</v>
      </c>
      <c r="AC61" s="50"/>
      <c r="AD61" s="9"/>
      <c r="AE61" s="9"/>
      <c r="AF61" s="9"/>
      <c r="AG61" s="9" t="n">
        <f aca="false">BF61/100*$AG$53</f>
        <v>5891744840.72913</v>
      </c>
      <c r="AH61" s="39" t="n">
        <f aca="false">(AG61-AG60)/AG60</f>
        <v>0.00518579891214813</v>
      </c>
      <c r="AI61" s="39" t="n">
        <f aca="false">(AG61-AG57)/AG57</f>
        <v>0.0259178316421031</v>
      </c>
      <c r="AJ61" s="39" t="n">
        <f aca="false">AB61/AG61</f>
        <v>-0.00716665212178499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12701843</v>
      </c>
      <c r="AY61" s="39" t="n">
        <f aca="false">(AW61-AW60)/AW60</f>
        <v>0.00231524900802943</v>
      </c>
      <c r="AZ61" s="38" t="n">
        <f aca="false">workers_and_wage_central!B49</f>
        <v>6737.11771452782</v>
      </c>
      <c r="BA61" s="39" t="n">
        <f aca="false">(AZ61-AZ60)/AZ60</f>
        <v>0.00286391921799036</v>
      </c>
      <c r="BB61" s="7"/>
      <c r="BC61" s="7"/>
      <c r="BD61" s="7"/>
      <c r="BE61" s="7"/>
      <c r="BF61" s="7" t="n">
        <f aca="false">BF60*(1+AY61)*(1+BA61)*(1-BE61)</f>
        <v>107.189565833374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0.0146504174823516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119277507.242226</v>
      </c>
      <c r="E62" s="6"/>
      <c r="F62" s="8" t="n">
        <f aca="false">'Central pensions'!I62</f>
        <v>21680098.8559669</v>
      </c>
      <c r="G62" s="6" t="n">
        <f aca="false">'Central pensions'!K62</f>
        <v>1333324.37590871</v>
      </c>
      <c r="H62" s="6" t="n">
        <f aca="false">'Central pensions'!V62</f>
        <v>7335557.32195925</v>
      </c>
      <c r="I62" s="8" t="n">
        <f aca="false">'Central pensions'!M62</f>
        <v>41236.8363683103</v>
      </c>
      <c r="J62" s="6" t="n">
        <f aca="false">'Central pensions'!W62</f>
        <v>226872.906864717</v>
      </c>
      <c r="K62" s="6"/>
      <c r="L62" s="8" t="n">
        <f aca="false">'Central pensions'!N62</f>
        <v>3835223.61037322</v>
      </c>
      <c r="M62" s="8"/>
      <c r="N62" s="8" t="n">
        <f aca="false">'Central pensions'!L62</f>
        <v>966151.619851515</v>
      </c>
      <c r="O62" s="6"/>
      <c r="P62" s="6" t="n">
        <f aca="false">'Central pensions'!X62</f>
        <v>25216474.6977224</v>
      </c>
      <c r="Q62" s="8"/>
      <c r="R62" s="8" t="n">
        <f aca="false">'Central SIPA income'!G57</f>
        <v>22314466.1187378</v>
      </c>
      <c r="S62" s="8"/>
      <c r="T62" s="6" t="n">
        <f aca="false">'Central SIPA income'!J57</f>
        <v>85321295.237707</v>
      </c>
      <c r="U62" s="6"/>
      <c r="V62" s="8" t="n">
        <f aca="false">'Central SIPA income'!F57</f>
        <v>138545.309404898</v>
      </c>
      <c r="W62" s="8"/>
      <c r="X62" s="8" t="n">
        <f aca="false">'Central SIPA income'!M57</f>
        <v>347985.87350404</v>
      </c>
      <c r="Y62" s="6"/>
      <c r="Z62" s="6" t="n">
        <f aca="false">R62+V62-N62-L62-F62</f>
        <v>-4028462.65804893</v>
      </c>
      <c r="AA62" s="6"/>
      <c r="AB62" s="6" t="n">
        <f aca="false">T62-P62-D62</f>
        <v>-59172686.7022419</v>
      </c>
      <c r="AC62" s="50"/>
      <c r="AD62" s="6"/>
      <c r="AE62" s="6"/>
      <c r="AF62" s="6"/>
      <c r="AG62" s="6" t="n">
        <f aca="false">BF62/100*$AG$53</f>
        <v>5895713585.8593</v>
      </c>
      <c r="AH62" s="61" t="n">
        <f aca="false">(AG62-AG61)/AG61</f>
        <v>0.000673611169093662</v>
      </c>
      <c r="AI62" s="61"/>
      <c r="AJ62" s="61" t="n">
        <f aca="false">AB62/AG62</f>
        <v>-0.0100365606029719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0.00662513077026962</v>
      </c>
      <c r="AV62" s="5"/>
      <c r="AW62" s="65" t="n">
        <f aca="false">workers_and_wage_central!C50</f>
        <v>12710878</v>
      </c>
      <c r="AX62" s="5"/>
      <c r="AY62" s="61" t="n">
        <f aca="false">(AW62-AW61)/AW61</f>
        <v>0.000711314098276919</v>
      </c>
      <c r="AZ62" s="66" t="n">
        <f aca="false">workers_and_wage_central!B50</f>
        <v>6736.86388600753</v>
      </c>
      <c r="BA62" s="61" t="n">
        <f aca="false">(AZ62-AZ61)/AZ61</f>
        <v>-3.76761296212743E-005</v>
      </c>
      <c r="BB62" s="5"/>
      <c r="BC62" s="5"/>
      <c r="BD62" s="5"/>
      <c r="BE62" s="5"/>
      <c r="BF62" s="5" t="n">
        <f aca="false">BF61*(1+AY62)*(1+BA62)*(1-BE62)</f>
        <v>107.26176992213</v>
      </c>
      <c r="BG62" s="5"/>
      <c r="BH62" s="5" t="n">
        <f aca="false">BH61+1</f>
        <v>31</v>
      </c>
      <c r="BI62" s="61" t="n">
        <f aca="false">T69/AG69</f>
        <v>0.016839237080036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119463121.083849</v>
      </c>
      <c r="E63" s="9"/>
      <c r="F63" s="67" t="n">
        <f aca="false">'Central pensions'!I63</f>
        <v>21713836.3688345</v>
      </c>
      <c r="G63" s="9" t="n">
        <f aca="false">'Central pensions'!K63</f>
        <v>1379086.90711865</v>
      </c>
      <c r="H63" s="9" t="n">
        <f aca="false">'Central pensions'!V63</f>
        <v>7587329.26654677</v>
      </c>
      <c r="I63" s="67" t="n">
        <f aca="false">'Central pensions'!M63</f>
        <v>42652.1723851129</v>
      </c>
      <c r="J63" s="9" t="n">
        <f aca="false">'Central pensions'!W63</f>
        <v>234659.668037529</v>
      </c>
      <c r="K63" s="9"/>
      <c r="L63" s="67" t="n">
        <f aca="false">'Central pensions'!N63</f>
        <v>3138040.6616095</v>
      </c>
      <c r="M63" s="67"/>
      <c r="N63" s="67" t="n">
        <f aca="false">'Central pensions'!L63</f>
        <v>968050.946008418</v>
      </c>
      <c r="O63" s="9"/>
      <c r="P63" s="9" t="n">
        <f aca="false">'Central pensions'!X63</f>
        <v>21609238.5944426</v>
      </c>
      <c r="Q63" s="67"/>
      <c r="R63" s="67" t="n">
        <f aca="false">'Central SIPA income'!G58</f>
        <v>25754799.0702937</v>
      </c>
      <c r="S63" s="67"/>
      <c r="T63" s="9" t="n">
        <f aca="false">'Central SIPA income'!J58</f>
        <v>98475706.4574867</v>
      </c>
      <c r="U63" s="9"/>
      <c r="V63" s="67" t="n">
        <f aca="false">'Central SIPA income'!F58</f>
        <v>136931.358148506</v>
      </c>
      <c r="W63" s="67"/>
      <c r="X63" s="67" t="n">
        <f aca="false">'Central SIPA income'!M58</f>
        <v>343932.093263042</v>
      </c>
      <c r="Y63" s="9"/>
      <c r="Z63" s="9" t="n">
        <f aca="false">R63+V63-N63-L63-F63</f>
        <v>71802.4519897886</v>
      </c>
      <c r="AA63" s="9"/>
      <c r="AB63" s="9" t="n">
        <f aca="false">T63-P63-D63</f>
        <v>-42596653.2208048</v>
      </c>
      <c r="AC63" s="50"/>
      <c r="AD63" s="9"/>
      <c r="AE63" s="9"/>
      <c r="AF63" s="9"/>
      <c r="AG63" s="9" t="n">
        <f aca="false">BF63/100*$AG$53</f>
        <v>5932111825.19869</v>
      </c>
      <c r="AH63" s="39" t="n">
        <f aca="false">(AG63-AG62)/AG62</f>
        <v>0.0061736783528109</v>
      </c>
      <c r="AI63" s="39"/>
      <c r="AJ63" s="39" t="n">
        <f aca="false">AB63/AG63</f>
        <v>-0.00718068952103377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12716996</v>
      </c>
      <c r="AX63" s="7"/>
      <c r="AY63" s="39" t="n">
        <f aca="false">(AW63-AW62)/AW62</f>
        <v>0.000481320015816374</v>
      </c>
      <c r="AZ63" s="38" t="n">
        <f aca="false">workers_and_wage_central!B51</f>
        <v>6775.19408022456</v>
      </c>
      <c r="BA63" s="39" t="n">
        <f aca="false">(AZ63-AZ62)/AZ62</f>
        <v>0.00568961980909789</v>
      </c>
      <c r="BB63" s="7"/>
      <c r="BC63" s="7"/>
      <c r="BD63" s="7"/>
      <c r="BE63" s="7"/>
      <c r="BF63" s="7" t="n">
        <f aca="false">BF62*(1+AY63)*(1+BA63)*(1-BE63)</f>
        <v>107.923969589182</v>
      </c>
      <c r="BG63" s="7"/>
      <c r="BH63" s="7" t="n">
        <f aca="false">BH62+1</f>
        <v>32</v>
      </c>
      <c r="BI63" s="39" t="n">
        <f aca="false">T70/AG70</f>
        <v>0.0147082623820845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119144960.632548</v>
      </c>
      <c r="E64" s="9"/>
      <c r="F64" s="67" t="n">
        <f aca="false">'Central pensions'!I64</f>
        <v>21656006.9406737</v>
      </c>
      <c r="G64" s="9" t="n">
        <f aca="false">'Central pensions'!K64</f>
        <v>1453289.26395719</v>
      </c>
      <c r="H64" s="9" t="n">
        <f aca="false">'Central pensions'!V64</f>
        <v>7995568.74063768</v>
      </c>
      <c r="I64" s="67" t="n">
        <f aca="false">'Central pensions'!M64</f>
        <v>44947.090637851</v>
      </c>
      <c r="J64" s="9" t="n">
        <f aca="false">'Central pensions'!W64</f>
        <v>247285.631153742</v>
      </c>
      <c r="K64" s="9"/>
      <c r="L64" s="67" t="n">
        <f aca="false">'Central pensions'!N64</f>
        <v>3073233.34139516</v>
      </c>
      <c r="M64" s="67"/>
      <c r="N64" s="67" t="n">
        <f aca="false">'Central pensions'!L64</f>
        <v>966724.304219231</v>
      </c>
      <c r="O64" s="9"/>
      <c r="P64" s="9" t="n">
        <f aca="false">'Central pensions'!X64</f>
        <v>21265654.3100679</v>
      </c>
      <c r="Q64" s="67"/>
      <c r="R64" s="67" t="n">
        <f aca="false">'Central SIPA income'!G59</f>
        <v>22868684.2529459</v>
      </c>
      <c r="S64" s="67"/>
      <c r="T64" s="9" t="n">
        <f aca="false">'Central SIPA income'!J59</f>
        <v>87440396.3088795</v>
      </c>
      <c r="U64" s="9"/>
      <c r="V64" s="67" t="n">
        <f aca="false">'Central SIPA income'!F59</f>
        <v>133926.360620601</v>
      </c>
      <c r="W64" s="67"/>
      <c r="X64" s="67" t="n">
        <f aca="false">'Central SIPA income'!M59</f>
        <v>336384.405837772</v>
      </c>
      <c r="Y64" s="9"/>
      <c r="Z64" s="9" t="n">
        <f aca="false">R64+V64-N64-L64-F64</f>
        <v>-2693353.97272163</v>
      </c>
      <c r="AA64" s="9"/>
      <c r="AB64" s="9" t="n">
        <f aca="false">T64-P64-D64</f>
        <v>-52970218.6337361</v>
      </c>
      <c r="AC64" s="50"/>
      <c r="AD64" s="9"/>
      <c r="AE64" s="9"/>
      <c r="AF64" s="9"/>
      <c r="AG64" s="9" t="n">
        <f aca="false">BF64/100*$AG$53</f>
        <v>6009785378.09792</v>
      </c>
      <c r="AH64" s="39" t="n">
        <f aca="false">(AG64-AG63)/AG63</f>
        <v>0.0130937438787452</v>
      </c>
      <c r="AI64" s="39"/>
      <c r="AJ64" s="39" t="n">
        <f aca="false">AB64/AG64</f>
        <v>-0.00881399505992026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12748495</v>
      </c>
      <c r="AY64" s="39" t="n">
        <f aca="false">(AW64-AW63)/AW63</f>
        <v>0.00247692143647761</v>
      </c>
      <c r="AZ64" s="38" t="n">
        <f aca="false">workers_and_wage_central!B52</f>
        <v>6846.94738548626</v>
      </c>
      <c r="BA64" s="39" t="n">
        <f aca="false">(AZ64-AZ63)/AZ63</f>
        <v>0.0105905903819256</v>
      </c>
      <c r="BB64" s="7"/>
      <c r="BC64" s="7"/>
      <c r="BD64" s="7"/>
      <c r="BE64" s="7"/>
      <c r="BF64" s="7" t="n">
        <f aca="false">BF63*(1+AY64)*(1+BA64)*(1-BE64)</f>
        <v>109.33709840536</v>
      </c>
      <c r="BG64" s="7"/>
      <c r="BH64" s="0" t="n">
        <f aca="false">BH63+1</f>
        <v>33</v>
      </c>
      <c r="BI64" s="39" t="n">
        <f aca="false">T71/AG71</f>
        <v>0.0169802949028604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119762452.75943</v>
      </c>
      <c r="E65" s="9"/>
      <c r="F65" s="67" t="n">
        <f aca="false">'Central pensions'!I65</f>
        <v>21768243.4441277</v>
      </c>
      <c r="G65" s="9" t="n">
        <f aca="false">'Central pensions'!K65</f>
        <v>1514636.52005555</v>
      </c>
      <c r="H65" s="9" t="n">
        <f aca="false">'Central pensions'!V65</f>
        <v>8333083.24332403</v>
      </c>
      <c r="I65" s="67" t="n">
        <f aca="false">'Central pensions'!M65</f>
        <v>46844.4284553262</v>
      </c>
      <c r="J65" s="9" t="n">
        <f aca="false">'Central pensions'!W65</f>
        <v>257724.224020331</v>
      </c>
      <c r="K65" s="9"/>
      <c r="L65" s="67" t="n">
        <f aca="false">'Central pensions'!N65</f>
        <v>3054181.07282818</v>
      </c>
      <c r="M65" s="67"/>
      <c r="N65" s="67" t="n">
        <f aca="false">'Central pensions'!L65</f>
        <v>973207.716754466</v>
      </c>
      <c r="O65" s="9"/>
      <c r="P65" s="9" t="n">
        <f aca="false">'Central pensions'!X65</f>
        <v>21202461.820756</v>
      </c>
      <c r="Q65" s="67"/>
      <c r="R65" s="67" t="n">
        <f aca="false">'Central SIPA income'!G60</f>
        <v>26404383.3107641</v>
      </c>
      <c r="S65" s="67"/>
      <c r="T65" s="9" t="n">
        <f aca="false">'Central SIPA income'!J60</f>
        <v>100959448.101496</v>
      </c>
      <c r="U65" s="9"/>
      <c r="V65" s="67" t="n">
        <f aca="false">'Central SIPA income'!F60</f>
        <v>135189.07562339</v>
      </c>
      <c r="W65" s="67"/>
      <c r="X65" s="67" t="n">
        <f aca="false">'Central SIPA income'!M60</f>
        <v>339555.981873941</v>
      </c>
      <c r="Y65" s="9"/>
      <c r="Z65" s="9" t="n">
        <f aca="false">R65+V65-N65-L65-F65</f>
        <v>743940.152677141</v>
      </c>
      <c r="AA65" s="9"/>
      <c r="AB65" s="9" t="n">
        <f aca="false">T65-P65-D65</f>
        <v>-40005466.4786899</v>
      </c>
      <c r="AC65" s="50"/>
      <c r="AD65" s="9"/>
      <c r="AE65" s="9"/>
      <c r="AF65" s="9"/>
      <c r="AG65" s="9" t="n">
        <f aca="false">BF65/100*$AG$53</f>
        <v>6049206503.26714</v>
      </c>
      <c r="AH65" s="39" t="n">
        <f aca="false">(AG65-AG64)/AG64</f>
        <v>0.00655948968042873</v>
      </c>
      <c r="AI65" s="39" t="n">
        <f aca="false">(AG65-AG61)/AG61</f>
        <v>0.026725811588019</v>
      </c>
      <c r="AJ65" s="39" t="n">
        <f aca="false">AB65/AG65</f>
        <v>-0.00661334118071242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12831171</v>
      </c>
      <c r="AY65" s="39" t="n">
        <f aca="false">(AW65-AW64)/AW64</f>
        <v>0.00648515765978651</v>
      </c>
      <c r="AZ65" s="38" t="n">
        <f aca="false">workers_and_wage_central!B53</f>
        <v>6847.45305358333</v>
      </c>
      <c r="BA65" s="39" t="n">
        <f aca="false">(AZ65-AZ64)/AZ64</f>
        <v>7.38530718277382E-005</v>
      </c>
      <c r="BB65" s="7"/>
      <c r="BC65" s="7"/>
      <c r="BD65" s="7"/>
      <c r="BE65" s="7"/>
      <c r="BF65" s="7" t="n">
        <f aca="false">BF64*(1+AY65)*(1+BA65)*(1-BE65)</f>
        <v>110.054293974038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0.0147722299718288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120705020.398012</v>
      </c>
      <c r="E66" s="6"/>
      <c r="F66" s="8" t="n">
        <f aca="false">'Central pensions'!I66</f>
        <v>21939566.2698252</v>
      </c>
      <c r="G66" s="6" t="n">
        <f aca="false">'Central pensions'!K66</f>
        <v>1578225.85252658</v>
      </c>
      <c r="H66" s="6" t="n">
        <f aca="false">'Central pensions'!V66</f>
        <v>8682932.98869335</v>
      </c>
      <c r="I66" s="8" t="n">
        <f aca="false">'Central pensions'!M66</f>
        <v>48811.1088410278</v>
      </c>
      <c r="J66" s="6" t="n">
        <f aca="false">'Central pensions'!W66</f>
        <v>268544.319237937</v>
      </c>
      <c r="K66" s="6"/>
      <c r="L66" s="8" t="n">
        <f aca="false">'Central pensions'!N66</f>
        <v>3710686.15463585</v>
      </c>
      <c r="M66" s="8"/>
      <c r="N66" s="8" t="n">
        <f aca="false">'Central pensions'!L66</f>
        <v>982466.807288226</v>
      </c>
      <c r="O66" s="6"/>
      <c r="P66" s="6" t="n">
        <f aca="false">'Central pensions'!X66</f>
        <v>24660010.5953932</v>
      </c>
      <c r="Q66" s="8"/>
      <c r="R66" s="8" t="n">
        <f aca="false">'Central SIPA income'!G61</f>
        <v>23290808.4958968</v>
      </c>
      <c r="S66" s="8"/>
      <c r="T66" s="6" t="n">
        <f aca="false">'Central SIPA income'!J61</f>
        <v>89054424.9380281</v>
      </c>
      <c r="U66" s="6"/>
      <c r="V66" s="8" t="n">
        <f aca="false">'Central SIPA income'!F61</f>
        <v>137345.233017143</v>
      </c>
      <c r="W66" s="8"/>
      <c r="X66" s="8" t="n">
        <f aca="false">'Central SIPA income'!M61</f>
        <v>344971.627609623</v>
      </c>
      <c r="Y66" s="6"/>
      <c r="Z66" s="6" t="n">
        <f aca="false">R66+V66-N66-L66-F66</f>
        <v>-3204565.50283536</v>
      </c>
      <c r="AA66" s="6"/>
      <c r="AB66" s="6" t="n">
        <f aca="false">T66-P66-D66</f>
        <v>-56310606.0553766</v>
      </c>
      <c r="AC66" s="50"/>
      <c r="AD66" s="6"/>
      <c r="AE66" s="6"/>
      <c r="AF66" s="6"/>
      <c r="AG66" s="6" t="n">
        <f aca="false">BF66/100*$AG$53</f>
        <v>6105584068.18591</v>
      </c>
      <c r="AH66" s="61" t="n">
        <f aca="false">(AG66-AG65)/AG65</f>
        <v>0.00931982812759274</v>
      </c>
      <c r="AI66" s="61"/>
      <c r="AJ66" s="61" t="n">
        <f aca="false">AB66/AG66</f>
        <v>-0.00922280414560038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0.00639720182170412</v>
      </c>
      <c r="AV66" s="5"/>
      <c r="AW66" s="65" t="n">
        <f aca="false">workers_and_wage_central!C54</f>
        <v>12863618</v>
      </c>
      <c r="AX66" s="5"/>
      <c r="AY66" s="61" t="n">
        <f aca="false">(AW66-AW65)/AW65</f>
        <v>0.00252876374260775</v>
      </c>
      <c r="AZ66" s="66" t="n">
        <f aca="false">workers_and_wage_central!B54</f>
        <v>6893.83725346049</v>
      </c>
      <c r="BA66" s="61" t="n">
        <f aca="false">(AZ66-AZ65)/AZ65</f>
        <v>0.00677393470450951</v>
      </c>
      <c r="BB66" s="5"/>
      <c r="BC66" s="5"/>
      <c r="BD66" s="5"/>
      <c r="BE66" s="5"/>
      <c r="BF66" s="5" t="n">
        <f aca="false">BF65*(1+AY66)*(1+BA66)*(1-BE66)</f>
        <v>111.07998107858</v>
      </c>
      <c r="BG66" s="5"/>
      <c r="BH66" s="5" t="n">
        <f aca="false">BH65+1</f>
        <v>35</v>
      </c>
      <c r="BI66" s="61" t="n">
        <f aca="false">T73/AG73</f>
        <v>0.0169282500256634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121170117.238263</v>
      </c>
      <c r="E67" s="9"/>
      <c r="F67" s="67" t="n">
        <f aca="false">'Central pensions'!I67</f>
        <v>22024103.1259969</v>
      </c>
      <c r="G67" s="9" t="n">
        <f aca="false">'Central pensions'!K67</f>
        <v>1651030.51875283</v>
      </c>
      <c r="H67" s="9" t="n">
        <f aca="false">'Central pensions'!V67</f>
        <v>9083482.78142087</v>
      </c>
      <c r="I67" s="67" t="n">
        <f aca="false">'Central pensions'!M67</f>
        <v>51062.7995490565</v>
      </c>
      <c r="J67" s="9" t="n">
        <f aca="false">'Central pensions'!W67</f>
        <v>280932.457157346</v>
      </c>
      <c r="K67" s="9"/>
      <c r="L67" s="67" t="n">
        <f aca="false">'Central pensions'!N67</f>
        <v>3125171.91969408</v>
      </c>
      <c r="M67" s="67"/>
      <c r="N67" s="67" t="n">
        <f aca="false">'Central pensions'!L67</f>
        <v>988844.399215467</v>
      </c>
      <c r="O67" s="9"/>
      <c r="P67" s="9" t="n">
        <f aca="false">'Central pensions'!X67</f>
        <v>21656862.0759527</v>
      </c>
      <c r="Q67" s="67"/>
      <c r="R67" s="67" t="n">
        <f aca="false">'Central SIPA income'!G62</f>
        <v>26662838.7825567</v>
      </c>
      <c r="S67" s="67"/>
      <c r="T67" s="9" t="n">
        <f aca="false">'Central SIPA income'!J62</f>
        <v>101947674.99867</v>
      </c>
      <c r="U67" s="9"/>
      <c r="V67" s="67" t="n">
        <f aca="false">'Central SIPA income'!F62</f>
        <v>138177.790849824</v>
      </c>
      <c r="W67" s="67"/>
      <c r="X67" s="67" t="n">
        <f aca="false">'Central SIPA income'!M62</f>
        <v>347062.772852234</v>
      </c>
      <c r="Y67" s="9"/>
      <c r="Z67" s="9" t="n">
        <f aca="false">R67+V67-N67-L67-F67</f>
        <v>662897.12850013</v>
      </c>
      <c r="AA67" s="9"/>
      <c r="AB67" s="9" t="n">
        <f aca="false">T67-P67-D67</f>
        <v>-40879304.3155458</v>
      </c>
      <c r="AC67" s="50"/>
      <c r="AD67" s="9"/>
      <c r="AE67" s="9"/>
      <c r="AF67" s="9"/>
      <c r="AG67" s="9" t="n">
        <f aca="false">BF67/100*$AG$53</f>
        <v>6107034212.28912</v>
      </c>
      <c r="AH67" s="39" t="n">
        <f aca="false">(AG67-AG66)/AG66</f>
        <v>0.000237511118840801</v>
      </c>
      <c r="AI67" s="39"/>
      <c r="AJ67" s="39" t="n">
        <f aca="false">AB67/AG67</f>
        <v>-0.00669380633782678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12899106</v>
      </c>
      <c r="AX67" s="7"/>
      <c r="AY67" s="39" t="n">
        <f aca="false">(AW67-AW66)/AW66</f>
        <v>0.00275878839063784</v>
      </c>
      <c r="AZ67" s="38" t="n">
        <f aca="false">workers_and_wage_central!B55</f>
        <v>6876.50379761463</v>
      </c>
      <c r="BA67" s="39" t="n">
        <f aca="false">(AZ67-AZ66)/AZ66</f>
        <v>-0.00251434073775967</v>
      </c>
      <c r="BB67" s="7"/>
      <c r="BC67" s="7"/>
      <c r="BD67" s="7"/>
      <c r="BE67" s="7"/>
      <c r="BF67" s="7" t="n">
        <f aca="false">BF66*(1+AY67)*(1+BA67)*(1-BE67)</f>
        <v>111.106363809167</v>
      </c>
      <c r="BG67" s="7"/>
      <c r="BH67" s="7" t="n">
        <f aca="false">BH66+1</f>
        <v>36</v>
      </c>
      <c r="BI67" s="39" t="n">
        <f aca="false">T74/AG74</f>
        <v>0.0148405636657011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121657549.424079</v>
      </c>
      <c r="E68" s="9"/>
      <c r="F68" s="67" t="n">
        <f aca="false">'Central pensions'!I68</f>
        <v>22112699.6956134</v>
      </c>
      <c r="G68" s="9" t="n">
        <f aca="false">'Central pensions'!K68</f>
        <v>1676612.00324157</v>
      </c>
      <c r="H68" s="9" t="n">
        <f aca="false">'Central pensions'!V68</f>
        <v>9224224.56131975</v>
      </c>
      <c r="I68" s="67" t="n">
        <f aca="false">'Central pensions'!M68</f>
        <v>51853.979481698</v>
      </c>
      <c r="J68" s="9" t="n">
        <f aca="false">'Central pensions'!W68</f>
        <v>285285.295710921</v>
      </c>
      <c r="K68" s="9"/>
      <c r="L68" s="67" t="n">
        <f aca="false">'Central pensions'!N68</f>
        <v>3090899.9339841</v>
      </c>
      <c r="M68" s="67"/>
      <c r="N68" s="67" t="n">
        <f aca="false">'Central pensions'!L68</f>
        <v>995229.680440657</v>
      </c>
      <c r="O68" s="9"/>
      <c r="P68" s="9" t="n">
        <f aca="false">'Central pensions'!X68</f>
        <v>21514154.5125199</v>
      </c>
      <c r="Q68" s="67"/>
      <c r="R68" s="67" t="n">
        <f aca="false">'Central SIPA income'!G63</f>
        <v>23620197.1870508</v>
      </c>
      <c r="S68" s="67"/>
      <c r="T68" s="9" t="n">
        <f aca="false">'Central SIPA income'!J63</f>
        <v>90313871.1473334</v>
      </c>
      <c r="U68" s="9"/>
      <c r="V68" s="67" t="n">
        <f aca="false">'Central SIPA income'!F63</f>
        <v>137238.619239947</v>
      </c>
      <c r="W68" s="67"/>
      <c r="X68" s="67" t="n">
        <f aca="false">'Central SIPA income'!M63</f>
        <v>344703.844538911</v>
      </c>
      <c r="Y68" s="9"/>
      <c r="Z68" s="9" t="n">
        <f aca="false">R68+V68-N68-L68-F68</f>
        <v>-2441393.50374733</v>
      </c>
      <c r="AA68" s="9"/>
      <c r="AB68" s="9" t="n">
        <f aca="false">T68-P68-D68</f>
        <v>-52857832.7892652</v>
      </c>
      <c r="AC68" s="50"/>
      <c r="AD68" s="9"/>
      <c r="AE68" s="9"/>
      <c r="AF68" s="9"/>
      <c r="AG68" s="9" t="n">
        <f aca="false">BF68/100*$AG$53</f>
        <v>6164593688.61869</v>
      </c>
      <c r="AH68" s="39" t="n">
        <f aca="false">(AG68-AG67)/AG67</f>
        <v>0.00942511116341027</v>
      </c>
      <c r="AI68" s="39"/>
      <c r="AJ68" s="39" t="n">
        <f aca="false">AB68/AG68</f>
        <v>-0.00857442281830404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12954467</v>
      </c>
      <c r="AY68" s="39" t="n">
        <f aca="false">(AW68-AW67)/AW67</f>
        <v>0.00429184782263205</v>
      </c>
      <c r="AZ68" s="38" t="n">
        <f aca="false">workers_and_wage_central!B56</f>
        <v>6911.65185236938</v>
      </c>
      <c r="BA68" s="39" t="n">
        <f aca="false">(AZ68-AZ67)/AZ67</f>
        <v>0.00511132630610042</v>
      </c>
      <c r="BB68" s="7"/>
      <c r="BC68" s="7"/>
      <c r="BD68" s="7"/>
      <c r="BE68" s="7"/>
      <c r="BF68" s="7" t="n">
        <f aca="false">BF67*(1+AY68)*(1+BA68)*(1-BE68)</f>
        <v>112.15355363903</v>
      </c>
      <c r="BG68" s="7"/>
      <c r="BH68" s="0" t="n">
        <f aca="false">BH67+1</f>
        <v>37</v>
      </c>
      <c r="BI68" s="39" t="n">
        <f aca="false">T75/AG75</f>
        <v>0.0170535304353158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121423209.177927</v>
      </c>
      <c r="E69" s="9"/>
      <c r="F69" s="67" t="n">
        <f aca="false">'Central pensions'!I69</f>
        <v>22070105.581937</v>
      </c>
      <c r="G69" s="9" t="n">
        <f aca="false">'Central pensions'!K69</f>
        <v>1775574.77052239</v>
      </c>
      <c r="H69" s="9" t="n">
        <f aca="false">'Central pensions'!V69</f>
        <v>9768688.50816195</v>
      </c>
      <c r="I69" s="67" t="n">
        <f aca="false">'Central pensions'!M69</f>
        <v>54914.6836244038</v>
      </c>
      <c r="J69" s="9" t="n">
        <f aca="false">'Central pensions'!W69</f>
        <v>302124.38685037</v>
      </c>
      <c r="K69" s="9"/>
      <c r="L69" s="67" t="n">
        <f aca="false">'Central pensions'!N69</f>
        <v>3096766.37942317</v>
      </c>
      <c r="M69" s="67"/>
      <c r="N69" s="67" t="n">
        <f aca="false">'Central pensions'!L69</f>
        <v>995782.62517697</v>
      </c>
      <c r="O69" s="9"/>
      <c r="P69" s="9" t="n">
        <f aca="false">'Central pensions'!X69</f>
        <v>21547637.6645853</v>
      </c>
      <c r="Q69" s="67"/>
      <c r="R69" s="67" t="n">
        <f aca="false">'Central SIPA income'!G64</f>
        <v>27328487.6337022</v>
      </c>
      <c r="S69" s="67"/>
      <c r="T69" s="9" t="n">
        <f aca="false">'Central SIPA income'!J64</f>
        <v>104492841.073942</v>
      </c>
      <c r="U69" s="9"/>
      <c r="V69" s="67" t="n">
        <f aca="false">'Central SIPA income'!F64</f>
        <v>136836.598405931</v>
      </c>
      <c r="W69" s="67"/>
      <c r="X69" s="67" t="n">
        <f aca="false">'Central SIPA income'!M64</f>
        <v>343694.084109685</v>
      </c>
      <c r="Y69" s="9"/>
      <c r="Z69" s="9" t="n">
        <f aca="false">R69+V69-N69-L69-F69</f>
        <v>1302669.645571</v>
      </c>
      <c r="AA69" s="9"/>
      <c r="AB69" s="9" t="n">
        <f aca="false">T69-P69-D69</f>
        <v>-38478005.7685699</v>
      </c>
      <c r="AC69" s="50"/>
      <c r="AD69" s="9"/>
      <c r="AE69" s="9"/>
      <c r="AF69" s="9"/>
      <c r="AG69" s="9" t="n">
        <f aca="false">BF69/100*$AG$53</f>
        <v>6205319194.52724</v>
      </c>
      <c r="AH69" s="39" t="n">
        <f aca="false">(AG69-AG68)/AG68</f>
        <v>0.00660635687697266</v>
      </c>
      <c r="AI69" s="39" t="n">
        <f aca="false">(AG69-AG65)/AG65</f>
        <v>0.0258071353946645</v>
      </c>
      <c r="AJ69" s="39" t="n">
        <f aca="false">AB69/AG69</f>
        <v>-0.00620081007315554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12918458</v>
      </c>
      <c r="AY69" s="39" t="n">
        <f aca="false">(AW69-AW68)/AW68</f>
        <v>-0.00277965893926782</v>
      </c>
      <c r="AZ69" s="38" t="n">
        <f aca="false">workers_and_wage_central!B57</f>
        <v>6976.70555307276</v>
      </c>
      <c r="BA69" s="39" t="n">
        <f aca="false">(AZ69-AZ68)/AZ68</f>
        <v>0.00941217846224111</v>
      </c>
      <c r="BB69" s="7"/>
      <c r="BC69" s="7"/>
      <c r="BD69" s="7"/>
      <c r="BE69" s="7"/>
      <c r="BF69" s="7" t="n">
        <f aca="false">BF68*(1+AY69)*(1+BA69)*(1-BE69)</f>
        <v>112.894480039391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0.014930379316712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121721444.365803</v>
      </c>
      <c r="E70" s="6"/>
      <c r="F70" s="8" t="n">
        <f aca="false">'Central pensions'!I70</f>
        <v>22124313.3576105</v>
      </c>
      <c r="G70" s="6" t="n">
        <f aca="false">'Central pensions'!K70</f>
        <v>1877853.75401841</v>
      </c>
      <c r="H70" s="6" t="n">
        <f aca="false">'Central pensions'!V70</f>
        <v>10331397.2981782</v>
      </c>
      <c r="I70" s="8" t="n">
        <f aca="false">'Central pensions'!M70</f>
        <v>58077.951155209</v>
      </c>
      <c r="J70" s="6" t="n">
        <f aca="false">'Central pensions'!W70</f>
        <v>319527.751490051</v>
      </c>
      <c r="K70" s="6"/>
      <c r="L70" s="8" t="n">
        <f aca="false">'Central pensions'!N70</f>
        <v>3722161.61978704</v>
      </c>
      <c r="M70" s="8"/>
      <c r="N70" s="8" t="n">
        <f aca="false">'Central pensions'!L70</f>
        <v>1000182.51476176</v>
      </c>
      <c r="O70" s="6"/>
      <c r="P70" s="6" t="n">
        <f aca="false">'Central pensions'!X70</f>
        <v>24817023.4341555</v>
      </c>
      <c r="Q70" s="8"/>
      <c r="R70" s="8" t="n">
        <f aca="false">'Central SIPA income'!G65</f>
        <v>23964331.1762033</v>
      </c>
      <c r="S70" s="8"/>
      <c r="T70" s="6" t="n">
        <f aca="false">'Central SIPA income'!J65</f>
        <v>91629697.2815359</v>
      </c>
      <c r="U70" s="6"/>
      <c r="V70" s="8" t="n">
        <f aca="false">'Central SIPA income'!F65</f>
        <v>137713.548712797</v>
      </c>
      <c r="W70" s="8"/>
      <c r="X70" s="8" t="n">
        <f aca="false">'Central SIPA income'!M65</f>
        <v>345896.730448744</v>
      </c>
      <c r="Y70" s="6"/>
      <c r="Z70" s="6" t="n">
        <f aca="false">R70+V70-N70-L70-F70</f>
        <v>-2744612.76724318</v>
      </c>
      <c r="AA70" s="6"/>
      <c r="AB70" s="6" t="n">
        <f aca="false">T70-P70-D70</f>
        <v>-54908770.5184224</v>
      </c>
      <c r="AC70" s="50"/>
      <c r="AD70" s="6"/>
      <c r="AE70" s="6"/>
      <c r="AF70" s="6"/>
      <c r="AG70" s="6" t="n">
        <f aca="false">BF70/100*$AG$53</f>
        <v>6229811170.15878</v>
      </c>
      <c r="AH70" s="61" t="n">
        <f aca="false">(AG70-AG69)/AG69</f>
        <v>0.00394693244033909</v>
      </c>
      <c r="AI70" s="61"/>
      <c r="AJ70" s="61" t="n">
        <f aca="false">AB70/AG70</f>
        <v>-0.00881387397124317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0.00613773207732239</v>
      </c>
      <c r="AV70" s="5"/>
      <c r="AW70" s="65" t="n">
        <f aca="false">workers_and_wage_central!C58</f>
        <v>12970200</v>
      </c>
      <c r="AX70" s="5"/>
      <c r="AY70" s="61" t="n">
        <f aca="false">(AW70-AW69)/AW69</f>
        <v>0.00400527679077487</v>
      </c>
      <c r="AZ70" s="66" t="n">
        <f aca="false">workers_and_wage_central!B58</f>
        <v>6976.30012556846</v>
      </c>
      <c r="BA70" s="61" t="n">
        <f aca="false">(AZ70-AZ69)/AZ69</f>
        <v>-5.81115974032038E-005</v>
      </c>
      <c r="BB70" s="5"/>
      <c r="BC70" s="5"/>
      <c r="BD70" s="5"/>
      <c r="BE70" s="5"/>
      <c r="BF70" s="5" t="n">
        <f aca="false">BF69*(1+AY70)*(1+BA70)*(1-BE70)</f>
        <v>113.340066924993</v>
      </c>
      <c r="BG70" s="5"/>
      <c r="BH70" s="5" t="n">
        <f aca="false">BH69+1</f>
        <v>39</v>
      </c>
      <c r="BI70" s="61" t="n">
        <f aca="false">T77/AG77</f>
        <v>0.0170765107470911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122301370.340138</v>
      </c>
      <c r="E71" s="9"/>
      <c r="F71" s="67" t="n">
        <f aca="false">'Central pensions'!I71</f>
        <v>22229721.7681601</v>
      </c>
      <c r="G71" s="9" t="n">
        <f aca="false">'Central pensions'!K71</f>
        <v>1914986.17152301</v>
      </c>
      <c r="H71" s="9" t="n">
        <f aca="false">'Central pensions'!V71</f>
        <v>10535688.9034541</v>
      </c>
      <c r="I71" s="67" t="n">
        <f aca="false">'Central pensions'!M71</f>
        <v>59226.3764388557</v>
      </c>
      <c r="J71" s="9" t="n">
        <f aca="false">'Central pensions'!W71</f>
        <v>325846.048560436</v>
      </c>
      <c r="K71" s="9"/>
      <c r="L71" s="67" t="n">
        <f aca="false">'Central pensions'!N71</f>
        <v>3028987.71432518</v>
      </c>
      <c r="M71" s="67"/>
      <c r="N71" s="67" t="n">
        <f aca="false">'Central pensions'!L71</f>
        <v>1005717.3761015</v>
      </c>
      <c r="O71" s="9"/>
      <c r="P71" s="9" t="n">
        <f aca="false">'Central pensions'!X71</f>
        <v>21250591.9175469</v>
      </c>
      <c r="Q71" s="67"/>
      <c r="R71" s="67" t="n">
        <f aca="false">'Central SIPA income'!G66</f>
        <v>27900889.007056</v>
      </c>
      <c r="S71" s="67"/>
      <c r="T71" s="9" t="n">
        <f aca="false">'Central SIPA income'!J66</f>
        <v>106681467.33596</v>
      </c>
      <c r="U71" s="9"/>
      <c r="V71" s="67" t="n">
        <f aca="false">'Central SIPA income'!F66</f>
        <v>135165.236194003</v>
      </c>
      <c r="W71" s="67"/>
      <c r="X71" s="67" t="n">
        <f aca="false">'Central SIPA income'!M66</f>
        <v>339496.104100419</v>
      </c>
      <c r="Y71" s="9"/>
      <c r="Z71" s="9" t="n">
        <f aca="false">R71+V71-N71-L71-F71</f>
        <v>1771627.38466318</v>
      </c>
      <c r="AA71" s="9"/>
      <c r="AB71" s="9" t="n">
        <f aca="false">T71-P71-D71</f>
        <v>-36870494.9217243</v>
      </c>
      <c r="AC71" s="50"/>
      <c r="AD71" s="9"/>
      <c r="AE71" s="9"/>
      <c r="AF71" s="9"/>
      <c r="AG71" s="9" t="n">
        <f aca="false">BF71/100*$AG$53</f>
        <v>6282662812.76361</v>
      </c>
      <c r="AH71" s="39" t="n">
        <f aca="false">(AG71-AG70)/AG70</f>
        <v>0.00848366686585828</v>
      </c>
      <c r="AI71" s="39"/>
      <c r="AJ71" s="39" t="n">
        <f aca="false">AB71/AG71</f>
        <v>-0.00586860954034008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12997827</v>
      </c>
      <c r="AX71" s="7"/>
      <c r="AY71" s="39" t="n">
        <f aca="false">(AW71-AW70)/AW70</f>
        <v>0.00213003654531156</v>
      </c>
      <c r="AZ71" s="38" t="n">
        <f aca="false">workers_and_wage_central!B59</f>
        <v>7020.53074473626</v>
      </c>
      <c r="BA71" s="39" t="n">
        <f aca="false">(AZ71-AZ70)/AZ70</f>
        <v>0.00634012562127151</v>
      </c>
      <c r="BB71" s="7"/>
      <c r="BC71" s="7"/>
      <c r="BD71" s="7"/>
      <c r="BE71" s="7"/>
      <c r="BF71" s="7" t="n">
        <f aca="false">BF70*(1+AY71)*(1+BA71)*(1-BE71)</f>
        <v>114.301606295339</v>
      </c>
      <c r="BG71" s="7"/>
      <c r="BH71" s="7" t="n">
        <f aca="false">BH70+1</f>
        <v>40</v>
      </c>
      <c r="BI71" s="39" t="n">
        <f aca="false">T78/AG78</f>
        <v>0.0149396479402401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122451393.496849</v>
      </c>
      <c r="E72" s="9"/>
      <c r="F72" s="67" t="n">
        <f aca="false">'Central pensions'!I72</f>
        <v>22256990.2527503</v>
      </c>
      <c r="G72" s="9" t="n">
        <f aca="false">'Central pensions'!K72</f>
        <v>1937625.33618752</v>
      </c>
      <c r="H72" s="9" t="n">
        <f aca="false">'Central pensions'!V72</f>
        <v>10660242.9078048</v>
      </c>
      <c r="I72" s="67" t="n">
        <f aca="false">'Central pensions'!M72</f>
        <v>59926.5567893048</v>
      </c>
      <c r="J72" s="9" t="n">
        <f aca="false">'Central pensions'!W72</f>
        <v>329698.234262006</v>
      </c>
      <c r="K72" s="9"/>
      <c r="L72" s="67" t="n">
        <f aca="false">'Central pensions'!N72</f>
        <v>3003174.37353696</v>
      </c>
      <c r="M72" s="67"/>
      <c r="N72" s="67" t="n">
        <f aca="false">'Central pensions'!L72</f>
        <v>1007946.09273526</v>
      </c>
      <c r="O72" s="9"/>
      <c r="P72" s="9" t="n">
        <f aca="false">'Central pensions'!X72</f>
        <v>21128908.1108266</v>
      </c>
      <c r="Q72" s="67"/>
      <c r="R72" s="67" t="n">
        <f aca="false">'Central SIPA income'!G67</f>
        <v>24413287.0483056</v>
      </c>
      <c r="S72" s="67"/>
      <c r="T72" s="9" t="n">
        <f aca="false">'Central SIPA income'!J67</f>
        <v>93346318.9702875</v>
      </c>
      <c r="U72" s="9"/>
      <c r="V72" s="67" t="n">
        <f aca="false">'Central SIPA income'!F67</f>
        <v>137492.754846285</v>
      </c>
      <c r="W72" s="67"/>
      <c r="X72" s="67" t="n">
        <f aca="false">'Central SIPA income'!M67</f>
        <v>345342.159912704</v>
      </c>
      <c r="Y72" s="9"/>
      <c r="Z72" s="9" t="n">
        <f aca="false">R72+V72-N72-L72-F72</f>
        <v>-1717330.91587066</v>
      </c>
      <c r="AA72" s="9"/>
      <c r="AB72" s="9" t="n">
        <f aca="false">T72-P72-D72</f>
        <v>-50233982.6373884</v>
      </c>
      <c r="AC72" s="50"/>
      <c r="AD72" s="9"/>
      <c r="AE72" s="9"/>
      <c r="AF72" s="9"/>
      <c r="AG72" s="9" t="n">
        <f aca="false">BF72/100*$AG$53</f>
        <v>6319040466.35493</v>
      </c>
      <c r="AH72" s="39" t="n">
        <f aca="false">(AG72-AG71)/AG71</f>
        <v>0.0057901648831788</v>
      </c>
      <c r="AI72" s="39"/>
      <c r="AJ72" s="39" t="n">
        <f aca="false">AB72/AG72</f>
        <v>-0.00794962192517267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13090305</v>
      </c>
      <c r="AY72" s="39" t="n">
        <f aca="false">(AW72-AW71)/AW71</f>
        <v>0.00711488158751459</v>
      </c>
      <c r="AZ72" s="38" t="n">
        <f aca="false">workers_and_wage_central!B60</f>
        <v>7011.29623284403</v>
      </c>
      <c r="BA72" s="39" t="n">
        <f aca="false">(AZ72-AZ71)/AZ71</f>
        <v>-0.00131535808729968</v>
      </c>
      <c r="BB72" s="7"/>
      <c r="BC72" s="7"/>
      <c r="BD72" s="7"/>
      <c r="BE72" s="7"/>
      <c r="BF72" s="7" t="n">
        <f aca="false">BF71*(1+AY72)*(1+BA72)*(1-BE72)</f>
        <v>114.963431442201</v>
      </c>
      <c r="BG72" s="7"/>
      <c r="BH72" s="0" t="n">
        <f aca="false">BH71+1</f>
        <v>41</v>
      </c>
      <c r="BI72" s="39" t="n">
        <f aca="false">T79/AG79</f>
        <v>0.017185409862695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122743500.025257</v>
      </c>
      <c r="E73" s="9"/>
      <c r="F73" s="67" t="n">
        <f aca="false">'Central pensions'!I73</f>
        <v>22310084.0720191</v>
      </c>
      <c r="G73" s="9" t="n">
        <f aca="false">'Central pensions'!K73</f>
        <v>1986033.01081294</v>
      </c>
      <c r="H73" s="9" t="n">
        <f aca="false">'Central pensions'!V73</f>
        <v>10926567.6510208</v>
      </c>
      <c r="I73" s="67" t="n">
        <f aca="false">'Central pensions'!M73</f>
        <v>61423.7013653487</v>
      </c>
      <c r="J73" s="9" t="n">
        <f aca="false">'Central pensions'!W73</f>
        <v>337935.081990335</v>
      </c>
      <c r="K73" s="9"/>
      <c r="L73" s="67" t="n">
        <f aca="false">'Central pensions'!N73</f>
        <v>2993470.96806301</v>
      </c>
      <c r="M73" s="67"/>
      <c r="N73" s="67" t="n">
        <f aca="false">'Central pensions'!L73</f>
        <v>1010517.17427542</v>
      </c>
      <c r="O73" s="9"/>
      <c r="P73" s="9" t="n">
        <f aca="false">'Central pensions'!X73</f>
        <v>21092702.4257365</v>
      </c>
      <c r="Q73" s="67"/>
      <c r="R73" s="67" t="n">
        <f aca="false">'Central SIPA income'!G68</f>
        <v>28153523.3055003</v>
      </c>
      <c r="S73" s="67"/>
      <c r="T73" s="9" t="n">
        <f aca="false">'Central SIPA income'!J68</f>
        <v>107647436.472306</v>
      </c>
      <c r="U73" s="9"/>
      <c r="V73" s="67" t="n">
        <f aca="false">'Central SIPA income'!F68</f>
        <v>139700.758090237</v>
      </c>
      <c r="W73" s="67"/>
      <c r="X73" s="67" t="n">
        <f aca="false">'Central SIPA income'!M68</f>
        <v>350888.027476512</v>
      </c>
      <c r="Y73" s="9"/>
      <c r="Z73" s="9" t="n">
        <f aca="false">R73+V73-N73-L73-F73</f>
        <v>1979151.84923302</v>
      </c>
      <c r="AA73" s="9"/>
      <c r="AB73" s="9" t="n">
        <f aca="false">T73-P73-D73</f>
        <v>-36188765.9786871</v>
      </c>
      <c r="AC73" s="50"/>
      <c r="AD73" s="9"/>
      <c r="AE73" s="9"/>
      <c r="AF73" s="9"/>
      <c r="AG73" s="9" t="n">
        <f aca="false">BF73/100*$AG$53</f>
        <v>6359041029.58733</v>
      </c>
      <c r="AH73" s="39" t="n">
        <f aca="false">(AG73-AG72)/AG72</f>
        <v>0.00633016411991342</v>
      </c>
      <c r="AI73" s="39" t="n">
        <f aca="false">(AG73-AG69)/AG69</f>
        <v>0.0247725911014635</v>
      </c>
      <c r="AJ73" s="39" t="n">
        <f aca="false">AB73/AG73</f>
        <v>-0.00569091562867861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13092935</v>
      </c>
      <c r="AY73" s="39" t="n">
        <f aca="false">(AW73-AW72)/AW72</f>
        <v>0.000200912049031707</v>
      </c>
      <c r="AZ73" s="38" t="n">
        <f aca="false">workers_and_wage_central!B61</f>
        <v>7054.26160253829</v>
      </c>
      <c r="BA73" s="39" t="n">
        <f aca="false">(AZ73-AZ72)/AZ72</f>
        <v>0.00612802087765089</v>
      </c>
      <c r="BB73" s="7"/>
      <c r="BC73" s="7"/>
      <c r="BD73" s="7"/>
      <c r="BE73" s="7"/>
      <c r="BF73" s="7" t="n">
        <f aca="false">BF72*(1+AY73)*(1+BA73)*(1-BE73)</f>
        <v>115.691168831019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0.0149468072183712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123144893.110196</v>
      </c>
      <c r="E74" s="6"/>
      <c r="F74" s="8" t="n">
        <f aca="false">'Central pensions'!I74</f>
        <v>22383042.016587</v>
      </c>
      <c r="G74" s="6" t="n">
        <f aca="false">'Central pensions'!K74</f>
        <v>2054805.33900192</v>
      </c>
      <c r="H74" s="6" t="n">
        <f aca="false">'Central pensions'!V74</f>
        <v>11304932.7095993</v>
      </c>
      <c r="I74" s="8" t="n">
        <f aca="false">'Central pensions'!M74</f>
        <v>63550.6805876882</v>
      </c>
      <c r="J74" s="6" t="n">
        <f aca="false">'Central pensions'!W74</f>
        <v>349637.09411132</v>
      </c>
      <c r="K74" s="6"/>
      <c r="L74" s="8" t="n">
        <f aca="false">'Central pensions'!N74</f>
        <v>3653271.01581719</v>
      </c>
      <c r="M74" s="8"/>
      <c r="N74" s="8" t="n">
        <f aca="false">'Central pensions'!L74</f>
        <v>1015971.87616922</v>
      </c>
      <c r="O74" s="6"/>
      <c r="P74" s="6" t="n">
        <f aca="false">'Central pensions'!X74</f>
        <v>24546418.1705129</v>
      </c>
      <c r="Q74" s="8"/>
      <c r="R74" s="8" t="n">
        <f aca="false">'Central SIPA income'!G69</f>
        <v>24949415.6451623</v>
      </c>
      <c r="S74" s="8"/>
      <c r="T74" s="6" t="n">
        <f aca="false">'Central SIPA income'!J69</f>
        <v>95396253.1275461</v>
      </c>
      <c r="U74" s="6"/>
      <c r="V74" s="8" t="n">
        <f aca="false">'Central SIPA income'!F69</f>
        <v>137398.117533562</v>
      </c>
      <c r="W74" s="8"/>
      <c r="X74" s="8" t="n">
        <f aca="false">'Central SIPA income'!M69</f>
        <v>345104.458267838</v>
      </c>
      <c r="Y74" s="6"/>
      <c r="Z74" s="6" t="n">
        <f aca="false">R74+V74-N74-L74-F74</f>
        <v>-1965471.14587751</v>
      </c>
      <c r="AA74" s="6"/>
      <c r="AB74" s="6" t="n">
        <f aca="false">T74-P74-D74</f>
        <v>-52295058.1531623</v>
      </c>
      <c r="AC74" s="50"/>
      <c r="AD74" s="6"/>
      <c r="AE74" s="6"/>
      <c r="AF74" s="6"/>
      <c r="AG74" s="6" t="n">
        <f aca="false">BF74/100*$AG$53</f>
        <v>6428074787.21459</v>
      </c>
      <c r="AH74" s="61" t="n">
        <f aca="false">(AG74-AG73)/AG73</f>
        <v>0.0108560012910851</v>
      </c>
      <c r="AI74" s="61"/>
      <c r="AJ74" s="61" t="n">
        <f aca="false">AB74/AG74</f>
        <v>-0.00813541532795744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0.00623770751576816</v>
      </c>
      <c r="AV74" s="5"/>
      <c r="AW74" s="65" t="n">
        <f aca="false">workers_and_wage_central!C62</f>
        <v>13167882</v>
      </c>
      <c r="AX74" s="5"/>
      <c r="AY74" s="61" t="n">
        <f aca="false">(AW74-AW73)/AW73</f>
        <v>0.00572423219087241</v>
      </c>
      <c r="AZ74" s="66" t="n">
        <f aca="false">workers_and_wage_central!B62</f>
        <v>7090.25640166714</v>
      </c>
      <c r="BA74" s="61" t="n">
        <f aca="false">(AZ74-AZ73)/AZ73</f>
        <v>0.00510256085709846</v>
      </c>
      <c r="BB74" s="5"/>
      <c r="BC74" s="5"/>
      <c r="BD74" s="5"/>
      <c r="BE74" s="5"/>
      <c r="BF74" s="5" t="n">
        <f aca="false">BF73*(1+AY74)*(1+BA74)*(1-BE74)</f>
        <v>116.947112309215</v>
      </c>
      <c r="BG74" s="5"/>
      <c r="BH74" s="5" t="n">
        <f aca="false">BH73+1</f>
        <v>43</v>
      </c>
      <c r="BI74" s="61" t="n">
        <f aca="false">T81/AG81</f>
        <v>0.0170898035182505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123825415.012273</v>
      </c>
      <c r="E75" s="9"/>
      <c r="F75" s="67" t="n">
        <f aca="false">'Central pensions'!I75</f>
        <v>22506734.9277805</v>
      </c>
      <c r="G75" s="9" t="n">
        <f aca="false">'Central pensions'!K75</f>
        <v>2108702.72688326</v>
      </c>
      <c r="H75" s="9" t="n">
        <f aca="false">'Central pensions'!V75</f>
        <v>11601460.2354221</v>
      </c>
      <c r="I75" s="67" t="n">
        <f aca="false">'Central pensions'!M75</f>
        <v>65217.6101097916</v>
      </c>
      <c r="J75" s="9" t="n">
        <f aca="false">'Central pensions'!W75</f>
        <v>358808.048518211</v>
      </c>
      <c r="K75" s="9"/>
      <c r="L75" s="67" t="n">
        <f aca="false">'Central pensions'!N75</f>
        <v>2981669.01499806</v>
      </c>
      <c r="M75" s="67"/>
      <c r="N75" s="67" t="n">
        <f aca="false">'Central pensions'!L75</f>
        <v>1023400.17860912</v>
      </c>
      <c r="O75" s="9"/>
      <c r="P75" s="9" t="n">
        <f aca="false">'Central pensions'!X75</f>
        <v>21102340.5239216</v>
      </c>
      <c r="Q75" s="67"/>
      <c r="R75" s="67" t="n">
        <f aca="false">'Central SIPA income'!G70</f>
        <v>28736271.2653962</v>
      </c>
      <c r="S75" s="67"/>
      <c r="T75" s="9" t="n">
        <f aca="false">'Central SIPA income'!J70</f>
        <v>109875623.804724</v>
      </c>
      <c r="U75" s="9"/>
      <c r="V75" s="67" t="n">
        <f aca="false">'Central SIPA income'!F70</f>
        <v>135314.218529615</v>
      </c>
      <c r="W75" s="67"/>
      <c r="X75" s="67" t="n">
        <f aca="false">'Central SIPA income'!M70</f>
        <v>339870.304774677</v>
      </c>
      <c r="Y75" s="9"/>
      <c r="Z75" s="9" t="n">
        <f aca="false">R75+V75-N75-L75-F75</f>
        <v>2359781.36253808</v>
      </c>
      <c r="AA75" s="9"/>
      <c r="AB75" s="9" t="n">
        <f aca="false">T75-P75-D75</f>
        <v>-35052131.7314706</v>
      </c>
      <c r="AC75" s="50"/>
      <c r="AD75" s="9"/>
      <c r="AE75" s="9"/>
      <c r="AF75" s="9"/>
      <c r="AG75" s="9" t="n">
        <f aca="false">BF75/100*$AG$53</f>
        <v>6442984003.89783</v>
      </c>
      <c r="AH75" s="39" t="n">
        <f aca="false">(AG75-AG74)/AG74</f>
        <v>0.00231939066933325</v>
      </c>
      <c r="AI75" s="39"/>
      <c r="AJ75" s="39" t="n">
        <f aca="false">AB75/AG75</f>
        <v>-0.00544035678348185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13182651</v>
      </c>
      <c r="AX75" s="7"/>
      <c r="AY75" s="39" t="n">
        <f aca="false">(AW75-AW74)/AW74</f>
        <v>0.00112159267526851</v>
      </c>
      <c r="AZ75" s="38" t="n">
        <f aca="false">workers_and_wage_central!B63</f>
        <v>7098.73958188966</v>
      </c>
      <c r="BA75" s="39" t="n">
        <f aca="false">(AZ75-AZ74)/AZ74</f>
        <v>0.00119645605771397</v>
      </c>
      <c r="BB75" s="7"/>
      <c r="BC75" s="7"/>
      <c r="BD75" s="7"/>
      <c r="BE75" s="7"/>
      <c r="BF75" s="7" t="n">
        <f aca="false">BF74*(1+AY75)*(1+BA75)*(1-BE75)</f>
        <v>117.218358350311</v>
      </c>
      <c r="BG75" s="7"/>
      <c r="BH75" s="7" t="n">
        <f aca="false">BH74+1</f>
        <v>44</v>
      </c>
      <c r="BI75" s="39" t="n">
        <f aca="false">T82/AG82</f>
        <v>0.0149399654078239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124253297.783842</v>
      </c>
      <c r="E76" s="9"/>
      <c r="F76" s="67" t="n">
        <f aca="false">'Central pensions'!I76</f>
        <v>22584507.6864577</v>
      </c>
      <c r="G76" s="9" t="n">
        <f aca="false">'Central pensions'!K76</f>
        <v>2168570.49394883</v>
      </c>
      <c r="H76" s="9" t="n">
        <f aca="false">'Central pensions'!V76</f>
        <v>11930835.0259699</v>
      </c>
      <c r="I76" s="67" t="n">
        <f aca="false">'Central pensions'!M76</f>
        <v>67069.1905344999</v>
      </c>
      <c r="J76" s="9" t="n">
        <f aca="false">'Central pensions'!W76</f>
        <v>368994.897710411</v>
      </c>
      <c r="K76" s="9"/>
      <c r="L76" s="67" t="n">
        <f aca="false">'Central pensions'!N76</f>
        <v>2994630.78976471</v>
      </c>
      <c r="M76" s="67"/>
      <c r="N76" s="67" t="n">
        <f aca="false">'Central pensions'!L76</f>
        <v>1028105.80312019</v>
      </c>
      <c r="O76" s="9"/>
      <c r="P76" s="9" t="n">
        <f aca="false">'Central pensions'!X76</f>
        <v>21195488.1924796</v>
      </c>
      <c r="Q76" s="67"/>
      <c r="R76" s="67" t="n">
        <f aca="false">'Central SIPA income'!G71</f>
        <v>25317096.7342115</v>
      </c>
      <c r="S76" s="67"/>
      <c r="T76" s="9" t="n">
        <f aca="false">'Central SIPA income'!J71</f>
        <v>96802113.6390706</v>
      </c>
      <c r="U76" s="9"/>
      <c r="V76" s="67" t="n">
        <f aca="false">'Central SIPA income'!F71</f>
        <v>136554.844347323</v>
      </c>
      <c r="W76" s="67"/>
      <c r="X76" s="67" t="n">
        <f aca="false">'Central SIPA income'!M71</f>
        <v>342986.399146411</v>
      </c>
      <c r="Y76" s="9"/>
      <c r="Z76" s="9" t="n">
        <f aca="false">R76+V76-N76-L76-F76</f>
        <v>-1153592.70078379</v>
      </c>
      <c r="AA76" s="9"/>
      <c r="AB76" s="9" t="n">
        <f aca="false">T76-P76-D76</f>
        <v>-48646672.3372507</v>
      </c>
      <c r="AC76" s="50"/>
      <c r="AD76" s="9"/>
      <c r="AE76" s="9"/>
      <c r="AF76" s="9"/>
      <c r="AG76" s="9" t="n">
        <f aca="false">BF76/100*$AG$53</f>
        <v>6483566933.27391</v>
      </c>
      <c r="AH76" s="39" t="n">
        <f aca="false">(AG76-AG75)/AG75</f>
        <v>0.0062987785398087</v>
      </c>
      <c r="AI76" s="39"/>
      <c r="AJ76" s="39" t="n">
        <f aca="false">AB76/AG76</f>
        <v>-0.0075030724349577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13188743</v>
      </c>
      <c r="AY76" s="39" t="n">
        <f aca="false">(AW76-AW75)/AW75</f>
        <v>0.000462122527555345</v>
      </c>
      <c r="AZ76" s="38" t="n">
        <f aca="false">workers_and_wage_central!B64</f>
        <v>7140.15334471696</v>
      </c>
      <c r="BA76" s="39" t="n">
        <f aca="false">(AZ76-AZ75)/AZ75</f>
        <v>0.00583396000790897</v>
      </c>
      <c r="BB76" s="7"/>
      <c r="BC76" s="7"/>
      <c r="BD76" s="7"/>
      <c r="BE76" s="7"/>
      <c r="BF76" s="7" t="n">
        <f aca="false">BF75*(1+AY76)*(1+BA76)*(1-BE76)</f>
        <v>117.956690830359</v>
      </c>
      <c r="BG76" s="7"/>
      <c r="BH76" s="0" t="n">
        <f aca="false">BH75+1</f>
        <v>45</v>
      </c>
      <c r="BI76" s="39" t="n">
        <f aca="false">T83/AG83</f>
        <v>0.0172452683681628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124669017.561992</v>
      </c>
      <c r="E77" s="9"/>
      <c r="F77" s="67" t="n">
        <f aca="false">'Central pensions'!I77</f>
        <v>22660069.677105</v>
      </c>
      <c r="G77" s="9" t="n">
        <f aca="false">'Central pensions'!K77</f>
        <v>2194655.23468108</v>
      </c>
      <c r="H77" s="9" t="n">
        <f aca="false">'Central pensions'!V77</f>
        <v>12074345.573236</v>
      </c>
      <c r="I77" s="67" t="n">
        <f aca="false">'Central pensions'!M77</f>
        <v>67875.9350932301</v>
      </c>
      <c r="J77" s="9" t="n">
        <f aca="false">'Central pensions'!W77</f>
        <v>373433.368244417</v>
      </c>
      <c r="K77" s="9"/>
      <c r="L77" s="67" t="n">
        <f aca="false">'Central pensions'!N77</f>
        <v>3008610.67645253</v>
      </c>
      <c r="M77" s="67"/>
      <c r="N77" s="67" t="n">
        <f aca="false">'Central pensions'!L77</f>
        <v>1032803.42301733</v>
      </c>
      <c r="O77" s="9"/>
      <c r="P77" s="9" t="n">
        <f aca="false">'Central pensions'!X77</f>
        <v>21293874.8096125</v>
      </c>
      <c r="Q77" s="67"/>
      <c r="R77" s="67" t="n">
        <f aca="false">'Central SIPA income'!G72</f>
        <v>29114825.3328696</v>
      </c>
      <c r="S77" s="67"/>
      <c r="T77" s="9" t="n">
        <f aca="false">'Central SIPA income'!J72</f>
        <v>111323058.091634</v>
      </c>
      <c r="U77" s="9"/>
      <c r="V77" s="67" t="n">
        <f aca="false">'Central SIPA income'!F72</f>
        <v>137821.982764727</v>
      </c>
      <c r="W77" s="67"/>
      <c r="X77" s="67" t="n">
        <f aca="false">'Central SIPA income'!M72</f>
        <v>346169.085524787</v>
      </c>
      <c r="Y77" s="9"/>
      <c r="Z77" s="9" t="n">
        <f aca="false">R77+V77-N77-L77-F77</f>
        <v>2551163.53905945</v>
      </c>
      <c r="AA77" s="9"/>
      <c r="AB77" s="9" t="n">
        <f aca="false">T77-P77-D77</f>
        <v>-34639834.2799704</v>
      </c>
      <c r="AC77" s="50"/>
      <c r="AD77" s="9"/>
      <c r="AE77" s="9"/>
      <c r="AF77" s="9"/>
      <c r="AG77" s="9" t="n">
        <f aca="false">BF77/100*$AG$53</f>
        <v>6519075222.12038</v>
      </c>
      <c r="AH77" s="39" t="n">
        <f aca="false">(AG77-AG76)/AG76</f>
        <v>0.00547665956284561</v>
      </c>
      <c r="AI77" s="39" t="n">
        <f aca="false">(AG77-AG73)/AG73</f>
        <v>0.0251664035172041</v>
      </c>
      <c r="AJ77" s="39" t="n">
        <f aca="false">AB77/AG77</f>
        <v>-0.0053136116856623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13243330</v>
      </c>
      <c r="AY77" s="39" t="n">
        <f aca="false">(AW77-AW76)/AW76</f>
        <v>0.00413890846155695</v>
      </c>
      <c r="AZ77" s="38" t="n">
        <f aca="false">workers_and_wage_central!B65</f>
        <v>7149.66572185899</v>
      </c>
      <c r="BA77" s="39" t="n">
        <f aca="false">(AZ77-AZ76)/AZ76</f>
        <v>0.00133223709390798</v>
      </c>
      <c r="BB77" s="7"/>
      <c r="BC77" s="7"/>
      <c r="BD77" s="7"/>
      <c r="BE77" s="7"/>
      <c r="BF77" s="7" t="n">
        <f aca="false">BF76*(1+AY77)*(1+BA77)*(1-BE77)</f>
        <v>118.602699469197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0.0149565773367041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125101411.913453</v>
      </c>
      <c r="E78" s="6"/>
      <c r="F78" s="8" t="n">
        <f aca="false">'Central pensions'!I78</f>
        <v>22738662.4688323</v>
      </c>
      <c r="G78" s="6" t="n">
        <f aca="false">'Central pensions'!K78</f>
        <v>2289322.78975891</v>
      </c>
      <c r="H78" s="6" t="n">
        <f aca="false">'Central pensions'!V78</f>
        <v>12595178.5298298</v>
      </c>
      <c r="I78" s="8" t="n">
        <f aca="false">'Central pensions'!M78</f>
        <v>70803.7976214094</v>
      </c>
      <c r="J78" s="6" t="n">
        <f aca="false">'Central pensions'!W78</f>
        <v>389541.604015355</v>
      </c>
      <c r="K78" s="6"/>
      <c r="L78" s="8" t="n">
        <f aca="false">'Central pensions'!N78</f>
        <v>3546369.71813912</v>
      </c>
      <c r="M78" s="8"/>
      <c r="N78" s="8" t="n">
        <f aca="false">'Central pensions'!L78</f>
        <v>1037980.97077377</v>
      </c>
      <c r="O78" s="6"/>
      <c r="P78" s="6" t="n">
        <f aca="false">'Central pensions'!X78</f>
        <v>24112794.3734555</v>
      </c>
      <c r="Q78" s="8"/>
      <c r="R78" s="8" t="n">
        <f aca="false">'Central SIPA income'!G73</f>
        <v>25532586.3956788</v>
      </c>
      <c r="S78" s="8"/>
      <c r="T78" s="6" t="n">
        <f aca="false">'Central SIPA income'!J73</f>
        <v>97626057.0365464</v>
      </c>
      <c r="U78" s="6"/>
      <c r="V78" s="8" t="n">
        <f aca="false">'Central SIPA income'!F73</f>
        <v>134149.225289503</v>
      </c>
      <c r="W78" s="8"/>
      <c r="X78" s="8" t="n">
        <f aca="false">'Central SIPA income'!M73</f>
        <v>336944.177632387</v>
      </c>
      <c r="Y78" s="6"/>
      <c r="Z78" s="6" t="n">
        <f aca="false">R78+V78-N78-L78-F78</f>
        <v>-1656277.53677689</v>
      </c>
      <c r="AA78" s="6"/>
      <c r="AB78" s="6" t="n">
        <f aca="false">T78-P78-D78</f>
        <v>-51588149.2503621</v>
      </c>
      <c r="AC78" s="50"/>
      <c r="AD78" s="6"/>
      <c r="AE78" s="6"/>
      <c r="AF78" s="6"/>
      <c r="AG78" s="6" t="n">
        <f aca="false">BF78/100*$AG$53</f>
        <v>6534695959.84183</v>
      </c>
      <c r="AH78" s="61" t="n">
        <f aca="false">(AG78-AG77)/AG77</f>
        <v>0.00239615853310725</v>
      </c>
      <c r="AI78" s="61"/>
      <c r="AJ78" s="61" t="n">
        <f aca="false">AB78/AG78</f>
        <v>-0.00789449877506019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0.00467374994605161</v>
      </c>
      <c r="AV78" s="5"/>
      <c r="AW78" s="65" t="n">
        <f aca="false">workers_and_wage_central!C66</f>
        <v>13232417</v>
      </c>
      <c r="AX78" s="5"/>
      <c r="AY78" s="61" t="n">
        <f aca="false">(AW78-AW77)/AW77</f>
        <v>-0.000824037458856647</v>
      </c>
      <c r="AZ78" s="66" t="n">
        <f aca="false">workers_and_wage_central!B66</f>
        <v>7172.70803448914</v>
      </c>
      <c r="BA78" s="61" t="n">
        <f aca="false">(AZ78-AZ77)/AZ77</f>
        <v>0.00322285174252415</v>
      </c>
      <c r="BB78" s="5"/>
      <c r="BC78" s="5"/>
      <c r="BD78" s="5"/>
      <c r="BE78" s="5"/>
      <c r="BF78" s="5" t="n">
        <f aca="false">BF77*(1+AY78)*(1+BA78)*(1-BE78)</f>
        <v>118.88689033958</v>
      </c>
      <c r="BG78" s="5"/>
      <c r="BH78" s="5" t="n">
        <f aca="false">BH77+1</f>
        <v>47</v>
      </c>
      <c r="BI78" s="61" t="n">
        <f aca="false">T85/AG85</f>
        <v>0.0172132784896881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124891304.211601</v>
      </c>
      <c r="E79" s="9"/>
      <c r="F79" s="67" t="n">
        <f aca="false">'Central pensions'!I79</f>
        <v>22700472.9069286</v>
      </c>
      <c r="G79" s="9" t="n">
        <f aca="false">'Central pensions'!K79</f>
        <v>2338020.64636712</v>
      </c>
      <c r="H79" s="9" t="n">
        <f aca="false">'Central pensions'!V79</f>
        <v>12863099.7686976</v>
      </c>
      <c r="I79" s="67" t="n">
        <f aca="false">'Central pensions'!M79</f>
        <v>72309.9168979521</v>
      </c>
      <c r="J79" s="9" t="n">
        <f aca="false">'Central pensions'!W79</f>
        <v>397827.827897864</v>
      </c>
      <c r="K79" s="9"/>
      <c r="L79" s="67" t="n">
        <f aca="false">'Central pensions'!N79</f>
        <v>2864047.57707077</v>
      </c>
      <c r="M79" s="67"/>
      <c r="N79" s="67" t="n">
        <f aca="false">'Central pensions'!L79</f>
        <v>1036977.78725828</v>
      </c>
      <c r="O79" s="9"/>
      <c r="P79" s="9" t="n">
        <f aca="false">'Central pensions'!X79</f>
        <v>20566702.3201136</v>
      </c>
      <c r="Q79" s="67"/>
      <c r="R79" s="67" t="n">
        <f aca="false">'Central SIPA income'!G74</f>
        <v>29569676.1880613</v>
      </c>
      <c r="S79" s="67"/>
      <c r="T79" s="9" t="n">
        <f aca="false">'Central SIPA income'!J74</f>
        <v>113062219.759156</v>
      </c>
      <c r="U79" s="9"/>
      <c r="V79" s="67" t="n">
        <f aca="false">'Central SIPA income'!F74</f>
        <v>143386.590988815</v>
      </c>
      <c r="W79" s="67"/>
      <c r="X79" s="67" t="n">
        <f aca="false">'Central SIPA income'!M74</f>
        <v>360145.777062628</v>
      </c>
      <c r="Y79" s="9"/>
      <c r="Z79" s="9" t="n">
        <f aca="false">R79+V79-N79-L79-F79</f>
        <v>3111564.50779253</v>
      </c>
      <c r="AA79" s="9"/>
      <c r="AB79" s="9" t="n">
        <f aca="false">T79-P79-D79</f>
        <v>-32395786.7725583</v>
      </c>
      <c r="AC79" s="50"/>
      <c r="AD79" s="9"/>
      <c r="AE79" s="9"/>
      <c r="AF79" s="9"/>
      <c r="AG79" s="9" t="n">
        <f aca="false">BF79/100*$AG$53</f>
        <v>6578965568.03016</v>
      </c>
      <c r="AH79" s="39" t="n">
        <f aca="false">(AG79-AG78)/AG78</f>
        <v>0.0067745475015793</v>
      </c>
      <c r="AI79" s="39"/>
      <c r="AJ79" s="39" t="n">
        <f aca="false">AB79/AG79</f>
        <v>-0.00492414596756403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13250709</v>
      </c>
      <c r="AX79" s="7"/>
      <c r="AY79" s="39" t="n">
        <f aca="false">(AW79-AW78)/AW78</f>
        <v>0.00138236272330293</v>
      </c>
      <c r="AZ79" s="38" t="n">
        <f aca="false">workers_and_wage_central!B67</f>
        <v>7211.3312103332</v>
      </c>
      <c r="BA79" s="39" t="n">
        <f aca="false">(AZ79-AZ78)/AZ78</f>
        <v>0.00538474111288744</v>
      </c>
      <c r="BB79" s="7"/>
      <c r="BC79" s="7"/>
      <c r="BD79" s="7"/>
      <c r="BE79" s="7"/>
      <c r="BF79" s="7" t="n">
        <f aca="false">BF78*(1+AY79)*(1+BA79)*(1-BE79)</f>
        <v>119.6922952255</v>
      </c>
      <c r="BG79" s="7"/>
      <c r="BH79" s="7" t="n">
        <f aca="false">BH78+1</f>
        <v>48</v>
      </c>
      <c r="BI79" s="39" t="n">
        <f aca="false">T86/AG86</f>
        <v>0.0150163940384545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125210801.399661</v>
      </c>
      <c r="E80" s="9"/>
      <c r="F80" s="67" t="n">
        <f aca="false">'Central pensions'!I80</f>
        <v>22758545.3028186</v>
      </c>
      <c r="G80" s="9" t="n">
        <f aca="false">'Central pensions'!K80</f>
        <v>2365099.9747111</v>
      </c>
      <c r="H80" s="9" t="n">
        <f aca="false">'Central pensions'!V80</f>
        <v>13012082.2435527</v>
      </c>
      <c r="I80" s="67" t="n">
        <f aca="false">'Central pensions'!M80</f>
        <v>73147.4218982817</v>
      </c>
      <c r="J80" s="9" t="n">
        <f aca="false">'Central pensions'!W80</f>
        <v>402435.533305754</v>
      </c>
      <c r="K80" s="9"/>
      <c r="L80" s="67" t="n">
        <f aca="false">'Central pensions'!N80</f>
        <v>2827035.59181982</v>
      </c>
      <c r="M80" s="67"/>
      <c r="N80" s="67" t="n">
        <f aca="false">'Central pensions'!L80</f>
        <v>1041500.2349098</v>
      </c>
      <c r="O80" s="9"/>
      <c r="P80" s="9" t="n">
        <f aca="false">'Central pensions'!X80</f>
        <v>20399528.1253397</v>
      </c>
      <c r="Q80" s="67"/>
      <c r="R80" s="67" t="n">
        <f aca="false">'Central SIPA income'!G75</f>
        <v>25829501.1555796</v>
      </c>
      <c r="S80" s="67"/>
      <c r="T80" s="9" t="n">
        <f aca="false">'Central SIPA income'!J75</f>
        <v>98761336.3551339</v>
      </c>
      <c r="U80" s="9"/>
      <c r="V80" s="67" t="n">
        <f aca="false">'Central SIPA income'!F75</f>
        <v>145841.40527813</v>
      </c>
      <c r="W80" s="67"/>
      <c r="X80" s="67" t="n">
        <f aca="false">'Central SIPA income'!M75</f>
        <v>366311.56281479</v>
      </c>
      <c r="Y80" s="9"/>
      <c r="Z80" s="9" t="n">
        <f aca="false">R80+V80-N80-L80-F80</f>
        <v>-651738.568690483</v>
      </c>
      <c r="AA80" s="9"/>
      <c r="AB80" s="9" t="n">
        <f aca="false">T80-P80-D80</f>
        <v>-46848993.1698668</v>
      </c>
      <c r="AC80" s="50"/>
      <c r="AD80" s="9"/>
      <c r="AE80" s="9"/>
      <c r="AF80" s="9"/>
      <c r="AG80" s="9" t="n">
        <f aca="false">BF80/100*$AG$53</f>
        <v>6607520583.64317</v>
      </c>
      <c r="AH80" s="39" t="n">
        <f aca="false">(AG80-AG79)/AG79</f>
        <v>0.00434035036629138</v>
      </c>
      <c r="AI80" s="39"/>
      <c r="AJ80" s="39" t="n">
        <f aca="false">AB80/AG80</f>
        <v>-0.00709025308007981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13286125</v>
      </c>
      <c r="AY80" s="39" t="n">
        <f aca="false">(AW80-AW79)/AW79</f>
        <v>0.00267276264236125</v>
      </c>
      <c r="AZ80" s="38" t="n">
        <f aca="false">workers_and_wage_central!B68</f>
        <v>7223.32468202964</v>
      </c>
      <c r="BA80" s="39" t="n">
        <f aca="false">(AZ80-AZ79)/AZ79</f>
        <v>0.00166314253868371</v>
      </c>
      <c r="BB80" s="7"/>
      <c r="BC80" s="7"/>
      <c r="BD80" s="7"/>
      <c r="BE80" s="7"/>
      <c r="BF80" s="7" t="n">
        <f aca="false">BF79*(1+AY80)*(1+BA80)*(1-BE80)</f>
        <v>120.211801722925</v>
      </c>
      <c r="BG80" s="7"/>
      <c r="BH80" s="0" t="n">
        <f aca="false">BH79+1</f>
        <v>49</v>
      </c>
      <c r="BI80" s="39" t="n">
        <f aca="false">T87/AG87</f>
        <v>0.017249575199709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125339723.011578</v>
      </c>
      <c r="E81" s="9"/>
      <c r="F81" s="67" t="n">
        <f aca="false">'Central pensions'!I81</f>
        <v>22781978.3318587</v>
      </c>
      <c r="G81" s="9" t="n">
        <f aca="false">'Central pensions'!K81</f>
        <v>2446268.65942729</v>
      </c>
      <c r="H81" s="9" t="n">
        <f aca="false">'Central pensions'!V81</f>
        <v>13458648.3982274</v>
      </c>
      <c r="I81" s="67" t="n">
        <f aca="false">'Central pensions'!M81</f>
        <v>75657.7935905349</v>
      </c>
      <c r="J81" s="9" t="n">
        <f aca="false">'Central pensions'!W81</f>
        <v>416246.857677137</v>
      </c>
      <c r="K81" s="9"/>
      <c r="L81" s="67" t="n">
        <f aca="false">'Central pensions'!N81</f>
        <v>2848899.40269827</v>
      </c>
      <c r="M81" s="67"/>
      <c r="N81" s="67" t="n">
        <f aca="false">'Central pensions'!L81</f>
        <v>1043570.68575604</v>
      </c>
      <c r="O81" s="9"/>
      <c r="P81" s="9" t="n">
        <f aca="false">'Central pensions'!X81</f>
        <v>20524370.5535984</v>
      </c>
      <c r="Q81" s="67"/>
      <c r="R81" s="67" t="n">
        <f aca="false">'Central SIPA income'!G76</f>
        <v>29685898.4818539</v>
      </c>
      <c r="S81" s="67"/>
      <c r="T81" s="9" t="n">
        <f aca="false">'Central SIPA income'!J76</f>
        <v>113506605.772656</v>
      </c>
      <c r="U81" s="9"/>
      <c r="V81" s="67" t="n">
        <f aca="false">'Central SIPA income'!F76</f>
        <v>144806.268575925</v>
      </c>
      <c r="W81" s="67"/>
      <c r="X81" s="67" t="n">
        <f aca="false">'Central SIPA income'!M76</f>
        <v>363711.597857043</v>
      </c>
      <c r="Y81" s="9"/>
      <c r="Z81" s="9" t="n">
        <f aca="false">R81+V81-N81-L81-F81</f>
        <v>3156256.33011681</v>
      </c>
      <c r="AA81" s="9"/>
      <c r="AB81" s="9" t="n">
        <f aca="false">T81-P81-D81</f>
        <v>-32357487.7925208</v>
      </c>
      <c r="AC81" s="50"/>
      <c r="AD81" s="9"/>
      <c r="AE81" s="9"/>
      <c r="AF81" s="9"/>
      <c r="AG81" s="9" t="n">
        <f aca="false">BF81/100*$AG$53</f>
        <v>6641773596.2523</v>
      </c>
      <c r="AH81" s="39" t="n">
        <f aca="false">(AG81-AG80)/AG80</f>
        <v>0.00518394338322851</v>
      </c>
      <c r="AI81" s="39" t="n">
        <f aca="false">(AG81-AG77)/AG77</f>
        <v>0.0188214386168735</v>
      </c>
      <c r="AJ81" s="39" t="n">
        <f aca="false">AB81/AG81</f>
        <v>-0.00487181433145793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13324718</v>
      </c>
      <c r="AY81" s="39" t="n">
        <f aca="false">(AW81-AW80)/AW80</f>
        <v>0.00290475966468778</v>
      </c>
      <c r="AZ81" s="38" t="n">
        <f aca="false">workers_and_wage_central!B69</f>
        <v>7239.74028266406</v>
      </c>
      <c r="BA81" s="39" t="n">
        <f aca="false">(AZ81-AZ80)/AZ80</f>
        <v>0.00227258241281333</v>
      </c>
      <c r="BB81" s="7"/>
      <c r="BC81" s="7"/>
      <c r="BD81" s="7"/>
      <c r="BE81" s="7"/>
      <c r="BF81" s="7" t="n">
        <f aca="false">BF80*(1+AY81)*(1+BA81)*(1-BE81)</f>
        <v>120.834972897052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0.0150771993608338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125420360.463865</v>
      </c>
      <c r="E82" s="6"/>
      <c r="F82" s="8" t="n">
        <f aca="false">'Central pensions'!I82</f>
        <v>22796635.1433355</v>
      </c>
      <c r="G82" s="6" t="n">
        <f aca="false">'Central pensions'!K82</f>
        <v>2535858.32007226</v>
      </c>
      <c r="H82" s="6" t="n">
        <f aca="false">'Central pensions'!V82</f>
        <v>13951544.2778727</v>
      </c>
      <c r="I82" s="8" t="n">
        <f aca="false">'Central pensions'!M82</f>
        <v>78428.6078372859</v>
      </c>
      <c r="J82" s="6" t="n">
        <f aca="false">'Central pensions'!W82</f>
        <v>431491.06014039</v>
      </c>
      <c r="K82" s="6"/>
      <c r="L82" s="8" t="n">
        <f aca="false">'Central pensions'!N82</f>
        <v>3446427.9367146</v>
      </c>
      <c r="M82" s="8"/>
      <c r="N82" s="8" t="n">
        <f aca="false">'Central pensions'!L82</f>
        <v>1046094.36281518</v>
      </c>
      <c r="O82" s="6"/>
      <c r="P82" s="6" t="n">
        <f aca="false">'Central pensions'!X82</f>
        <v>23638833.4837146</v>
      </c>
      <c r="Q82" s="8"/>
      <c r="R82" s="8" t="n">
        <f aca="false">'Central SIPA income'!G77</f>
        <v>25972840.3481253</v>
      </c>
      <c r="S82" s="8"/>
      <c r="T82" s="6" t="n">
        <f aca="false">'Central SIPA income'!J77</f>
        <v>99309406.181284</v>
      </c>
      <c r="U82" s="6"/>
      <c r="V82" s="8" t="n">
        <f aca="false">'Central SIPA income'!F77</f>
        <v>146997.587434683</v>
      </c>
      <c r="W82" s="8"/>
      <c r="X82" s="8" t="n">
        <f aca="false">'Central SIPA income'!M77</f>
        <v>369215.559055486</v>
      </c>
      <c r="Y82" s="6"/>
      <c r="Z82" s="6" t="n">
        <f aca="false">R82+V82-N82-L82-F82</f>
        <v>-1169319.50730528</v>
      </c>
      <c r="AA82" s="6"/>
      <c r="AB82" s="6" t="n">
        <f aca="false">T82-P82-D82</f>
        <v>-49749787.7662958</v>
      </c>
      <c r="AC82" s="50"/>
      <c r="AD82" s="6"/>
      <c r="AE82" s="6"/>
      <c r="AF82" s="6"/>
      <c r="AG82" s="6" t="n">
        <f aca="false">BF82/100*$AG$53</f>
        <v>6647231333.56633</v>
      </c>
      <c r="AH82" s="61" t="n">
        <f aca="false">(AG82-AG81)/AG81</f>
        <v>0.000821728900411661</v>
      </c>
      <c r="AI82" s="61"/>
      <c r="AJ82" s="61" t="n">
        <f aca="false">AB82/AG82</f>
        <v>-0.0074842871068855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0.00399390745632066</v>
      </c>
      <c r="AV82" s="5"/>
      <c r="AW82" s="65" t="n">
        <f aca="false">workers_and_wage_central!C70</f>
        <v>13330364</v>
      </c>
      <c r="AX82" s="5"/>
      <c r="AY82" s="61" t="n">
        <f aca="false">(AW82-AW81)/AW81</f>
        <v>0.000423723789126344</v>
      </c>
      <c r="AZ82" s="66" t="n">
        <f aca="false">workers_and_wage_central!B70</f>
        <v>7242.62051587761</v>
      </c>
      <c r="BA82" s="61" t="n">
        <f aca="false">(AZ82-AZ81)/AZ81</f>
        <v>0.000397836538479865</v>
      </c>
      <c r="BB82" s="5"/>
      <c r="BC82" s="5"/>
      <c r="BD82" s="5"/>
      <c r="BE82" s="5"/>
      <c r="BF82" s="5" t="n">
        <f aca="false">BF81*(1+AY82)*(1+BA82)*(1-BE82)</f>
        <v>120.934266486462</v>
      </c>
      <c r="BG82" s="5"/>
      <c r="BH82" s="5" t="n">
        <f aca="false">BH81+1</f>
        <v>51</v>
      </c>
      <c r="BI82" s="61" t="n">
        <f aca="false">T89/AG89</f>
        <v>0.0172854813586958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125719084.799863</v>
      </c>
      <c r="E83" s="9"/>
      <c r="F83" s="67" t="n">
        <f aca="false">'Central pensions'!I83</f>
        <v>22850931.8274703</v>
      </c>
      <c r="G83" s="9" t="n">
        <f aca="false">'Central pensions'!K83</f>
        <v>2617016.83484956</v>
      </c>
      <c r="H83" s="9" t="n">
        <f aca="false">'Central pensions'!V83</f>
        <v>14398054.4805443</v>
      </c>
      <c r="I83" s="67" t="n">
        <f aca="false">'Central pensions'!M83</f>
        <v>80938.6649953462</v>
      </c>
      <c r="J83" s="9" t="n">
        <f aca="false">'Central pensions'!W83</f>
        <v>445300.654037447</v>
      </c>
      <c r="K83" s="9"/>
      <c r="L83" s="67" t="n">
        <f aca="false">'Central pensions'!N83</f>
        <v>2771640.03508251</v>
      </c>
      <c r="M83" s="67"/>
      <c r="N83" s="67" t="n">
        <f aca="false">'Central pensions'!L83</f>
        <v>1050980.56725257</v>
      </c>
      <c r="O83" s="9"/>
      <c r="P83" s="9" t="n">
        <f aca="false">'Central pensions'!X83</f>
        <v>20164238.3094901</v>
      </c>
      <c r="Q83" s="67"/>
      <c r="R83" s="67" t="n">
        <f aca="false">'Central SIPA income'!G78</f>
        <v>30187268.158876</v>
      </c>
      <c r="S83" s="67"/>
      <c r="T83" s="9" t="n">
        <f aca="false">'Central SIPA income'!J78</f>
        <v>115423636.187312</v>
      </c>
      <c r="U83" s="9"/>
      <c r="V83" s="67" t="n">
        <f aca="false">'Central SIPA income'!F78</f>
        <v>144633.176580342</v>
      </c>
      <c r="W83" s="67"/>
      <c r="X83" s="67" t="n">
        <f aca="false">'Central SIPA income'!M78</f>
        <v>363276.840667946</v>
      </c>
      <c r="Y83" s="9"/>
      <c r="Z83" s="9" t="n">
        <f aca="false">R83+V83-N83-L83-F83</f>
        <v>3658348.90565089</v>
      </c>
      <c r="AA83" s="9"/>
      <c r="AB83" s="9" t="n">
        <f aca="false">T83-P83-D83</f>
        <v>-30459686.9220413</v>
      </c>
      <c r="AC83" s="50"/>
      <c r="AD83" s="9"/>
      <c r="AE83" s="9"/>
      <c r="AF83" s="9"/>
      <c r="AG83" s="9" t="n">
        <f aca="false">BF83/100*$AG$53</f>
        <v>6693061176.15428</v>
      </c>
      <c r="AH83" s="39" t="n">
        <f aca="false">(AG83-AG82)/AG82</f>
        <v>0.00689457614578961</v>
      </c>
      <c r="AI83" s="39"/>
      <c r="AJ83" s="39" t="n">
        <f aca="false">AB83/AG83</f>
        <v>-0.00455093508342067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13344143</v>
      </c>
      <c r="AX83" s="7"/>
      <c r="AY83" s="39" t="n">
        <f aca="false">(AW83-AW82)/AW82</f>
        <v>0.00103365519501193</v>
      </c>
      <c r="AZ83" s="38" t="n">
        <f aca="false">workers_and_wage_central!B71</f>
        <v>7285.02511046816</v>
      </c>
      <c r="BA83" s="39" t="n">
        <f aca="false">(AZ83-AZ82)/AZ82</f>
        <v>0.00585486903498377</v>
      </c>
      <c r="BB83" s="7"/>
      <c r="BC83" s="7"/>
      <c r="BD83" s="7"/>
      <c r="BE83" s="7"/>
      <c r="BF83" s="7" t="n">
        <f aca="false">BF82*(1+AY83)*(1+BA83)*(1-BE83)</f>
        <v>121.768056995388</v>
      </c>
      <c r="BG83" s="7"/>
      <c r="BH83" s="7" t="n">
        <f aca="false">BH82+1</f>
        <v>52</v>
      </c>
      <c r="BI83" s="39" t="n">
        <f aca="false">T90/AG90</f>
        <v>0.0150932544047244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126146674.962448</v>
      </c>
      <c r="E84" s="9"/>
      <c r="F84" s="67" t="n">
        <f aca="false">'Central pensions'!I84</f>
        <v>22928651.4010011</v>
      </c>
      <c r="G84" s="9" t="n">
        <f aca="false">'Central pensions'!K84</f>
        <v>2722109.34202975</v>
      </c>
      <c r="H84" s="9" t="n">
        <f aca="false">'Central pensions'!V84</f>
        <v>14976242.4477472</v>
      </c>
      <c r="I84" s="67" t="n">
        <f aca="false">'Central pensions'!M84</f>
        <v>84188.9487225697</v>
      </c>
      <c r="J84" s="9" t="n">
        <f aca="false">'Central pensions'!W84</f>
        <v>463182.756115893</v>
      </c>
      <c r="K84" s="9"/>
      <c r="L84" s="67" t="n">
        <f aca="false">'Central pensions'!N84</f>
        <v>2840437.65638611</v>
      </c>
      <c r="M84" s="67"/>
      <c r="N84" s="67" t="n">
        <f aca="false">'Central pensions'!L84</f>
        <v>1056454.99374468</v>
      </c>
      <c r="O84" s="9"/>
      <c r="P84" s="9" t="n">
        <f aca="false">'Central pensions'!X84</f>
        <v>20551348.1728272</v>
      </c>
      <c r="Q84" s="67"/>
      <c r="R84" s="67" t="n">
        <f aca="false">'Central SIPA income'!G79</f>
        <v>26274541.1276171</v>
      </c>
      <c r="S84" s="67"/>
      <c r="T84" s="9" t="n">
        <f aca="false">'Central SIPA income'!J79</f>
        <v>100462985.26059</v>
      </c>
      <c r="U84" s="9"/>
      <c r="V84" s="67" t="n">
        <f aca="false">'Central SIPA income'!F79</f>
        <v>150121.580965791</v>
      </c>
      <c r="W84" s="67"/>
      <c r="X84" s="67" t="n">
        <f aca="false">'Central SIPA income'!M79</f>
        <v>377062.130133302</v>
      </c>
      <c r="Y84" s="9"/>
      <c r="Z84" s="9" t="n">
        <f aca="false">R84+V84-N84-L84-F84</f>
        <v>-400881.342548925</v>
      </c>
      <c r="AA84" s="9"/>
      <c r="AB84" s="9" t="n">
        <f aca="false">T84-P84-D84</f>
        <v>-46235037.8746847</v>
      </c>
      <c r="AC84" s="50"/>
      <c r="AD84" s="9"/>
      <c r="AE84" s="9"/>
      <c r="AF84" s="9"/>
      <c r="AG84" s="9" t="n">
        <f aca="false">BF84/100*$AG$53</f>
        <v>6716976952.61133</v>
      </c>
      <c r="AH84" s="39" t="n">
        <f aca="false">(AG84-AG83)/AG83</f>
        <v>0.00357321946230696</v>
      </c>
      <c r="AI84" s="39"/>
      <c r="AJ84" s="39" t="n">
        <f aca="false">AB84/AG84</f>
        <v>-0.00688331048340283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13390304</v>
      </c>
      <c r="AY84" s="39" t="n">
        <f aca="false">(AW84-AW83)/AW83</f>
        <v>0.00345927048293772</v>
      </c>
      <c r="AZ84" s="38" t="n">
        <f aca="false">workers_and_wage_central!B72</f>
        <v>7285.85236992994</v>
      </c>
      <c r="BA84" s="39" t="n">
        <f aca="false">(AZ84-AZ83)/AZ83</f>
        <v>0.000113556157903919</v>
      </c>
      <c r="BB84" s="7"/>
      <c r="BC84" s="7"/>
      <c r="BD84" s="7"/>
      <c r="BE84" s="7"/>
      <c r="BF84" s="7" t="n">
        <f aca="false">BF83*(1+AY84)*(1+BA84)*(1-BE84)</f>
        <v>122.203160986531</v>
      </c>
      <c r="BG84" s="7"/>
      <c r="BH84" s="0" t="n">
        <f aca="false">BH83+1</f>
        <v>53</v>
      </c>
      <c r="BI84" s="39" t="n">
        <f aca="false">T91/AG91</f>
        <v>0.0174039969148459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126266365.019382</v>
      </c>
      <c r="E85" s="9"/>
      <c r="F85" s="67" t="n">
        <f aca="false">'Central pensions'!I85</f>
        <v>22950406.485647</v>
      </c>
      <c r="G85" s="9" t="n">
        <f aca="false">'Central pensions'!K85</f>
        <v>2791113.08927693</v>
      </c>
      <c r="H85" s="9" t="n">
        <f aca="false">'Central pensions'!V85</f>
        <v>15355880.7057042</v>
      </c>
      <c r="I85" s="67" t="n">
        <f aca="false">'Central pensions'!M85</f>
        <v>86323.0852353685</v>
      </c>
      <c r="J85" s="9" t="n">
        <f aca="false">'Central pensions'!W85</f>
        <v>474924.145537242</v>
      </c>
      <c r="K85" s="9"/>
      <c r="L85" s="67" t="n">
        <f aca="false">'Central pensions'!N85</f>
        <v>2796072.12828079</v>
      </c>
      <c r="M85" s="67"/>
      <c r="N85" s="67" t="n">
        <f aca="false">'Central pensions'!L85</f>
        <v>1059023.20401084</v>
      </c>
      <c r="O85" s="9"/>
      <c r="P85" s="9" t="n">
        <f aca="false">'Central pensions'!X85</f>
        <v>20335264.7717238</v>
      </c>
      <c r="Q85" s="67"/>
      <c r="R85" s="67" t="n">
        <f aca="false">'Central SIPA income'!G80</f>
        <v>30380639.4268535</v>
      </c>
      <c r="S85" s="67"/>
      <c r="T85" s="9" t="n">
        <f aca="false">'Central SIPA income'!J80</f>
        <v>116163007.99024</v>
      </c>
      <c r="U85" s="9"/>
      <c r="V85" s="67" t="n">
        <f aca="false">'Central SIPA income'!F80</f>
        <v>146314.48788047</v>
      </c>
      <c r="W85" s="67"/>
      <c r="X85" s="67" t="n">
        <f aca="false">'Central SIPA income'!M80</f>
        <v>367499.809918369</v>
      </c>
      <c r="Y85" s="9"/>
      <c r="Z85" s="9" t="n">
        <f aca="false">R85+V85-N85-L85-F85</f>
        <v>3721452.0967953</v>
      </c>
      <c r="AA85" s="9"/>
      <c r="AB85" s="9" t="n">
        <f aca="false">T85-P85-D85</f>
        <v>-30438621.8008655</v>
      </c>
      <c r="AC85" s="50"/>
      <c r="AD85" s="9"/>
      <c r="AE85" s="9"/>
      <c r="AF85" s="9"/>
      <c r="AG85" s="9" t="n">
        <f aca="false">BF85/100*$AG$53</f>
        <v>6748453414.02161</v>
      </c>
      <c r="AH85" s="39" t="n">
        <f aca="false">(AG85-AG84)/AG84</f>
        <v>0.00468610531677441</v>
      </c>
      <c r="AI85" s="39" t="n">
        <f aca="false">(AG85-AG81)/AG81</f>
        <v>0.0160619473433282</v>
      </c>
      <c r="AJ85" s="39" t="n">
        <f aca="false">AB85/AG85</f>
        <v>-0.00451045890568372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13418045</v>
      </c>
      <c r="AY85" s="39" t="n">
        <f aca="false">(AW85-AW84)/AW84</f>
        <v>0.00207172294221251</v>
      </c>
      <c r="AZ85" s="38" t="n">
        <f aca="false">workers_and_wage_central!B73</f>
        <v>7304.86099334831</v>
      </c>
      <c r="BA85" s="39" t="n">
        <f aca="false">(AZ85-AZ84)/AZ84</f>
        <v>0.00260897729644127</v>
      </c>
      <c r="BB85" s="7"/>
      <c r="BC85" s="7"/>
      <c r="BD85" s="7"/>
      <c r="BE85" s="7"/>
      <c r="BF85" s="7" t="n">
        <f aca="false">BF84*(1+AY85)*(1+BA85)*(1-BE85)</f>
        <v>122.775817868957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0.0151738497237247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126372319.283536</v>
      </c>
      <c r="E86" s="6"/>
      <c r="F86" s="8" t="n">
        <f aca="false">'Central pensions'!I86</f>
        <v>22969664.9273613</v>
      </c>
      <c r="G86" s="6" t="n">
        <f aca="false">'Central pensions'!K86</f>
        <v>2856999.87522582</v>
      </c>
      <c r="H86" s="6" t="n">
        <f aca="false">'Central pensions'!V86</f>
        <v>15718370.3622504</v>
      </c>
      <c r="I86" s="8" t="n">
        <f aca="false">'Central pensions'!M86</f>
        <v>88360.8208832727</v>
      </c>
      <c r="J86" s="6" t="n">
        <f aca="false">'Central pensions'!W86</f>
        <v>486135.165842795</v>
      </c>
      <c r="K86" s="6"/>
      <c r="L86" s="8" t="n">
        <f aca="false">'Central pensions'!N86</f>
        <v>3363623.06768205</v>
      </c>
      <c r="M86" s="8"/>
      <c r="N86" s="8" t="n">
        <f aca="false">'Central pensions'!L86</f>
        <v>1060158.8536224</v>
      </c>
      <c r="O86" s="6"/>
      <c r="P86" s="6" t="n">
        <f aca="false">'Central pensions'!X86</f>
        <v>23286537.3033925</v>
      </c>
      <c r="Q86" s="8"/>
      <c r="R86" s="8" t="n">
        <f aca="false">'Central SIPA income'!G81</f>
        <v>26755741.3988074</v>
      </c>
      <c r="S86" s="8"/>
      <c r="T86" s="6" t="n">
        <f aca="false">'Central SIPA income'!J81</f>
        <v>102302896.203932</v>
      </c>
      <c r="U86" s="6"/>
      <c r="V86" s="8" t="n">
        <f aca="false">'Central SIPA income'!F81</f>
        <v>148384.725310134</v>
      </c>
      <c r="W86" s="8"/>
      <c r="X86" s="8" t="n">
        <f aca="false">'Central SIPA income'!M81</f>
        <v>372699.649475672</v>
      </c>
      <c r="Y86" s="6"/>
      <c r="Z86" s="6" t="n">
        <f aca="false">R86+V86-N86-L86-F86</f>
        <v>-489320.724548254</v>
      </c>
      <c r="AA86" s="6"/>
      <c r="AB86" s="6" t="n">
        <f aca="false">T86-P86-D86</f>
        <v>-47355960.3829962</v>
      </c>
      <c r="AC86" s="50"/>
      <c r="AD86" s="6"/>
      <c r="AE86" s="6"/>
      <c r="AF86" s="6"/>
      <c r="AG86" s="6" t="n">
        <f aca="false">BF86/100*$AG$53</f>
        <v>6812747184.30744</v>
      </c>
      <c r="AH86" s="61" t="n">
        <f aca="false">(AG86-AG85)/AG85</f>
        <v>0.00952718591081049</v>
      </c>
      <c r="AI86" s="61"/>
      <c r="AJ86" s="61" t="n">
        <f aca="false">AB86/AG86</f>
        <v>-0.00695108142161454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0.00786045282195561</v>
      </c>
      <c r="AV86" s="5"/>
      <c r="AW86" s="65" t="n">
        <f aca="false">workers_and_wage_central!C74</f>
        <v>13447320</v>
      </c>
      <c r="AX86" s="5"/>
      <c r="AY86" s="61" t="n">
        <f aca="false">(AW86-AW85)/AW85</f>
        <v>0.00218176343871257</v>
      </c>
      <c r="AZ86" s="66" t="n">
        <f aca="false">workers_and_wage_central!B74</f>
        <v>7358.40147078823</v>
      </c>
      <c r="BA86" s="61" t="n">
        <f aca="false">(AZ86-AZ85)/AZ85</f>
        <v>0.00732943138667212</v>
      </c>
      <c r="BB86" s="5"/>
      <c r="BC86" s="5"/>
      <c r="BD86" s="5"/>
      <c r="BE86" s="5"/>
      <c r="BF86" s="5" t="n">
        <f aca="false">BF85*(1+AY86)*(1+BA86)*(1-BE86)</f>
        <v>123.945525911146</v>
      </c>
      <c r="BG86" s="5"/>
      <c r="BH86" s="5" t="n">
        <f aca="false">BH85+1</f>
        <v>55</v>
      </c>
      <c r="BI86" s="61" t="n">
        <f aca="false">T93/AG93</f>
        <v>0.0173755995667631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126581281.990274</v>
      </c>
      <c r="E87" s="9"/>
      <c r="F87" s="67" t="n">
        <f aca="false">'Central pensions'!I87</f>
        <v>23007646.3728496</v>
      </c>
      <c r="G87" s="9" t="n">
        <f aca="false">'Central pensions'!K87</f>
        <v>2941473.4982148</v>
      </c>
      <c r="H87" s="9" t="n">
        <f aca="false">'Central pensions'!V87</f>
        <v>16183119.3121876</v>
      </c>
      <c r="I87" s="67" t="n">
        <f aca="false">'Central pensions'!M87</f>
        <v>90973.4071612828</v>
      </c>
      <c r="J87" s="9" t="n">
        <f aca="false">'Central pensions'!W87</f>
        <v>500508.844706834</v>
      </c>
      <c r="K87" s="9"/>
      <c r="L87" s="67" t="n">
        <f aca="false">'Central pensions'!N87</f>
        <v>2754731.85593382</v>
      </c>
      <c r="M87" s="67"/>
      <c r="N87" s="67" t="n">
        <f aca="false">'Central pensions'!L87</f>
        <v>1063691.53422544</v>
      </c>
      <c r="O87" s="9"/>
      <c r="P87" s="9" t="n">
        <f aca="false">'Central pensions'!X87</f>
        <v>20146433.6774525</v>
      </c>
      <c r="Q87" s="67"/>
      <c r="R87" s="67" t="n">
        <f aca="false">'Central SIPA income'!G82</f>
        <v>30848421.1105114</v>
      </c>
      <c r="S87" s="67"/>
      <c r="T87" s="9" t="n">
        <f aca="false">'Central SIPA income'!J82</f>
        <v>117951611.80114</v>
      </c>
      <c r="U87" s="9"/>
      <c r="V87" s="67" t="n">
        <f aca="false">'Central SIPA income'!F82</f>
        <v>151512.792549919</v>
      </c>
      <c r="W87" s="67"/>
      <c r="X87" s="67" t="n">
        <f aca="false">'Central SIPA income'!M82</f>
        <v>380556.452535202</v>
      </c>
      <c r="Y87" s="9"/>
      <c r="Z87" s="9" t="n">
        <f aca="false">R87+V87-N87-L87-F87</f>
        <v>4173864.14005241</v>
      </c>
      <c r="AA87" s="9"/>
      <c r="AB87" s="9" t="n">
        <f aca="false">T87-P87-D87</f>
        <v>-28776103.8665863</v>
      </c>
      <c r="AC87" s="50"/>
      <c r="AD87" s="9"/>
      <c r="AE87" s="9"/>
      <c r="AF87" s="9"/>
      <c r="AG87" s="9" t="n">
        <f aca="false">BF87/100*$AG$53</f>
        <v>6837942989.06157</v>
      </c>
      <c r="AH87" s="39" t="n">
        <f aca="false">(AG87-AG86)/AG86</f>
        <v>0.0036983325628417</v>
      </c>
      <c r="AI87" s="39"/>
      <c r="AJ87" s="39" t="n">
        <f aca="false">AB87/AG87</f>
        <v>-0.00420829830149483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13440233</v>
      </c>
      <c r="AX87" s="7"/>
      <c r="AY87" s="39" t="n">
        <f aca="false">(AW87-AW86)/AW86</f>
        <v>-0.000527019510207238</v>
      </c>
      <c r="AZ87" s="38" t="n">
        <f aca="false">workers_and_wage_central!B75</f>
        <v>7389.50970234211</v>
      </c>
      <c r="BA87" s="39" t="n">
        <f aca="false">(AZ87-AZ86)/AZ86</f>
        <v>0.00422758009023764</v>
      </c>
      <c r="BB87" s="7"/>
      <c r="BC87" s="7"/>
      <c r="BD87" s="7"/>
      <c r="BE87" s="7"/>
      <c r="BF87" s="7" t="n">
        <f aca="false">BF86*(1+AY87)*(1+BA87)*(1-BE87)</f>
        <v>124.403917685642</v>
      </c>
      <c r="BG87" s="7"/>
      <c r="BH87" s="7" t="n">
        <f aca="false">BH86+1</f>
        <v>56</v>
      </c>
      <c r="BI87" s="39" t="n">
        <f aca="false">T94/AG94</f>
        <v>0.0152065215326402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126873194.36004</v>
      </c>
      <c r="E88" s="9"/>
      <c r="F88" s="67" t="n">
        <f aca="false">'Central pensions'!I88</f>
        <v>23060704.901487</v>
      </c>
      <c r="G88" s="9" t="n">
        <f aca="false">'Central pensions'!K88</f>
        <v>3020628.99218683</v>
      </c>
      <c r="H88" s="9" t="n">
        <f aca="false">'Central pensions'!V88</f>
        <v>16618609.4853752</v>
      </c>
      <c r="I88" s="67" t="n">
        <f aca="false">'Central pensions'!M88</f>
        <v>93421.5152222724</v>
      </c>
      <c r="J88" s="9" t="n">
        <f aca="false">'Central pensions'!W88</f>
        <v>513977.612949746</v>
      </c>
      <c r="K88" s="9"/>
      <c r="L88" s="67" t="n">
        <f aca="false">'Central pensions'!N88</f>
        <v>2692674.68014456</v>
      </c>
      <c r="M88" s="67"/>
      <c r="N88" s="67" t="n">
        <f aca="false">'Central pensions'!L88</f>
        <v>1067967.98139396</v>
      </c>
      <c r="O88" s="9"/>
      <c r="P88" s="9" t="n">
        <f aca="false">'Central pensions'!X88</f>
        <v>19847946.44784</v>
      </c>
      <c r="Q88" s="67"/>
      <c r="R88" s="67" t="n">
        <f aca="false">'Central SIPA income'!G83</f>
        <v>27198077.4514739</v>
      </c>
      <c r="S88" s="67"/>
      <c r="T88" s="9" t="n">
        <f aca="false">'Central SIPA income'!J83</f>
        <v>103994206.43932</v>
      </c>
      <c r="U88" s="9"/>
      <c r="V88" s="67" t="n">
        <f aca="false">'Central SIPA income'!F83</f>
        <v>148879.72186417</v>
      </c>
      <c r="W88" s="67"/>
      <c r="X88" s="67" t="n">
        <f aca="false">'Central SIPA income'!M83</f>
        <v>373942.938107944</v>
      </c>
      <c r="Y88" s="9"/>
      <c r="Z88" s="9" t="n">
        <f aca="false">R88+V88-N88-L88-F88</f>
        <v>525609.610312559</v>
      </c>
      <c r="AA88" s="9"/>
      <c r="AB88" s="9" t="n">
        <f aca="false">T88-P88-D88</f>
        <v>-42726934.3685599</v>
      </c>
      <c r="AC88" s="50"/>
      <c r="AD88" s="9"/>
      <c r="AE88" s="9"/>
      <c r="AF88" s="9"/>
      <c r="AG88" s="9" t="n">
        <f aca="false">BF88/100*$AG$53</f>
        <v>6897448521.47189</v>
      </c>
      <c r="AH88" s="39" t="n">
        <f aca="false">(AG88-AG87)/AG87</f>
        <v>0.00870225629337859</v>
      </c>
      <c r="AI88" s="39"/>
      <c r="AJ88" s="39" t="n">
        <f aca="false">AB88/AG88</f>
        <v>-0.00619459996483484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13500466</v>
      </c>
      <c r="AY88" s="39" t="n">
        <f aca="false">(AW88-AW87)/AW87</f>
        <v>0.00448154433036987</v>
      </c>
      <c r="AZ88" s="38" t="n">
        <f aca="false">workers_and_wage_central!B76</f>
        <v>7420.55954310572</v>
      </c>
      <c r="BA88" s="39" t="n">
        <f aca="false">(AZ88-AZ87)/AZ87</f>
        <v>0.00420188104682632</v>
      </c>
      <c r="BB88" s="7"/>
      <c r="BC88" s="7"/>
      <c r="BD88" s="7"/>
      <c r="BE88" s="7"/>
      <c r="BF88" s="7" t="n">
        <f aca="false">BF87*(1+AY88)*(1+BA88)*(1-BE88)</f>
        <v>125.486512461243</v>
      </c>
      <c r="BG88" s="7"/>
      <c r="BH88" s="0" t="n">
        <f aca="false">BH87+1</f>
        <v>57</v>
      </c>
      <c r="BI88" s="39" t="n">
        <f aca="false">T95/AG95</f>
        <v>0.0173858993788089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127094703.619759</v>
      </c>
      <c r="E89" s="9"/>
      <c r="F89" s="67" t="n">
        <f aca="false">'Central pensions'!I89</f>
        <v>23100966.8314959</v>
      </c>
      <c r="G89" s="9" t="n">
        <f aca="false">'Central pensions'!K89</f>
        <v>3082078.55592499</v>
      </c>
      <c r="H89" s="9" t="n">
        <f aca="false">'Central pensions'!V89</f>
        <v>16956686.8545101</v>
      </c>
      <c r="I89" s="67" t="n">
        <f aca="false">'Central pensions'!M89</f>
        <v>95322.0171935563</v>
      </c>
      <c r="J89" s="9" t="n">
        <f aca="false">'Central pensions'!W89</f>
        <v>524433.614057014</v>
      </c>
      <c r="K89" s="9"/>
      <c r="L89" s="67" t="n">
        <f aca="false">'Central pensions'!N89</f>
        <v>2724430.71622977</v>
      </c>
      <c r="M89" s="67"/>
      <c r="N89" s="67" t="n">
        <f aca="false">'Central pensions'!L89</f>
        <v>1071809.78801046</v>
      </c>
      <c r="O89" s="9"/>
      <c r="P89" s="9" t="n">
        <f aca="false">'Central pensions'!X89</f>
        <v>20033865.1565358</v>
      </c>
      <c r="Q89" s="67"/>
      <c r="R89" s="67" t="n">
        <f aca="false">'Central SIPA income'!G84</f>
        <v>31478307.1520399</v>
      </c>
      <c r="S89" s="67"/>
      <c r="T89" s="9" t="n">
        <f aca="false">'Central SIPA income'!J84</f>
        <v>120360035.674218</v>
      </c>
      <c r="U89" s="9"/>
      <c r="V89" s="67" t="n">
        <f aca="false">'Central SIPA income'!F84</f>
        <v>149871.434535353</v>
      </c>
      <c r="W89" s="67"/>
      <c r="X89" s="67" t="n">
        <f aca="false">'Central SIPA income'!M84</f>
        <v>376433.834419259</v>
      </c>
      <c r="Y89" s="9"/>
      <c r="Z89" s="9" t="n">
        <f aca="false">R89+V89-N89-L89-F89</f>
        <v>4730971.25083909</v>
      </c>
      <c r="AA89" s="9"/>
      <c r="AB89" s="9" t="n">
        <f aca="false">T89-P89-D89</f>
        <v>-26768533.1020763</v>
      </c>
      <c r="AC89" s="50"/>
      <c r="AD89" s="9"/>
      <c r="AE89" s="9"/>
      <c r="AF89" s="9"/>
      <c r="AG89" s="9" t="n">
        <f aca="false">BF89/100*$AG$53</f>
        <v>6963071098.60546</v>
      </c>
      <c r="AH89" s="39" t="n">
        <f aca="false">(AG89-AG88)/AG88</f>
        <v>0.00951403652079165</v>
      </c>
      <c r="AI89" s="39" t="n">
        <f aca="false">(AG89-AG85)/AG85</f>
        <v>0.0318024992419636</v>
      </c>
      <c r="AJ89" s="39" t="n">
        <f aca="false">AB89/AG89</f>
        <v>-0.00384435728473855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13583179</v>
      </c>
      <c r="AY89" s="39" t="n">
        <f aca="false">(AW89-AW88)/AW88</f>
        <v>0.00612667740506143</v>
      </c>
      <c r="AZ89" s="38" t="n">
        <f aca="false">workers_and_wage_central!B77</f>
        <v>7445.54258010956</v>
      </c>
      <c r="BA89" s="39" t="n">
        <f aca="false">(AZ89-AZ88)/AZ88</f>
        <v>0.00336673223342696</v>
      </c>
      <c r="BB89" s="7"/>
      <c r="BC89" s="7"/>
      <c r="BD89" s="7"/>
      <c r="BE89" s="7"/>
      <c r="BF89" s="7" t="n">
        <f aca="false">BF88*(1+AY89)*(1+BA89)*(1-BE89)</f>
        <v>126.680395723666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0.0151943278146287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127402130.564134</v>
      </c>
      <c r="E90" s="6"/>
      <c r="F90" s="8" t="n">
        <f aca="false">'Central pensions'!I90</f>
        <v>23156845.317718</v>
      </c>
      <c r="G90" s="6" t="n">
        <f aca="false">'Central pensions'!K90</f>
        <v>3165634.17157381</v>
      </c>
      <c r="H90" s="6" t="n">
        <f aca="false">'Central pensions'!V90</f>
        <v>17416385.1989177</v>
      </c>
      <c r="I90" s="8" t="n">
        <f aca="false">'Central pensions'!M90</f>
        <v>97906.2114919731</v>
      </c>
      <c r="J90" s="6" t="n">
        <f aca="false">'Central pensions'!W90</f>
        <v>538651.08862632</v>
      </c>
      <c r="K90" s="6"/>
      <c r="L90" s="8" t="n">
        <f aca="false">'Central pensions'!N90</f>
        <v>3318978.46069256</v>
      </c>
      <c r="M90" s="8"/>
      <c r="N90" s="8" t="n">
        <f aca="false">'Central pensions'!L90</f>
        <v>1075357.97759735</v>
      </c>
      <c r="O90" s="6"/>
      <c r="P90" s="6" t="n">
        <f aca="false">'Central pensions'!X90</f>
        <v>23138497.3211362</v>
      </c>
      <c r="Q90" s="8"/>
      <c r="R90" s="8" t="n">
        <f aca="false">'Central SIPA income'!G85</f>
        <v>27516898.2547402</v>
      </c>
      <c r="S90" s="8"/>
      <c r="T90" s="6" t="n">
        <f aca="false">'Central SIPA income'!J85</f>
        <v>105213245.41335</v>
      </c>
      <c r="U90" s="6"/>
      <c r="V90" s="8" t="n">
        <f aca="false">'Central SIPA income'!F85</f>
        <v>148472.321839942</v>
      </c>
      <c r="W90" s="8"/>
      <c r="X90" s="8" t="n">
        <f aca="false">'Central SIPA income'!M85</f>
        <v>372919.666703769</v>
      </c>
      <c r="Y90" s="6"/>
      <c r="Z90" s="6" t="n">
        <f aca="false">R90+V90-N90-L90-F90</f>
        <v>114188.820572238</v>
      </c>
      <c r="AA90" s="6"/>
      <c r="AB90" s="6" t="n">
        <f aca="false">T90-P90-D90</f>
        <v>-45327382.4719207</v>
      </c>
      <c r="AC90" s="50"/>
      <c r="AD90" s="6"/>
      <c r="AE90" s="6"/>
      <c r="AF90" s="6"/>
      <c r="AG90" s="6" t="n">
        <f aca="false">BF90/100*$AG$53</f>
        <v>6970878684.74651</v>
      </c>
      <c r="AH90" s="61" t="n">
        <f aca="false">(AG90-AG89)/AG89</f>
        <v>0.00112128485125147</v>
      </c>
      <c r="AI90" s="61"/>
      <c r="AJ90" s="61" t="n">
        <f aca="false">AB90/AG90</f>
        <v>-0.00650239152362598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0.00372684691837631</v>
      </c>
      <c r="AV90" s="5"/>
      <c r="AW90" s="65" t="n">
        <f aca="false">workers_and_wage_central!C78</f>
        <v>13524997</v>
      </c>
      <c r="AX90" s="5"/>
      <c r="AY90" s="61" t="n">
        <f aca="false">(AW90-AW89)/AW89</f>
        <v>-0.00428338609098798</v>
      </c>
      <c r="AZ90" s="66" t="n">
        <f aca="false">workers_and_wage_central!B78</f>
        <v>7485.95639571714</v>
      </c>
      <c r="BA90" s="61" t="n">
        <f aca="false">(AZ90-AZ89)/AZ89</f>
        <v>0.00542792082279485</v>
      </c>
      <c r="BB90" s="5"/>
      <c r="BC90" s="5"/>
      <c r="BD90" s="5"/>
      <c r="BE90" s="5"/>
      <c r="BF90" s="5" t="n">
        <f aca="false">BF89*(1+AY90)*(1+BA90)*(1-BE90)</f>
        <v>126.822440532341</v>
      </c>
      <c r="BG90" s="5"/>
      <c r="BH90" s="5" t="n">
        <f aca="false">BH89+1</f>
        <v>59</v>
      </c>
      <c r="BI90" s="61" t="n">
        <f aca="false">T97/AG97</f>
        <v>0.0174573353637774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128114479.975968</v>
      </c>
      <c r="E91" s="9"/>
      <c r="F91" s="67" t="n">
        <f aca="false">'Central pensions'!I91</f>
        <v>23286323.2555591</v>
      </c>
      <c r="G91" s="9" t="n">
        <f aca="false">'Central pensions'!K91</f>
        <v>3177031.23763384</v>
      </c>
      <c r="H91" s="9" t="n">
        <f aca="false">'Central pensions'!V91</f>
        <v>17479088.4937019</v>
      </c>
      <c r="I91" s="67" t="n">
        <f aca="false">'Central pensions'!M91</f>
        <v>98258.6980711496</v>
      </c>
      <c r="J91" s="9" t="n">
        <f aca="false">'Central pensions'!W91</f>
        <v>540590.365784594</v>
      </c>
      <c r="K91" s="9"/>
      <c r="L91" s="67" t="n">
        <f aca="false">'Central pensions'!N91</f>
        <v>2733629.5302383</v>
      </c>
      <c r="M91" s="67"/>
      <c r="N91" s="67" t="n">
        <f aca="false">'Central pensions'!L91</f>
        <v>1081971.15901377</v>
      </c>
      <c r="O91" s="9"/>
      <c r="P91" s="9" t="n">
        <f aca="false">'Central pensions'!X91</f>
        <v>20137502.7113264</v>
      </c>
      <c r="Q91" s="67"/>
      <c r="R91" s="67" t="n">
        <f aca="false">'Central SIPA income'!G86</f>
        <v>32037213.752945</v>
      </c>
      <c r="S91" s="67"/>
      <c r="T91" s="9" t="n">
        <f aca="false">'Central SIPA income'!J86</f>
        <v>122497063.504164</v>
      </c>
      <c r="U91" s="9"/>
      <c r="V91" s="67" t="n">
        <f aca="false">'Central SIPA income'!F86</f>
        <v>150462.527730164</v>
      </c>
      <c r="W91" s="67"/>
      <c r="X91" s="67" t="n">
        <f aca="false">'Central SIPA income'!M86</f>
        <v>377918.490107727</v>
      </c>
      <c r="Y91" s="9"/>
      <c r="Z91" s="9" t="n">
        <f aca="false">R91+V91-N91-L91-F91</f>
        <v>5085752.33586394</v>
      </c>
      <c r="AA91" s="9"/>
      <c r="AB91" s="9" t="n">
        <f aca="false">T91-P91-D91</f>
        <v>-25754919.1831304</v>
      </c>
      <c r="AC91" s="50"/>
      <c r="AD91" s="9"/>
      <c r="AE91" s="9"/>
      <c r="AF91" s="9"/>
      <c r="AG91" s="9" t="n">
        <f aca="false">BF91/100*$AG$53</f>
        <v>7038444335.71879</v>
      </c>
      <c r="AH91" s="39" t="n">
        <f aca="false">(AG91-AG90)/AG90</f>
        <v>0.00969255871861895</v>
      </c>
      <c r="AI91" s="39"/>
      <c r="AJ91" s="39" t="n">
        <f aca="false">AB91/AG91</f>
        <v>-0.00365917778910732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13557284</v>
      </c>
      <c r="AX91" s="7"/>
      <c r="AY91" s="39" t="n">
        <f aca="false">(AW91-AW90)/AW90</f>
        <v>0.00238720940196881</v>
      </c>
      <c r="AZ91" s="38" t="n">
        <f aca="false">workers_and_wage_central!B79</f>
        <v>7540.51368248914</v>
      </c>
      <c r="BA91" s="39" t="n">
        <f aca="false">(AZ91-AZ90)/AZ90</f>
        <v>0.00728795145042666</v>
      </c>
      <c r="BB91" s="7"/>
      <c r="BC91" s="7"/>
      <c r="BD91" s="7"/>
      <c r="BE91" s="7"/>
      <c r="BF91" s="7" t="n">
        <f aca="false">BF90*(1+AY91)*(1+BA91)*(1-BE91)</f>
        <v>128.05167448404</v>
      </c>
      <c r="BG91" s="7"/>
      <c r="BH91" s="7" t="n">
        <f aca="false">BH90+1</f>
        <v>60</v>
      </c>
      <c r="BI91" s="39" t="n">
        <f aca="false">T98/AG98</f>
        <v>0.0151951767805555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128285727.718171</v>
      </c>
      <c r="E92" s="9"/>
      <c r="F92" s="67" t="n">
        <f aca="false">'Central pensions'!I92</f>
        <v>23317449.5598025</v>
      </c>
      <c r="G92" s="9" t="n">
        <f aca="false">'Central pensions'!K92</f>
        <v>3224408.89468902</v>
      </c>
      <c r="H92" s="9" t="n">
        <f aca="false">'Central pensions'!V92</f>
        <v>17739746.3841508</v>
      </c>
      <c r="I92" s="67" t="n">
        <f aca="false">'Central pensions'!M92</f>
        <v>99723.9864336806</v>
      </c>
      <c r="J92" s="9" t="n">
        <f aca="false">'Central pensions'!W92</f>
        <v>548651.950025279</v>
      </c>
      <c r="K92" s="9"/>
      <c r="L92" s="67" t="n">
        <f aca="false">'Central pensions'!N92</f>
        <v>2708038.3150532</v>
      </c>
      <c r="M92" s="67"/>
      <c r="N92" s="67" t="n">
        <f aca="false">'Central pensions'!L92</f>
        <v>1083847.32176207</v>
      </c>
      <c r="O92" s="9"/>
      <c r="P92" s="9" t="n">
        <f aca="false">'Central pensions'!X92</f>
        <v>20015031.8679591</v>
      </c>
      <c r="Q92" s="67"/>
      <c r="R92" s="67" t="n">
        <f aca="false">'Central SIPA income'!G87</f>
        <v>27839006.9556413</v>
      </c>
      <c r="S92" s="67"/>
      <c r="T92" s="9" t="n">
        <f aca="false">'Central SIPA income'!J87</f>
        <v>106444855.948954</v>
      </c>
      <c r="U92" s="9"/>
      <c r="V92" s="67" t="n">
        <f aca="false">'Central SIPA income'!F87</f>
        <v>150885.571097412</v>
      </c>
      <c r="W92" s="67"/>
      <c r="X92" s="67" t="n">
        <f aca="false">'Central SIPA income'!M87</f>
        <v>378981.053079467</v>
      </c>
      <c r="Y92" s="9"/>
      <c r="Z92" s="9" t="n">
        <f aca="false">R92+V92-N92-L92-F92</f>
        <v>880557.330120929</v>
      </c>
      <c r="AA92" s="9"/>
      <c r="AB92" s="9" t="n">
        <f aca="false">T92-P92-D92</f>
        <v>-41855903.6371763</v>
      </c>
      <c r="AC92" s="50"/>
      <c r="AD92" s="9"/>
      <c r="AE92" s="9"/>
      <c r="AF92" s="9"/>
      <c r="AG92" s="9" t="n">
        <f aca="false">BF92/100*$AG$53</f>
        <v>7015019779.88649</v>
      </c>
      <c r="AH92" s="39" t="n">
        <f aca="false">(AG92-AG91)/AG91</f>
        <v>-0.003328087104905</v>
      </c>
      <c r="AI92" s="39"/>
      <c r="AJ92" s="39" t="n">
        <f aca="false">AB92/AG92</f>
        <v>-0.00596661234757824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13560832</v>
      </c>
      <c r="AY92" s="39" t="n">
        <f aca="false">(AW92-AW91)/AW91</f>
        <v>0.000261704335470143</v>
      </c>
      <c r="AZ92" s="38" t="n">
        <f aca="false">workers_and_wage_central!B80</f>
        <v>7513.45189320329</v>
      </c>
      <c r="BA92" s="39" t="n">
        <f aca="false">(AZ92-AZ91)/AZ91</f>
        <v>-0.00358885222218942</v>
      </c>
      <c r="BB92" s="7"/>
      <c r="BC92" s="7"/>
      <c r="BD92" s="7"/>
      <c r="BE92" s="7"/>
      <c r="BF92" s="7" t="n">
        <f aca="false">BF91*(1+AY92)*(1+BA92)*(1-BE92)</f>
        <v>127.625507357428</v>
      </c>
      <c r="BG92" s="7"/>
      <c r="BH92" s="0" t="n">
        <f aca="false">BH91+1</f>
        <v>61</v>
      </c>
      <c r="BI92" s="39" t="n">
        <f aca="false">T99/AG99</f>
        <v>0.0174611055892958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128100566.625721</v>
      </c>
      <c r="E93" s="9"/>
      <c r="F93" s="67" t="n">
        <f aca="false">'Central pensions'!I93</f>
        <v>23283794.3394562</v>
      </c>
      <c r="G93" s="9" t="n">
        <f aca="false">'Central pensions'!K93</f>
        <v>3282684.62925738</v>
      </c>
      <c r="H93" s="9" t="n">
        <f aca="false">'Central pensions'!V93</f>
        <v>18060362.2816244</v>
      </c>
      <c r="I93" s="67" t="n">
        <f aca="false">'Central pensions'!M93</f>
        <v>101526.32873992</v>
      </c>
      <c r="J93" s="9" t="n">
        <f aca="false">'Central pensions'!W93</f>
        <v>558567.905617254</v>
      </c>
      <c r="K93" s="9"/>
      <c r="L93" s="67" t="n">
        <f aca="false">'Central pensions'!N93</f>
        <v>2660510.22203344</v>
      </c>
      <c r="M93" s="67"/>
      <c r="N93" s="67" t="n">
        <f aca="false">'Central pensions'!L93</f>
        <v>1081639.98247331</v>
      </c>
      <c r="O93" s="9"/>
      <c r="P93" s="9" t="n">
        <f aca="false">'Central pensions'!X93</f>
        <v>19756264.2378441</v>
      </c>
      <c r="Q93" s="67"/>
      <c r="R93" s="67" t="n">
        <f aca="false">'Central SIPA income'!G88</f>
        <v>32115081.7585151</v>
      </c>
      <c r="S93" s="67"/>
      <c r="T93" s="9" t="n">
        <f aca="false">'Central SIPA income'!J88</f>
        <v>122794798.572414</v>
      </c>
      <c r="U93" s="9"/>
      <c r="V93" s="67" t="n">
        <f aca="false">'Central SIPA income'!F88</f>
        <v>153109.798598046</v>
      </c>
      <c r="W93" s="67"/>
      <c r="X93" s="67" t="n">
        <f aca="false">'Central SIPA income'!M88</f>
        <v>384567.671298477</v>
      </c>
      <c r="Y93" s="9"/>
      <c r="Z93" s="9" t="n">
        <f aca="false">R93+V93-N93-L93-F93</f>
        <v>5242247.01315017</v>
      </c>
      <c r="AA93" s="9"/>
      <c r="AB93" s="9" t="n">
        <f aca="false">T93-P93-D93</f>
        <v>-25062032.291151</v>
      </c>
      <c r="AC93" s="50"/>
      <c r="AD93" s="9"/>
      <c r="AE93" s="9"/>
      <c r="AF93" s="9"/>
      <c r="AG93" s="9" t="n">
        <f aca="false">BF93/100*$AG$53</f>
        <v>7067082669.61342</v>
      </c>
      <c r="AH93" s="39" t="n">
        <f aca="false">(AG93-AG92)/AG92</f>
        <v>0.00742163120853981</v>
      </c>
      <c r="AI93" s="39" t="n">
        <f aca="false">(AG93-AG89)/AG89</f>
        <v>0.0149376000237584</v>
      </c>
      <c r="AJ93" s="39" t="n">
        <f aca="false">AB93/AG93</f>
        <v>-0.00354630523835685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13600362</v>
      </c>
      <c r="AY93" s="39" t="n">
        <f aca="false">(AW93-AW92)/AW92</f>
        <v>0.00291501288416522</v>
      </c>
      <c r="AZ93" s="38" t="n">
        <f aca="false">workers_and_wage_central!B81</f>
        <v>7547.21373697492</v>
      </c>
      <c r="BA93" s="39" t="n">
        <f aca="false">(AZ93-AZ92)/AZ92</f>
        <v>0.00449351965668009</v>
      </c>
      <c r="BB93" s="7"/>
      <c r="BC93" s="7"/>
      <c r="BD93" s="7"/>
      <c r="BE93" s="7"/>
      <c r="BF93" s="7" t="n">
        <f aca="false">BF92*(1+AY93)*(1+BA93)*(1-BE93)</f>
        <v>128.572696805838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0.0151873241544391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128653137.806328</v>
      </c>
      <c r="E94" s="6"/>
      <c r="F94" s="8" t="n">
        <f aca="false">'Central pensions'!I94</f>
        <v>23384230.692441</v>
      </c>
      <c r="G94" s="6" t="n">
        <f aca="false">'Central pensions'!K94</f>
        <v>3341643.65236463</v>
      </c>
      <c r="H94" s="6" t="n">
        <f aca="false">'Central pensions'!V94</f>
        <v>18384737.4310364</v>
      </c>
      <c r="I94" s="8" t="n">
        <f aca="false">'Central pensions'!M94</f>
        <v>103349.803681381</v>
      </c>
      <c r="J94" s="6" t="n">
        <f aca="false">'Central pensions'!W94</f>
        <v>568600.126733084</v>
      </c>
      <c r="K94" s="6"/>
      <c r="L94" s="8" t="n">
        <f aca="false">'Central pensions'!N94</f>
        <v>3232433.52345456</v>
      </c>
      <c r="M94" s="8"/>
      <c r="N94" s="8" t="n">
        <f aca="false">'Central pensions'!L94</f>
        <v>1085886.89156095</v>
      </c>
      <c r="O94" s="6"/>
      <c r="P94" s="6" t="n">
        <f aca="false">'Central pensions'!X94</f>
        <v>22747342.2084867</v>
      </c>
      <c r="Q94" s="8"/>
      <c r="R94" s="8" t="n">
        <f aca="false">'Central SIPA income'!G89</f>
        <v>28202901.080674</v>
      </c>
      <c r="S94" s="8"/>
      <c r="T94" s="6" t="n">
        <f aca="false">'Central SIPA income'!J89</f>
        <v>107836236.675339</v>
      </c>
      <c r="U94" s="6"/>
      <c r="V94" s="8" t="n">
        <f aca="false">'Central SIPA income'!F89</f>
        <v>149154.808313949</v>
      </c>
      <c r="W94" s="8"/>
      <c r="X94" s="8" t="n">
        <f aca="false">'Central SIPA income'!M89</f>
        <v>374633.875960165</v>
      </c>
      <c r="Y94" s="6"/>
      <c r="Z94" s="6" t="n">
        <f aca="false">R94+V94-N94-L94-F94</f>
        <v>649504.78153152</v>
      </c>
      <c r="AA94" s="6"/>
      <c r="AB94" s="6" t="n">
        <f aca="false">T94-P94-D94</f>
        <v>-43564243.339476</v>
      </c>
      <c r="AC94" s="50"/>
      <c r="AD94" s="6"/>
      <c r="AE94" s="6"/>
      <c r="AF94" s="6"/>
      <c r="AG94" s="6" t="n">
        <f aca="false">BF94/100*$AG$53</f>
        <v>7091446682.52187</v>
      </c>
      <c r="AH94" s="61" t="n">
        <f aca="false">(AG94-AG93)/AG93</f>
        <v>0.00344753472507193</v>
      </c>
      <c r="AI94" s="61"/>
      <c r="AJ94" s="61" t="n">
        <f aca="false">AB94/AG94</f>
        <v>-0.00614320960021428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0.0043958438092068</v>
      </c>
      <c r="AV94" s="5"/>
      <c r="AW94" s="65" t="n">
        <f aca="false">workers_and_wage_central!C82</f>
        <v>13592352</v>
      </c>
      <c r="AX94" s="5"/>
      <c r="AY94" s="61" t="n">
        <f aca="false">(AW94-AW93)/AW93</f>
        <v>-0.000588954911641322</v>
      </c>
      <c r="AZ94" s="66" t="n">
        <f aca="false">workers_and_wage_central!B82</f>
        <v>7577.69593965326</v>
      </c>
      <c r="BA94" s="61" t="n">
        <f aca="false">(AZ94-AZ93)/AZ93</f>
        <v>0.00403886834806442</v>
      </c>
      <c r="BB94" s="5"/>
      <c r="BC94" s="5"/>
      <c r="BD94" s="5"/>
      <c r="BE94" s="5"/>
      <c r="BF94" s="5" t="n">
        <f aca="false">BF93*(1+AY94)*(1+BA94)*(1-BE94)</f>
        <v>129.015955642772</v>
      </c>
      <c r="BG94" s="5"/>
      <c r="BH94" s="5" t="n">
        <f aca="false">BH93+1</f>
        <v>63</v>
      </c>
      <c r="BI94" s="61" t="n">
        <f aca="false">T101/AG101</f>
        <v>0.01748341376527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128824378.290548</v>
      </c>
      <c r="E95" s="9"/>
      <c r="F95" s="67" t="n">
        <f aca="false">'Central pensions'!I95</f>
        <v>23415355.6774601</v>
      </c>
      <c r="G95" s="9" t="n">
        <f aca="false">'Central pensions'!K95</f>
        <v>3415904.20485041</v>
      </c>
      <c r="H95" s="9" t="n">
        <f aca="false">'Central pensions'!V95</f>
        <v>18793297.0804079</v>
      </c>
      <c r="I95" s="67" t="n">
        <f aca="false">'Central pensions'!M95</f>
        <v>105646.521799496</v>
      </c>
      <c r="J95" s="9" t="n">
        <f aca="false">'Central pensions'!W95</f>
        <v>581235.992177557</v>
      </c>
      <c r="K95" s="9"/>
      <c r="L95" s="67" t="n">
        <f aca="false">'Central pensions'!N95</f>
        <v>2713535.56721212</v>
      </c>
      <c r="M95" s="67"/>
      <c r="N95" s="67" t="n">
        <f aca="false">'Central pensions'!L95</f>
        <v>1088389.75752573</v>
      </c>
      <c r="O95" s="9"/>
      <c r="P95" s="9" t="n">
        <f aca="false">'Central pensions'!X95</f>
        <v>20068548.276881</v>
      </c>
      <c r="Q95" s="67"/>
      <c r="R95" s="67" t="n">
        <f aca="false">'Central SIPA income'!G90</f>
        <v>32384471.9712796</v>
      </c>
      <c r="S95" s="67"/>
      <c r="T95" s="9" t="n">
        <f aca="false">'Central SIPA income'!J90</f>
        <v>123824835.399427</v>
      </c>
      <c r="U95" s="9"/>
      <c r="V95" s="67" t="n">
        <f aca="false">'Central SIPA income'!F90</f>
        <v>156479.857345559</v>
      </c>
      <c r="W95" s="67"/>
      <c r="X95" s="67" t="n">
        <f aca="false">'Central SIPA income'!M90</f>
        <v>393032.287257333</v>
      </c>
      <c r="Y95" s="9"/>
      <c r="Z95" s="9" t="n">
        <f aca="false">R95+V95-N95-L95-F95</f>
        <v>5323670.82642719</v>
      </c>
      <c r="AA95" s="9"/>
      <c r="AB95" s="9" t="n">
        <f aca="false">T95-P95-D95</f>
        <v>-25068091.1680023</v>
      </c>
      <c r="AC95" s="50"/>
      <c r="AD95" s="9"/>
      <c r="AE95" s="9"/>
      <c r="AF95" s="9"/>
      <c r="AG95" s="9" t="n">
        <f aca="false">BF95/100*$AG$53</f>
        <v>7122141495.32886</v>
      </c>
      <c r="AH95" s="39" t="n">
        <f aca="false">(AG95-AG94)/AG94</f>
        <v>0.00432842749599251</v>
      </c>
      <c r="AI95" s="39"/>
      <c r="AJ95" s="39" t="n">
        <f aca="false">AB95/AG95</f>
        <v>-0.00351974068255223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13690054</v>
      </c>
      <c r="AX95" s="7"/>
      <c r="AY95" s="39" t="n">
        <f aca="false">(AW95-AW94)/AW94</f>
        <v>0.00718801278836805</v>
      </c>
      <c r="AZ95" s="38" t="n">
        <f aca="false">workers_and_wage_central!B83</f>
        <v>7556.18151773402</v>
      </c>
      <c r="BA95" s="39" t="n">
        <f aca="false">(AZ95-AZ94)/AZ94</f>
        <v>-0.00283917724999421</v>
      </c>
      <c r="BB95" s="7"/>
      <c r="BC95" s="7"/>
      <c r="BD95" s="7"/>
      <c r="BE95" s="7"/>
      <c r="BF95" s="7" t="n">
        <f aca="false">BF94*(1+AY95)*(1+BA95)*(1-BE95)</f>
        <v>129.574391852598</v>
      </c>
      <c r="BG95" s="7"/>
      <c r="BH95" s="7" t="n">
        <f aca="false">BH94+1</f>
        <v>64</v>
      </c>
      <c r="BI95" s="39" t="n">
        <f aca="false">T102/AG102</f>
        <v>0.0151908543099975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128978397.078878</v>
      </c>
      <c r="E96" s="9"/>
      <c r="F96" s="67" t="n">
        <f aca="false">'Central pensions'!I96</f>
        <v>23443350.4153942</v>
      </c>
      <c r="G96" s="9" t="n">
        <f aca="false">'Central pensions'!K96</f>
        <v>3447123.35658205</v>
      </c>
      <c r="H96" s="9" t="n">
        <f aca="false">'Central pensions'!V96</f>
        <v>18965055.6420965</v>
      </c>
      <c r="I96" s="67" t="n">
        <f aca="false">'Central pensions'!M96</f>
        <v>106612.062574703</v>
      </c>
      <c r="J96" s="9" t="n">
        <f aca="false">'Central pensions'!W96</f>
        <v>586548.11264216</v>
      </c>
      <c r="K96" s="9"/>
      <c r="L96" s="67" t="n">
        <f aca="false">'Central pensions'!N96</f>
        <v>2613400.21777403</v>
      </c>
      <c r="M96" s="67"/>
      <c r="N96" s="67" t="n">
        <f aca="false">'Central pensions'!L96</f>
        <v>1090676.67851308</v>
      </c>
      <c r="O96" s="9"/>
      <c r="P96" s="9" t="n">
        <f aca="false">'Central pensions'!X96</f>
        <v>19561527.4371449</v>
      </c>
      <c r="Q96" s="67"/>
      <c r="R96" s="67" t="n">
        <f aca="false">'Central SIPA income'!G91</f>
        <v>28372853.8312617</v>
      </c>
      <c r="S96" s="67"/>
      <c r="T96" s="9" t="n">
        <f aca="false">'Central SIPA income'!J91</f>
        <v>108486065.747305</v>
      </c>
      <c r="U96" s="9"/>
      <c r="V96" s="67" t="n">
        <f aca="false">'Central SIPA income'!F91</f>
        <v>156174.485642274</v>
      </c>
      <c r="W96" s="67"/>
      <c r="X96" s="67" t="n">
        <f aca="false">'Central SIPA income'!M91</f>
        <v>392265.281579786</v>
      </c>
      <c r="Y96" s="9"/>
      <c r="Z96" s="9" t="n">
        <f aca="false">R96+V96-N96-L96-F96</f>
        <v>1381601.00522268</v>
      </c>
      <c r="AA96" s="9"/>
      <c r="AB96" s="9" t="n">
        <f aca="false">T96-P96-D96</f>
        <v>-40053858.7687189</v>
      </c>
      <c r="AC96" s="50"/>
      <c r="AD96" s="9"/>
      <c r="AE96" s="9"/>
      <c r="AF96" s="9"/>
      <c r="AG96" s="9" t="n">
        <f aca="false">BF96/100*$AG$53</f>
        <v>7139905566.79031</v>
      </c>
      <c r="AH96" s="39" t="n">
        <f aca="false">(AG96-AG95)/AG95</f>
        <v>0.00249420367077774</v>
      </c>
      <c r="AI96" s="39"/>
      <c r="AJ96" s="39" t="n">
        <f aca="false">AB96/AG96</f>
        <v>-0.00560985833692543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13680702</v>
      </c>
      <c r="AY96" s="39" t="n">
        <f aca="false">(AW96-AW95)/AW95</f>
        <v>-0.000683123675041749</v>
      </c>
      <c r="AZ96" s="38" t="n">
        <f aca="false">workers_and_wage_central!B84</f>
        <v>7580.2063918606</v>
      </c>
      <c r="BA96" s="39" t="n">
        <f aca="false">(AZ96-AZ95)/AZ95</f>
        <v>0.00317949933709154</v>
      </c>
      <c r="BB96" s="7"/>
      <c r="BC96" s="7"/>
      <c r="BD96" s="7"/>
      <c r="BE96" s="7"/>
      <c r="BF96" s="7" t="n">
        <f aca="false">BF95*(1+AY96)*(1+BA96)*(1-BE96)</f>
        <v>129.897576776395</v>
      </c>
      <c r="BG96" s="7"/>
      <c r="BH96" s="0" t="n">
        <f aca="false">BH95+1</f>
        <v>65</v>
      </c>
      <c r="BI96" s="39" t="n">
        <f aca="false">T103/AG103</f>
        <v>0.0175252125360306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128659857.339884</v>
      </c>
      <c r="E97" s="9"/>
      <c r="F97" s="67" t="n">
        <f aca="false">'Central pensions'!I97</f>
        <v>23385452.0472054</v>
      </c>
      <c r="G97" s="9" t="n">
        <f aca="false">'Central pensions'!K97</f>
        <v>3515687.28272661</v>
      </c>
      <c r="H97" s="9" t="n">
        <f aca="false">'Central pensions'!V97</f>
        <v>19342274.1341151</v>
      </c>
      <c r="I97" s="67" t="n">
        <f aca="false">'Central pensions'!M97</f>
        <v>108732.596372988</v>
      </c>
      <c r="J97" s="9" t="n">
        <f aca="false">'Central pensions'!W97</f>
        <v>598214.663941705</v>
      </c>
      <c r="K97" s="9"/>
      <c r="L97" s="67" t="n">
        <f aca="false">'Central pensions'!N97</f>
        <v>2658361.60540081</v>
      </c>
      <c r="M97" s="67"/>
      <c r="N97" s="67" t="n">
        <f aca="false">'Central pensions'!L97</f>
        <v>1088125.13891422</v>
      </c>
      <c r="O97" s="9"/>
      <c r="P97" s="9" t="n">
        <f aca="false">'Central pensions'!X97</f>
        <v>19780794.4732307</v>
      </c>
      <c r="Q97" s="67"/>
      <c r="R97" s="67" t="n">
        <f aca="false">'Central SIPA income'!G92</f>
        <v>32837040.817153</v>
      </c>
      <c r="S97" s="67"/>
      <c r="T97" s="9" t="n">
        <f aca="false">'Central SIPA income'!J92</f>
        <v>125555271.606535</v>
      </c>
      <c r="U97" s="9"/>
      <c r="V97" s="67" t="n">
        <f aca="false">'Central SIPA income'!F92</f>
        <v>157052.033987431</v>
      </c>
      <c r="W97" s="67"/>
      <c r="X97" s="67" t="n">
        <f aca="false">'Central SIPA income'!M92</f>
        <v>394469.430018612</v>
      </c>
      <c r="Y97" s="9"/>
      <c r="Z97" s="9" t="n">
        <f aca="false">R97+V97-N97-L97-F97</f>
        <v>5862154.05961996</v>
      </c>
      <c r="AA97" s="9"/>
      <c r="AB97" s="9" t="n">
        <f aca="false">T97-P97-D97</f>
        <v>-22885380.2065799</v>
      </c>
      <c r="AC97" s="50"/>
      <c r="AD97" s="9"/>
      <c r="AE97" s="9"/>
      <c r="AF97" s="9"/>
      <c r="AG97" s="9" t="n">
        <f aca="false">BF97/100*$AG$53</f>
        <v>7192121190.90367</v>
      </c>
      <c r="AH97" s="39" t="n">
        <f aca="false">(AG97-AG96)/AG96</f>
        <v>0.00731320934498501</v>
      </c>
      <c r="AI97" s="39" t="n">
        <f aca="false">(AG97-AG93)/AG93</f>
        <v>0.017693088808467</v>
      </c>
      <c r="AJ97" s="39" t="n">
        <f aca="false">AB97/AG97</f>
        <v>-0.00318200703229591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13719176</v>
      </c>
      <c r="AY97" s="39" t="n">
        <f aca="false">(AW97-AW96)/AW96</f>
        <v>0.00281228258608367</v>
      </c>
      <c r="AZ97" s="38" t="n">
        <f aca="false">workers_and_wage_central!B85</f>
        <v>7614.22866540031</v>
      </c>
      <c r="BA97" s="39" t="n">
        <f aca="false">(AZ97-AZ96)/AZ96</f>
        <v>0.00448830437865583</v>
      </c>
      <c r="BB97" s="7"/>
      <c r="BC97" s="7"/>
      <c r="BD97" s="7"/>
      <c r="BE97" s="7"/>
      <c r="BF97" s="7" t="n">
        <f aca="false">BF96*(1+AY97)*(1+BA97)*(1-BE97)</f>
        <v>130.847544948767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0.0153022191945081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128828257.743464</v>
      </c>
      <c r="E98" s="6"/>
      <c r="F98" s="8" t="n">
        <f aca="false">'Central pensions'!I98</f>
        <v>23416060.8139495</v>
      </c>
      <c r="G98" s="6" t="n">
        <f aca="false">'Central pensions'!K98</f>
        <v>3585718.39630858</v>
      </c>
      <c r="H98" s="6" t="n">
        <f aca="false">'Central pensions'!V98</f>
        <v>19727564.6585242</v>
      </c>
      <c r="I98" s="8" t="n">
        <f aca="false">'Central pensions'!M98</f>
        <v>110898.507102327</v>
      </c>
      <c r="J98" s="6" t="n">
        <f aca="false">'Central pensions'!W98</f>
        <v>610130.865727552</v>
      </c>
      <c r="K98" s="6"/>
      <c r="L98" s="8" t="n">
        <f aca="false">'Central pensions'!N98</f>
        <v>3255993.73370784</v>
      </c>
      <c r="M98" s="8"/>
      <c r="N98" s="8" t="n">
        <f aca="false">'Central pensions'!L98</f>
        <v>1089525.46185159</v>
      </c>
      <c r="O98" s="6"/>
      <c r="P98" s="6" t="n">
        <f aca="false">'Central pensions'!X98</f>
        <v>22889614.5916788</v>
      </c>
      <c r="Q98" s="8"/>
      <c r="R98" s="8" t="n">
        <f aca="false">'Central SIPA income'!G93</f>
        <v>28621143.5403686</v>
      </c>
      <c r="S98" s="8"/>
      <c r="T98" s="6" t="n">
        <f aca="false">'Central SIPA income'!J93</f>
        <v>109435422.969766</v>
      </c>
      <c r="U98" s="6"/>
      <c r="V98" s="8" t="n">
        <f aca="false">'Central SIPA income'!F93</f>
        <v>159274.616191241</v>
      </c>
      <c r="W98" s="8"/>
      <c r="X98" s="8" t="n">
        <f aca="false">'Central SIPA income'!M93</f>
        <v>400051.915726352</v>
      </c>
      <c r="Y98" s="6"/>
      <c r="Z98" s="6" t="n">
        <f aca="false">R98+V98-N98-L98-F98</f>
        <v>1018838.14705097</v>
      </c>
      <c r="AA98" s="6"/>
      <c r="AB98" s="6" t="n">
        <f aca="false">T98-P98-D98</f>
        <v>-42282449.3653766</v>
      </c>
      <c r="AC98" s="50"/>
      <c r="AD98" s="6"/>
      <c r="AE98" s="6"/>
      <c r="AF98" s="6"/>
      <c r="AG98" s="6" t="n">
        <f aca="false">BF98/100*$AG$53</f>
        <v>7201984192.10264</v>
      </c>
      <c r="AH98" s="61" t="n">
        <f aca="false">(AG98-AG97)/AG97</f>
        <v>0.00137136193025348</v>
      </c>
      <c r="AI98" s="61"/>
      <c r="AJ98" s="61" t="n">
        <f aca="false">AB98/AG98</f>
        <v>-0.00587094448384676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0.00366781111649356</v>
      </c>
      <c r="AV98" s="5"/>
      <c r="AW98" s="65" t="n">
        <f aca="false">workers_and_wage_central!C86</f>
        <v>13675734</v>
      </c>
      <c r="AX98" s="5"/>
      <c r="AY98" s="61" t="n">
        <f aca="false">(AW98-AW97)/AW97</f>
        <v>-0.00316651670625116</v>
      </c>
      <c r="AZ98" s="66" t="n">
        <f aca="false">workers_and_wage_central!B86</f>
        <v>7648.89086944266</v>
      </c>
      <c r="BA98" s="61" t="n">
        <f aca="false">(AZ98-AZ97)/AZ97</f>
        <v>0.00455229355008289</v>
      </c>
      <c r="BB98" s="5"/>
      <c r="BC98" s="5"/>
      <c r="BD98" s="5"/>
      <c r="BE98" s="5"/>
      <c r="BF98" s="5" t="n">
        <f aca="false">BF97*(1+AY98)*(1+BA98)*(1-BE98)</f>
        <v>131.026984290577</v>
      </c>
      <c r="BG98" s="5"/>
      <c r="BH98" s="5" t="n">
        <f aca="false">BH97+1</f>
        <v>67</v>
      </c>
      <c r="BI98" s="61" t="n">
        <f aca="false">T105/AG105</f>
        <v>0.0175173827337923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129163723.389252</v>
      </c>
      <c r="E99" s="9"/>
      <c r="F99" s="67" t="n">
        <f aca="false">'Central pensions'!I99</f>
        <v>23477035.6660539</v>
      </c>
      <c r="G99" s="9" t="n">
        <f aca="false">'Central pensions'!K99</f>
        <v>3643542.1073602</v>
      </c>
      <c r="H99" s="9" t="n">
        <f aca="false">'Central pensions'!V99</f>
        <v>20045693.6559772</v>
      </c>
      <c r="I99" s="67" t="n">
        <f aca="false">'Central pensions'!M99</f>
        <v>112686.8692998</v>
      </c>
      <c r="J99" s="9" t="n">
        <f aca="false">'Central pensions'!W99</f>
        <v>619969.906885891</v>
      </c>
      <c r="K99" s="9"/>
      <c r="L99" s="67" t="n">
        <f aca="false">'Central pensions'!N99</f>
        <v>2667372.22724385</v>
      </c>
      <c r="M99" s="67"/>
      <c r="N99" s="67" t="n">
        <f aca="false">'Central pensions'!L99</f>
        <v>1091888.24502214</v>
      </c>
      <c r="O99" s="9"/>
      <c r="P99" s="9" t="n">
        <f aca="false">'Central pensions'!X99</f>
        <v>19848254.1323189</v>
      </c>
      <c r="Q99" s="67"/>
      <c r="R99" s="67" t="n">
        <f aca="false">'Central SIPA income'!G94</f>
        <v>33018183.5748834</v>
      </c>
      <c r="S99" s="67"/>
      <c r="T99" s="9" t="n">
        <f aca="false">'Central SIPA income'!J94</f>
        <v>126247886.640668</v>
      </c>
      <c r="U99" s="9"/>
      <c r="V99" s="67" t="n">
        <f aca="false">'Central SIPA income'!F94</f>
        <v>159976.28631709</v>
      </c>
      <c r="W99" s="67"/>
      <c r="X99" s="67" t="n">
        <f aca="false">'Central SIPA income'!M94</f>
        <v>401814.308785375</v>
      </c>
      <c r="Y99" s="9"/>
      <c r="Z99" s="9" t="n">
        <f aca="false">R99+V99-N99-L99-F99</f>
        <v>5941863.72288068</v>
      </c>
      <c r="AA99" s="9"/>
      <c r="AB99" s="9" t="n">
        <f aca="false">T99-P99-D99</f>
        <v>-22764090.8809029</v>
      </c>
      <c r="AC99" s="50"/>
      <c r="AD99" s="9"/>
      <c r="AE99" s="9"/>
      <c r="AF99" s="9"/>
      <c r="AG99" s="9" t="n">
        <f aca="false">BF99/100*$AG$53</f>
        <v>7230234419.86754</v>
      </c>
      <c r="AH99" s="39" t="n">
        <f aca="false">(AG99-AG98)/AG98</f>
        <v>0.00392256175678337</v>
      </c>
      <c r="AI99" s="39"/>
      <c r="AJ99" s="39" t="n">
        <f aca="false">AB99/AG99</f>
        <v>-0.00314845820466772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13749697</v>
      </c>
      <c r="AX99" s="7"/>
      <c r="AY99" s="39" t="n">
        <f aca="false">(AW99-AW98)/AW98</f>
        <v>0.0054083385944769</v>
      </c>
      <c r="AZ99" s="38" t="n">
        <f aca="false">workers_and_wage_central!B87</f>
        <v>7637.58745723529</v>
      </c>
      <c r="BA99" s="39" t="n">
        <f aca="false">(AZ99-AZ98)/AZ98</f>
        <v>-0.00147778447886208</v>
      </c>
      <c r="BB99" s="7"/>
      <c r="BC99" s="7"/>
      <c r="BD99" s="7"/>
      <c r="BE99" s="7"/>
      <c r="BF99" s="7" t="n">
        <f aca="false">BF98*(1+AY99)*(1+BA99)*(1-BE99)</f>
        <v>131.540945728262</v>
      </c>
      <c r="BG99" s="7"/>
      <c r="BH99" s="7" t="n">
        <f aca="false">BH98+1</f>
        <v>68</v>
      </c>
      <c r="BI99" s="39" t="n">
        <f aca="false">T106/AG106</f>
        <v>0.0152137575181117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129148167.09718</v>
      </c>
      <c r="E100" s="9"/>
      <c r="F100" s="67" t="n">
        <f aca="false">'Central pensions'!I100</f>
        <v>23474208.1258265</v>
      </c>
      <c r="G100" s="9" t="n">
        <f aca="false">'Central pensions'!K100</f>
        <v>3701040.49018356</v>
      </c>
      <c r="H100" s="9" t="n">
        <f aca="false">'Central pensions'!V100</f>
        <v>20362032.7935057</v>
      </c>
      <c r="I100" s="67" t="n">
        <f aca="false">'Central pensions'!M100</f>
        <v>114465.169799492</v>
      </c>
      <c r="J100" s="9" t="n">
        <f aca="false">'Central pensions'!W100</f>
        <v>629753.591551727</v>
      </c>
      <c r="K100" s="9"/>
      <c r="L100" s="67" t="n">
        <f aca="false">'Central pensions'!N100</f>
        <v>2585493.30872202</v>
      </c>
      <c r="M100" s="67"/>
      <c r="N100" s="67" t="n">
        <f aca="false">'Central pensions'!L100</f>
        <v>1092705.1761904</v>
      </c>
      <c r="O100" s="9"/>
      <c r="P100" s="9" t="n">
        <f aca="false">'Central pensions'!X100</f>
        <v>19427878.5491272</v>
      </c>
      <c r="Q100" s="67"/>
      <c r="R100" s="67" t="n">
        <f aca="false">'Central SIPA income'!G95</f>
        <v>28828818.7949564</v>
      </c>
      <c r="S100" s="67"/>
      <c r="T100" s="9" t="n">
        <f aca="false">'Central SIPA income'!J95</f>
        <v>110229487.30525</v>
      </c>
      <c r="U100" s="9"/>
      <c r="V100" s="67" t="n">
        <f aca="false">'Central SIPA income'!F95</f>
        <v>161828.610373146</v>
      </c>
      <c r="W100" s="67"/>
      <c r="X100" s="67" t="n">
        <f aca="false">'Central SIPA income'!M95</f>
        <v>406466.812774343</v>
      </c>
      <c r="Y100" s="9"/>
      <c r="Z100" s="9" t="n">
        <f aca="false">R100+V100-N100-L100-F100</f>
        <v>1838240.79459066</v>
      </c>
      <c r="AA100" s="9"/>
      <c r="AB100" s="9" t="n">
        <f aca="false">T100-P100-D100</f>
        <v>-38346558.3410578</v>
      </c>
      <c r="AC100" s="50"/>
      <c r="AD100" s="9"/>
      <c r="AE100" s="9"/>
      <c r="AF100" s="9"/>
      <c r="AG100" s="9" t="n">
        <f aca="false">BF100/100*$AG$53</f>
        <v>7257992664.43067</v>
      </c>
      <c r="AH100" s="39" t="n">
        <f aca="false">(AG100-AG99)/AG99</f>
        <v>0.00383919012181059</v>
      </c>
      <c r="AI100" s="39"/>
      <c r="AJ100" s="39" t="n">
        <f aca="false">AB100/AG100</f>
        <v>-0.00528335589659428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13805166</v>
      </c>
      <c r="AY100" s="39" t="n">
        <f aca="false">(AW100-AW99)/AW99</f>
        <v>0.00403419798996298</v>
      </c>
      <c r="AZ100" s="38" t="n">
        <f aca="false">workers_and_wage_central!B88</f>
        <v>7636.1040519381</v>
      </c>
      <c r="BA100" s="39" t="n">
        <f aca="false">(AZ100-AZ99)/AZ99</f>
        <v>-0.000194224328755838</v>
      </c>
      <c r="BB100" s="7"/>
      <c r="BC100" s="7"/>
      <c r="BD100" s="7"/>
      <c r="BE100" s="7"/>
      <c r="BF100" s="7" t="n">
        <f aca="false">BF99*(1+AY100)*(1+BA100)*(1-BE100)</f>
        <v>132.045956427716</v>
      </c>
      <c r="BG100" s="7"/>
      <c r="BH100" s="0" t="n">
        <f aca="false">BH99+1</f>
        <v>69</v>
      </c>
      <c r="BI100" s="39" t="n">
        <f aca="false">T107/AG107</f>
        <v>0.0174372135841349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129315138.269461</v>
      </c>
      <c r="E101" s="9"/>
      <c r="F101" s="67" t="n">
        <f aca="false">'Central pensions'!I101</f>
        <v>23504557.1128639</v>
      </c>
      <c r="G101" s="9" t="n">
        <f aca="false">'Central pensions'!K101</f>
        <v>3788636.63668787</v>
      </c>
      <c r="H101" s="9" t="n">
        <f aca="false">'Central pensions'!V101</f>
        <v>20843960.9465309</v>
      </c>
      <c r="I101" s="67" t="n">
        <f aca="false">'Central pensions'!M101</f>
        <v>117174.328969728</v>
      </c>
      <c r="J101" s="9" t="n">
        <f aca="false">'Central pensions'!W101</f>
        <v>644658.585975183</v>
      </c>
      <c r="K101" s="9"/>
      <c r="L101" s="67" t="n">
        <f aca="false">'Central pensions'!N101</f>
        <v>2658523.81476925</v>
      </c>
      <c r="M101" s="67"/>
      <c r="N101" s="67" t="n">
        <f aca="false">'Central pensions'!L101</f>
        <v>1095084.50003551</v>
      </c>
      <c r="O101" s="9"/>
      <c r="P101" s="9" t="n">
        <f aca="false">'Central pensions'!X101</f>
        <v>19819924.5299605</v>
      </c>
      <c r="Q101" s="67"/>
      <c r="R101" s="67" t="n">
        <f aca="false">'Central SIPA income'!G96</f>
        <v>33371087.9528115</v>
      </c>
      <c r="S101" s="67"/>
      <c r="T101" s="9" t="n">
        <f aca="false">'Central SIPA income'!J96</f>
        <v>127597247.116499</v>
      </c>
      <c r="U101" s="9"/>
      <c r="V101" s="67" t="n">
        <f aca="false">'Central SIPA income'!F96</f>
        <v>158020.584255859</v>
      </c>
      <c r="W101" s="67"/>
      <c r="X101" s="67" t="n">
        <f aca="false">'Central SIPA income'!M96</f>
        <v>396902.149052112</v>
      </c>
      <c r="Y101" s="9"/>
      <c r="Z101" s="9" t="n">
        <f aca="false">R101+V101-N101-L101-F101</f>
        <v>6270943.10939871</v>
      </c>
      <c r="AA101" s="9"/>
      <c r="AB101" s="9" t="n">
        <f aca="false">T101-P101-D101</f>
        <v>-21537815.6829234</v>
      </c>
      <c r="AC101" s="50"/>
      <c r="AD101" s="9"/>
      <c r="AE101" s="9"/>
      <c r="AF101" s="9"/>
      <c r="AG101" s="9" t="n">
        <f aca="false">BF101/100*$AG$53</f>
        <v>7298188376.11476</v>
      </c>
      <c r="AH101" s="39" t="n">
        <f aca="false">(AG101-AG100)/AG100</f>
        <v>0.00553813065712679</v>
      </c>
      <c r="AI101" s="39" t="n">
        <f aca="false">(AG101-AG97)/AG97</f>
        <v>0.0147476915913542</v>
      </c>
      <c r="AJ101" s="39" t="n">
        <f aca="false">AB101/AG101</f>
        <v>-0.00295111808204507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13814090</v>
      </c>
      <c r="AY101" s="39" t="n">
        <f aca="false">(AW101-AW100)/AW100</f>
        <v>0.000646424678993357</v>
      </c>
      <c r="AZ101" s="38" t="n">
        <f aca="false">workers_and_wage_central!B89</f>
        <v>7673.433497104</v>
      </c>
      <c r="BA101" s="39" t="n">
        <f aca="false">(AZ101-AZ100)/AZ100</f>
        <v>0.0048885459014182</v>
      </c>
      <c r="BB101" s="7"/>
      <c r="BC101" s="7"/>
      <c r="BD101" s="7"/>
      <c r="BE101" s="7"/>
      <c r="BF101" s="7" t="n">
        <f aca="false">BF100*(1+AY101)*(1+BA101)*(1-BE101)</f>
        <v>132.777244187158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0.0152306966114123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129523744.406945</v>
      </c>
      <c r="E102" s="6"/>
      <c r="F102" s="8" t="n">
        <f aca="false">'Central pensions'!I102</f>
        <v>23542473.7476693</v>
      </c>
      <c r="G102" s="6" t="n">
        <f aca="false">'Central pensions'!K102</f>
        <v>3834640.07272425</v>
      </c>
      <c r="H102" s="6" t="n">
        <f aca="false">'Central pensions'!V102</f>
        <v>21097058.2783951</v>
      </c>
      <c r="I102" s="8" t="n">
        <f aca="false">'Central pensions'!M102</f>
        <v>118597.115651265</v>
      </c>
      <c r="J102" s="6" t="n">
        <f aca="false">'Central pensions'!W102</f>
        <v>652486.338507059</v>
      </c>
      <c r="K102" s="6"/>
      <c r="L102" s="8" t="n">
        <f aca="false">'Central pensions'!N102</f>
        <v>3230004.5966756</v>
      </c>
      <c r="M102" s="8"/>
      <c r="N102" s="8" t="n">
        <f aca="false">'Central pensions'!L102</f>
        <v>1096936.96929982</v>
      </c>
      <c r="O102" s="6"/>
      <c r="P102" s="6" t="n">
        <f aca="false">'Central pensions'!X102</f>
        <v>22795532.7633033</v>
      </c>
      <c r="Q102" s="8"/>
      <c r="R102" s="8" t="n">
        <f aca="false">'Central SIPA income'!G97</f>
        <v>29166194.0679203</v>
      </c>
      <c r="S102" s="8"/>
      <c r="T102" s="6" t="n">
        <f aca="false">'Central SIPA income'!J97</f>
        <v>111519470.902316</v>
      </c>
      <c r="U102" s="6"/>
      <c r="V102" s="8" t="n">
        <f aca="false">'Central SIPA income'!F97</f>
        <v>165309.870592003</v>
      </c>
      <c r="W102" s="8"/>
      <c r="X102" s="8" t="n">
        <f aca="false">'Central SIPA income'!M97</f>
        <v>415210.734768941</v>
      </c>
      <c r="Y102" s="6"/>
      <c r="Z102" s="6" t="n">
        <f aca="false">R102+V102-N102-L102-F102</f>
        <v>1462088.62486754</v>
      </c>
      <c r="AA102" s="6"/>
      <c r="AB102" s="6" t="n">
        <f aca="false">T102-P102-D102</f>
        <v>-40799806.2679328</v>
      </c>
      <c r="AC102" s="50"/>
      <c r="AD102" s="6"/>
      <c r="AE102" s="6"/>
      <c r="AF102" s="6"/>
      <c r="AG102" s="6" t="n">
        <f aca="false">BF102/100*$AG$53</f>
        <v>7341224438.50452</v>
      </c>
      <c r="AH102" s="61" t="n">
        <f aca="false">(AG102-AG101)/AG101</f>
        <v>0.00589681441090311</v>
      </c>
      <c r="AI102" s="61"/>
      <c r="AJ102" s="61" t="n">
        <f aca="false">AB102/AG102</f>
        <v>-0.00555762960384905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0.004245634574386</v>
      </c>
      <c r="AV102" s="5"/>
      <c r="AW102" s="65" t="n">
        <f aca="false">workers_and_wage_central!C90</f>
        <v>13840285</v>
      </c>
      <c r="AX102" s="5"/>
      <c r="AY102" s="61" t="n">
        <f aca="false">(AW102-AW101)/AW101</f>
        <v>0.00189625230471207</v>
      </c>
      <c r="AZ102" s="66" t="n">
        <f aca="false">workers_and_wage_central!B90</f>
        <v>7704.07344330829</v>
      </c>
      <c r="BA102" s="61" t="n">
        <f aca="false">(AZ102-AZ101)/AZ101</f>
        <v>0.0039929903889632</v>
      </c>
      <c r="BB102" s="5"/>
      <c r="BC102" s="5"/>
      <c r="BD102" s="5"/>
      <c r="BE102" s="5"/>
      <c r="BF102" s="5" t="n">
        <f aca="false">BF101*(1+AY102)*(1+BA102)*(1-BE102)</f>
        <v>133.56020695412</v>
      </c>
      <c r="BG102" s="5"/>
      <c r="BH102" s="5" t="n">
        <f aca="false">BH101+1</f>
        <v>71</v>
      </c>
      <c r="BI102" s="61" t="n">
        <f aca="false">T109/AG109</f>
        <v>0.01753000257716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129875449.604965</v>
      </c>
      <c r="E103" s="9"/>
      <c r="F103" s="67" t="n">
        <f aca="false">'Central pensions'!I103</f>
        <v>23606400.330623</v>
      </c>
      <c r="G103" s="9" t="n">
        <f aca="false">'Central pensions'!K103</f>
        <v>3935904.34969157</v>
      </c>
      <c r="H103" s="9" t="n">
        <f aca="false">'Central pensions'!V103</f>
        <v>21654184.4524772</v>
      </c>
      <c r="I103" s="67" t="n">
        <f aca="false">'Central pensions'!M103</f>
        <v>121729.000505925</v>
      </c>
      <c r="J103" s="9" t="n">
        <f aca="false">'Central pensions'!W103</f>
        <v>669717.044921975</v>
      </c>
      <c r="K103" s="9"/>
      <c r="L103" s="67" t="n">
        <f aca="false">'Central pensions'!N103</f>
        <v>2693274.60380693</v>
      </c>
      <c r="M103" s="67"/>
      <c r="N103" s="67" t="n">
        <f aca="false">'Central pensions'!L103</f>
        <v>1101008.221851</v>
      </c>
      <c r="O103" s="9"/>
      <c r="P103" s="9" t="n">
        <f aca="false">'Central pensions'!X103</f>
        <v>20032837.1091236</v>
      </c>
      <c r="Q103" s="67"/>
      <c r="R103" s="67" t="n">
        <f aca="false">'Central SIPA income'!G98</f>
        <v>33866312.7095002</v>
      </c>
      <c r="S103" s="67"/>
      <c r="T103" s="9" t="n">
        <f aca="false">'Central SIPA income'!J98</f>
        <v>129490781.895669</v>
      </c>
      <c r="U103" s="9"/>
      <c r="V103" s="67" t="n">
        <f aca="false">'Central SIPA income'!F98</f>
        <v>161056.30042814</v>
      </c>
      <c r="W103" s="67"/>
      <c r="X103" s="67" t="n">
        <f aca="false">'Central SIPA income'!M98</f>
        <v>404526.992855624</v>
      </c>
      <c r="Y103" s="9"/>
      <c r="Z103" s="9" t="n">
        <f aca="false">R103+V103-N103-L103-F103</f>
        <v>6626685.85364743</v>
      </c>
      <c r="AA103" s="9"/>
      <c r="AB103" s="9" t="n">
        <f aca="false">T103-P103-D103</f>
        <v>-20417504.8184191</v>
      </c>
      <c r="AC103" s="50"/>
      <c r="AD103" s="9"/>
      <c r="AE103" s="9"/>
      <c r="AF103" s="9"/>
      <c r="AG103" s="9" t="n">
        <f aca="false">BF103/100*$AG$53</f>
        <v>7388828045.84799</v>
      </c>
      <c r="AH103" s="39" t="n">
        <f aca="false">(AG103-AG102)/AG102</f>
        <v>0.00648442337408893</v>
      </c>
      <c r="AI103" s="39"/>
      <c r="AJ103" s="39" t="n">
        <f aca="false">AB103/AG103</f>
        <v>-0.00276329408286776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13856804</v>
      </c>
      <c r="AX103" s="7"/>
      <c r="AY103" s="39" t="n">
        <f aca="false">(AW103-AW102)/AW102</f>
        <v>0.00119354478610809</v>
      </c>
      <c r="AZ103" s="38" t="n">
        <f aca="false">workers_and_wage_central!B91</f>
        <v>7744.78616806935</v>
      </c>
      <c r="BA103" s="39" t="n">
        <f aca="false">(AZ103-AZ102)/AZ102</f>
        <v>0.0052845712155595</v>
      </c>
      <c r="BB103" s="7"/>
      <c r="BC103" s="7"/>
      <c r="BD103" s="7"/>
      <c r="BE103" s="7"/>
      <c r="BF103" s="7" t="n">
        <f aca="false">BF102*(1+AY103)*(1+BA103)*(1-BE103)</f>
        <v>134.426267881942</v>
      </c>
      <c r="BG103" s="7"/>
      <c r="BH103" s="7" t="n">
        <f aca="false">BH102+1</f>
        <v>72</v>
      </c>
      <c r="BI103" s="39" t="n">
        <f aca="false">T110/AG110</f>
        <v>0.01535999587823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129860799.062798</v>
      </c>
      <c r="E104" s="9"/>
      <c r="F104" s="67" t="n">
        <f aca="false">'Central pensions'!I104</f>
        <v>23603737.4211625</v>
      </c>
      <c r="G104" s="9" t="n">
        <f aca="false">'Central pensions'!K104</f>
        <v>4048542.03082764</v>
      </c>
      <c r="H104" s="9" t="n">
        <f aca="false">'Central pensions'!V104</f>
        <v>22273883.7405991</v>
      </c>
      <c r="I104" s="67" t="n">
        <f aca="false">'Central pensions'!M104</f>
        <v>125212.64012869</v>
      </c>
      <c r="J104" s="9" t="n">
        <f aca="false">'Central pensions'!W104</f>
        <v>688883.002286571</v>
      </c>
      <c r="K104" s="9"/>
      <c r="L104" s="67" t="n">
        <f aca="false">'Central pensions'!N104</f>
        <v>2625784.41156595</v>
      </c>
      <c r="M104" s="67"/>
      <c r="N104" s="67" t="n">
        <f aca="false">'Central pensions'!L104</f>
        <v>1101290.63367718</v>
      </c>
      <c r="O104" s="9"/>
      <c r="P104" s="9" t="n">
        <f aca="false">'Central pensions'!X104</f>
        <v>19684183.927293</v>
      </c>
      <c r="Q104" s="67"/>
      <c r="R104" s="67" t="n">
        <f aca="false">'Central SIPA income'!G99</f>
        <v>29578996.871766</v>
      </c>
      <c r="S104" s="67"/>
      <c r="T104" s="9" t="n">
        <f aca="false">'Central SIPA income'!J99</f>
        <v>113097858.201141</v>
      </c>
      <c r="U104" s="9"/>
      <c r="V104" s="67" t="n">
        <f aca="false">'Central SIPA income'!F99</f>
        <v>159721.011228413</v>
      </c>
      <c r="W104" s="67"/>
      <c r="X104" s="67" t="n">
        <f aca="false">'Central SIPA income'!M99</f>
        <v>401173.131360468</v>
      </c>
      <c r="Y104" s="9"/>
      <c r="Z104" s="9" t="n">
        <f aca="false">R104+V104-N104-L104-F104</f>
        <v>2407905.41658881</v>
      </c>
      <c r="AA104" s="9"/>
      <c r="AB104" s="9" t="n">
        <f aca="false">T104-P104-D104</f>
        <v>-36447124.7889509</v>
      </c>
      <c r="AC104" s="50"/>
      <c r="AD104" s="9"/>
      <c r="AE104" s="9"/>
      <c r="AF104" s="9"/>
      <c r="AG104" s="9" t="n">
        <f aca="false">BF104/100*$AG$53</f>
        <v>7390944853.39295</v>
      </c>
      <c r="AH104" s="39" t="n">
        <f aca="false">(AG104-AG103)/AG103</f>
        <v>0.000286487590701272</v>
      </c>
      <c r="AI104" s="39"/>
      <c r="AJ104" s="39" t="n">
        <f aca="false">AB104/AG104</f>
        <v>-0.00493132143615159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13815932</v>
      </c>
      <c r="AY104" s="39" t="n">
        <f aca="false">(AW104-AW103)/AW103</f>
        <v>-0.00294959790150745</v>
      </c>
      <c r="AZ104" s="38" t="n">
        <f aca="false">workers_and_wage_central!B92</f>
        <v>7769.92310207589</v>
      </c>
      <c r="BA104" s="39" t="n">
        <f aca="false">(AZ104-AZ103)/AZ103</f>
        <v>0.00324565888083274</v>
      </c>
      <c r="BB104" s="7"/>
      <c r="BC104" s="7"/>
      <c r="BD104" s="7"/>
      <c r="BE104" s="7"/>
      <c r="BF104" s="7" t="n">
        <f aca="false">BF103*(1+AY104)*(1+BA104)*(1-BE104)</f>
        <v>134.464779339554</v>
      </c>
      <c r="BG104" s="7"/>
      <c r="BH104" s="0" t="n">
        <f aca="false">BH103+1</f>
        <v>73</v>
      </c>
      <c r="BI104" s="39" t="n">
        <f aca="false">T111/AG111</f>
        <v>0.0176332114242008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130737685.544414</v>
      </c>
      <c r="E105" s="9"/>
      <c r="F105" s="67" t="n">
        <f aca="false">'Central pensions'!I105</f>
        <v>23763121.9190987</v>
      </c>
      <c r="G105" s="9" t="n">
        <f aca="false">'Central pensions'!K105</f>
        <v>4145085.98725925</v>
      </c>
      <c r="H105" s="9" t="n">
        <f aca="false">'Central pensions'!V105</f>
        <v>22805040.1038136</v>
      </c>
      <c r="I105" s="67" t="n">
        <f aca="false">'Central pensions'!M105</f>
        <v>128198.535688431</v>
      </c>
      <c r="J105" s="9" t="n">
        <f aca="false">'Central pensions'!W105</f>
        <v>705310.518674647</v>
      </c>
      <c r="K105" s="9"/>
      <c r="L105" s="67" t="n">
        <f aca="false">'Central pensions'!N105</f>
        <v>2693334.64906177</v>
      </c>
      <c r="M105" s="67"/>
      <c r="N105" s="67" t="n">
        <f aca="false">'Central pensions'!L105</f>
        <v>1110615.20152175</v>
      </c>
      <c r="O105" s="9"/>
      <c r="P105" s="9" t="n">
        <f aca="false">'Central pensions'!X105</f>
        <v>20086003.4518677</v>
      </c>
      <c r="Q105" s="67"/>
      <c r="R105" s="67" t="n">
        <f aca="false">'Central SIPA income'!G100</f>
        <v>34006983.4416842</v>
      </c>
      <c r="S105" s="67"/>
      <c r="T105" s="9" t="n">
        <f aca="false">'Central SIPA income'!J100</f>
        <v>130028648.632346</v>
      </c>
      <c r="U105" s="9"/>
      <c r="V105" s="67" t="n">
        <f aca="false">'Central SIPA income'!F100</f>
        <v>161425.010760538</v>
      </c>
      <c r="W105" s="67"/>
      <c r="X105" s="67" t="n">
        <f aca="false">'Central SIPA income'!M100</f>
        <v>405453.086908469</v>
      </c>
      <c r="Y105" s="9"/>
      <c r="Z105" s="9" t="n">
        <f aca="false">R105+V105-N105-L105-F105</f>
        <v>6601336.68276254</v>
      </c>
      <c r="AA105" s="9"/>
      <c r="AB105" s="9" t="n">
        <f aca="false">T105-P105-D105</f>
        <v>-20795040.3639353</v>
      </c>
      <c r="AC105" s="50"/>
      <c r="AD105" s="9"/>
      <c r="AE105" s="9"/>
      <c r="AF105" s="9"/>
      <c r="AG105" s="9" t="n">
        <f aca="false">BF105/100*$AG$53</f>
        <v>7422835397.75105</v>
      </c>
      <c r="AH105" s="39" t="n">
        <f aca="false">(AG105-AG104)/AG104</f>
        <v>0.00431481292185068</v>
      </c>
      <c r="AI105" s="39" t="n">
        <f aca="false">(AG105-AG101)/AG101</f>
        <v>0.0170791729690395</v>
      </c>
      <c r="AJ105" s="39" t="n">
        <f aca="false">AB105/AG105</f>
        <v>-0.00280149555387362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13816024</v>
      </c>
      <c r="AY105" s="39" t="n">
        <f aca="false">(AW105-AW104)/AW104</f>
        <v>6.65897892375267E-006</v>
      </c>
      <c r="AZ105" s="38" t="n">
        <f aca="false">workers_and_wage_central!B93</f>
        <v>7803.396904023</v>
      </c>
      <c r="BA105" s="39" t="n">
        <f aca="false">(AZ105-AZ104)/AZ104</f>
        <v>0.00430812525521159</v>
      </c>
      <c r="BB105" s="7"/>
      <c r="BC105" s="7"/>
      <c r="BD105" s="7"/>
      <c r="BE105" s="7"/>
      <c r="BF105" s="7" t="n">
        <f aca="false">BF104*(1+AY105)*(1+BA105)*(1-BE105)</f>
        <v>135.044969706982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0.0154413103890735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130842971.019612</v>
      </c>
      <c r="E106" s="6"/>
      <c r="F106" s="8" t="n">
        <f aca="false">'Central pensions'!I106</f>
        <v>23782258.8005037</v>
      </c>
      <c r="G106" s="6" t="n">
        <f aca="false">'Central pensions'!K106</f>
        <v>4209396.80345086</v>
      </c>
      <c r="H106" s="6" t="n">
        <f aca="false">'Central pensions'!V106</f>
        <v>23158859.2397414</v>
      </c>
      <c r="I106" s="8" t="n">
        <f aca="false">'Central pensions'!M106</f>
        <v>130187.530003636</v>
      </c>
      <c r="J106" s="6" t="n">
        <f aca="false">'Central pensions'!W106</f>
        <v>716253.37854871</v>
      </c>
      <c r="K106" s="6"/>
      <c r="L106" s="8" t="n">
        <f aca="false">'Central pensions'!N106</f>
        <v>3298769.17781376</v>
      </c>
      <c r="M106" s="8"/>
      <c r="N106" s="8" t="n">
        <f aca="false">'Central pensions'!L106</f>
        <v>1111946.00495027</v>
      </c>
      <c r="O106" s="6"/>
      <c r="P106" s="6" t="n">
        <f aca="false">'Central pensions'!X106</f>
        <v>23234927.7874896</v>
      </c>
      <c r="Q106" s="8"/>
      <c r="R106" s="8" t="n">
        <f aca="false">'Central SIPA income'!G101</f>
        <v>29575920.9341748</v>
      </c>
      <c r="S106" s="8"/>
      <c r="T106" s="6" t="n">
        <f aca="false">'Central SIPA income'!J101</f>
        <v>113086097.087164</v>
      </c>
      <c r="U106" s="6"/>
      <c r="V106" s="8" t="n">
        <f aca="false">'Central SIPA income'!F101</f>
        <v>162051.203342976</v>
      </c>
      <c r="W106" s="8"/>
      <c r="X106" s="8" t="n">
        <f aca="false">'Central SIPA income'!M101</f>
        <v>407025.902139222</v>
      </c>
      <c r="Y106" s="6"/>
      <c r="Z106" s="6" t="n">
        <f aca="false">R106+V106-N106-L106-F106</f>
        <v>1544998.15425003</v>
      </c>
      <c r="AA106" s="6"/>
      <c r="AB106" s="6" t="n">
        <f aca="false">T106-P106-D106</f>
        <v>-40991801.7199374</v>
      </c>
      <c r="AC106" s="50"/>
      <c r="AD106" s="6"/>
      <c r="AE106" s="6"/>
      <c r="AF106" s="6"/>
      <c r="AG106" s="6" t="n">
        <f aca="false">BF106/100*$AG$53</f>
        <v>7433147067.87835</v>
      </c>
      <c r="AH106" s="61" t="n">
        <f aca="false">(AG106-AG105)/AG105</f>
        <v>0.00138918210828371</v>
      </c>
      <c r="AI106" s="61"/>
      <c r="AJ106" s="61" t="n">
        <f aca="false">AB106/AG106</f>
        <v>-0.00551473034847914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0.00458978891613484</v>
      </c>
      <c r="AV106" s="5"/>
      <c r="AW106" s="65" t="n">
        <f aca="false">workers_and_wage_central!C94</f>
        <v>13864610</v>
      </c>
      <c r="AX106" s="5"/>
      <c r="AY106" s="61" t="n">
        <f aca="false">(AW106-AW105)/AW105</f>
        <v>0.00351664125655833</v>
      </c>
      <c r="AZ106" s="66" t="n">
        <f aca="false">workers_and_wage_central!B94</f>
        <v>7786.8536725024</v>
      </c>
      <c r="BA106" s="61" t="n">
        <f aca="false">(AZ106-AZ105)/AZ105</f>
        <v>-0.00212000385525323</v>
      </c>
      <c r="BB106" s="5"/>
      <c r="BC106" s="5"/>
      <c r="BD106" s="5"/>
      <c r="BE106" s="5"/>
      <c r="BF106" s="5" t="n">
        <f aca="false">BF105*(1+AY106)*(1+BA106)*(1-BE106)</f>
        <v>135.232571762713</v>
      </c>
      <c r="BG106" s="5"/>
      <c r="BH106" s="5" t="n">
        <f aca="false">BH105+1</f>
        <v>75</v>
      </c>
      <c r="BI106" s="61" t="n">
        <f aca="false">T113/AG113</f>
        <v>0.0176870991887715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130859488.458615</v>
      </c>
      <c r="E107" s="9"/>
      <c r="F107" s="67" t="n">
        <f aca="false">'Central pensions'!I107</f>
        <v>23785261.0405633</v>
      </c>
      <c r="G107" s="9" t="n">
        <f aca="false">'Central pensions'!K107</f>
        <v>4273167.38141263</v>
      </c>
      <c r="H107" s="9" t="n">
        <f aca="false">'Central pensions'!V107</f>
        <v>23509706.1443247</v>
      </c>
      <c r="I107" s="67" t="n">
        <f aca="false">'Central pensions'!M107</f>
        <v>132159.815919979</v>
      </c>
      <c r="J107" s="9" t="n">
        <f aca="false">'Central pensions'!W107</f>
        <v>727104.313742008</v>
      </c>
      <c r="K107" s="9"/>
      <c r="L107" s="67" t="n">
        <f aca="false">'Central pensions'!N107</f>
        <v>2637836.24615858</v>
      </c>
      <c r="M107" s="67"/>
      <c r="N107" s="67" t="n">
        <f aca="false">'Central pensions'!L107</f>
        <v>1112096.74165116</v>
      </c>
      <c r="O107" s="9"/>
      <c r="P107" s="9" t="n">
        <f aca="false">'Central pensions'!X107</f>
        <v>19806172.9720417</v>
      </c>
      <c r="Q107" s="67"/>
      <c r="R107" s="67" t="n">
        <f aca="false">'Central SIPA income'!G102</f>
        <v>34079349.4061417</v>
      </c>
      <c r="S107" s="67"/>
      <c r="T107" s="9" t="n">
        <f aca="false">'Central SIPA income'!J102</f>
        <v>130305346.169531</v>
      </c>
      <c r="U107" s="9"/>
      <c r="V107" s="67" t="n">
        <f aca="false">'Central SIPA income'!F102</f>
        <v>168861.533110038</v>
      </c>
      <c r="W107" s="67"/>
      <c r="X107" s="67" t="n">
        <f aca="false">'Central SIPA income'!M102</f>
        <v>424131.487041528</v>
      </c>
      <c r="Y107" s="9"/>
      <c r="Z107" s="9" t="n">
        <f aca="false">R107+V107-N107-L107-F107</f>
        <v>6713016.91087868</v>
      </c>
      <c r="AA107" s="9"/>
      <c r="AB107" s="9" t="n">
        <f aca="false">T107-P107-D107</f>
        <v>-20360315.2611264</v>
      </c>
      <c r="AC107" s="50"/>
      <c r="AD107" s="9"/>
      <c r="AE107" s="9"/>
      <c r="AF107" s="9"/>
      <c r="AG107" s="9" t="n">
        <f aca="false">BF107/100*$AG$53</f>
        <v>7472830767.41617</v>
      </c>
      <c r="AH107" s="39" t="n">
        <f aca="false">(AG107-AG106)/AG106</f>
        <v>0.00533874806665848</v>
      </c>
      <c r="AI107" s="39"/>
      <c r="AJ107" s="39" t="n">
        <f aca="false">AB107/AG107</f>
        <v>-0.00272457866300192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13915767</v>
      </c>
      <c r="AX107" s="7"/>
      <c r="AY107" s="39" t="n">
        <f aca="false">(AW107-AW106)/AW106</f>
        <v>0.00368975398514635</v>
      </c>
      <c r="AZ107" s="38" t="n">
        <f aca="false">workers_and_wage_central!B95</f>
        <v>7799.64694409711</v>
      </c>
      <c r="BA107" s="39" t="n">
        <f aca="false">(AZ107-AZ106)/AZ106</f>
        <v>0.00164293206637295</v>
      </c>
      <c r="BB107" s="7"/>
      <c r="BC107" s="7"/>
      <c r="BD107" s="7"/>
      <c r="BE107" s="7"/>
      <c r="BF107" s="7" t="n">
        <f aca="false">BF106*(1+AY107)*(1+BA107)*(1-BE107)</f>
        <v>135.954544393761</v>
      </c>
      <c r="BG107" s="7"/>
      <c r="BH107" s="7" t="n">
        <f aca="false">BH106+1</f>
        <v>76</v>
      </c>
      <c r="BI107" s="39" t="n">
        <f aca="false">T114/AG114</f>
        <v>0.0154371187424943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131143664.572505</v>
      </c>
      <c r="E108" s="9"/>
      <c r="F108" s="67" t="n">
        <f aca="false">'Central pensions'!I108</f>
        <v>23836913.4131194</v>
      </c>
      <c r="G108" s="9" t="n">
        <f aca="false">'Central pensions'!K108</f>
        <v>4323593.17256342</v>
      </c>
      <c r="H108" s="9" t="n">
        <f aca="false">'Central pensions'!V108</f>
        <v>23787133.9692227</v>
      </c>
      <c r="I108" s="67" t="n">
        <f aca="false">'Central pensions'!M108</f>
        <v>133719.376471034</v>
      </c>
      <c r="J108" s="9" t="n">
        <f aca="false">'Central pensions'!W108</f>
        <v>735684.555749157</v>
      </c>
      <c r="K108" s="9"/>
      <c r="L108" s="67" t="n">
        <f aca="false">'Central pensions'!N108</f>
        <v>2607156.19369872</v>
      </c>
      <c r="M108" s="67"/>
      <c r="N108" s="67" t="n">
        <f aca="false">'Central pensions'!L108</f>
        <v>1114407.84111777</v>
      </c>
      <c r="O108" s="9"/>
      <c r="P108" s="9" t="n">
        <f aca="false">'Central pensions'!X108</f>
        <v>19659689.0213614</v>
      </c>
      <c r="Q108" s="67"/>
      <c r="R108" s="67" t="n">
        <f aca="false">'Central SIPA income'!G103</f>
        <v>29921308.2442342</v>
      </c>
      <c r="S108" s="67"/>
      <c r="T108" s="9" t="n">
        <f aca="false">'Central SIPA income'!J103</f>
        <v>114406715.402481</v>
      </c>
      <c r="U108" s="9"/>
      <c r="V108" s="67" t="n">
        <f aca="false">'Central SIPA income'!F103</f>
        <v>170597.35123392</v>
      </c>
      <c r="W108" s="67"/>
      <c r="X108" s="67" t="n">
        <f aca="false">'Central SIPA income'!M103</f>
        <v>428491.361718468</v>
      </c>
      <c r="Y108" s="9"/>
      <c r="Z108" s="9" t="n">
        <f aca="false">R108+V108-N108-L108-F108</f>
        <v>2533428.14753216</v>
      </c>
      <c r="AA108" s="9"/>
      <c r="AB108" s="9" t="n">
        <f aca="false">T108-P108-D108</f>
        <v>-36396638.1913858</v>
      </c>
      <c r="AC108" s="50"/>
      <c r="AD108" s="9"/>
      <c r="AE108" s="9"/>
      <c r="AF108" s="9"/>
      <c r="AG108" s="9" t="n">
        <f aca="false">BF108/100*$AG$53</f>
        <v>7511587836.15693</v>
      </c>
      <c r="AH108" s="39" t="n">
        <f aca="false">(AG108-AG107)/AG107</f>
        <v>0.005186397223092</v>
      </c>
      <c r="AI108" s="39"/>
      <c r="AJ108" s="39" t="n">
        <f aca="false">AB108/AG108</f>
        <v>-0.00484539873396554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13919989</v>
      </c>
      <c r="AY108" s="39" t="n">
        <f aca="false">(AW108-AW107)/AW107</f>
        <v>0.000303396859116713</v>
      </c>
      <c r="AZ108" s="38" t="n">
        <f aca="false">workers_and_wage_central!B96</f>
        <v>7837.72107139338</v>
      </c>
      <c r="BA108" s="39" t="n">
        <f aca="false">(AZ108-AZ107)/AZ107</f>
        <v>0.00488151932634407</v>
      </c>
      <c r="BB108" s="7"/>
      <c r="BC108" s="7"/>
      <c r="BD108" s="7"/>
      <c r="BE108" s="7"/>
      <c r="BF108" s="7" t="n">
        <f aca="false">BF107*(1+AY108)*(1+BA108)*(1-BE108)</f>
        <v>136.659658665271</v>
      </c>
      <c r="BG108" s="7"/>
      <c r="BH108" s="0" t="n">
        <f aca="false">BH107+1</f>
        <v>77</v>
      </c>
      <c r="BI108" s="39" t="n">
        <f aca="false">T115/AG115</f>
        <v>0.0177697938368559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131756086.198475</v>
      </c>
      <c r="E109" s="9"/>
      <c r="F109" s="67" t="n">
        <f aca="false">'Central pensions'!I109</f>
        <v>23948228.293012</v>
      </c>
      <c r="G109" s="9" t="n">
        <f aca="false">'Central pensions'!K109</f>
        <v>4340947.90156247</v>
      </c>
      <c r="H109" s="9" t="n">
        <f aca="false">'Central pensions'!V109</f>
        <v>23882614.5677025</v>
      </c>
      <c r="I109" s="67" t="n">
        <f aca="false">'Central pensions'!M109</f>
        <v>134256.120666881</v>
      </c>
      <c r="J109" s="9" t="n">
        <f aca="false">'Central pensions'!W109</f>
        <v>738637.563949566</v>
      </c>
      <c r="K109" s="9"/>
      <c r="L109" s="67" t="n">
        <f aca="false">'Central pensions'!N109</f>
        <v>2564789.27936693</v>
      </c>
      <c r="M109" s="67"/>
      <c r="N109" s="67" t="n">
        <f aca="false">'Central pensions'!L109</f>
        <v>1119718.81008212</v>
      </c>
      <c r="O109" s="9"/>
      <c r="P109" s="9" t="n">
        <f aca="false">'Central pensions'!X109</f>
        <v>19469066.2857425</v>
      </c>
      <c r="Q109" s="67"/>
      <c r="R109" s="67" t="n">
        <f aca="false">'Central SIPA income'!G104</f>
        <v>34660335.5946073</v>
      </c>
      <c r="S109" s="67"/>
      <c r="T109" s="9" t="n">
        <f aca="false">'Central SIPA income'!J104</f>
        <v>132526797.21619</v>
      </c>
      <c r="U109" s="9"/>
      <c r="V109" s="67" t="n">
        <f aca="false">'Central SIPA income'!F104</f>
        <v>169313.830029645</v>
      </c>
      <c r="W109" s="67"/>
      <c r="X109" s="67" t="n">
        <f aca="false">'Central SIPA income'!M104</f>
        <v>425267.52650276</v>
      </c>
      <c r="Y109" s="9"/>
      <c r="Z109" s="9" t="n">
        <f aca="false">R109+V109-N109-L109-F109</f>
        <v>7196913.04217598</v>
      </c>
      <c r="AA109" s="9"/>
      <c r="AB109" s="9" t="n">
        <f aca="false">T109-P109-D109</f>
        <v>-18698355.2680277</v>
      </c>
      <c r="AC109" s="50"/>
      <c r="AD109" s="9"/>
      <c r="AE109" s="9"/>
      <c r="AF109" s="9"/>
      <c r="AG109" s="9" t="n">
        <f aca="false">BF109/100*$AG$53</f>
        <v>7559998729.76973</v>
      </c>
      <c r="AH109" s="39" t="n">
        <f aca="false">(AG109-AG108)/AG108</f>
        <v>0.00644482826650517</v>
      </c>
      <c r="AI109" s="39" t="n">
        <f aca="false">(AG109-AG105)/AG105</f>
        <v>0.0184785630650298</v>
      </c>
      <c r="AJ109" s="39" t="n">
        <f aca="false">AB109/AG109</f>
        <v>-0.00247332783197402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13936392</v>
      </c>
      <c r="AY109" s="39" t="n">
        <f aca="false">(AW109-AW108)/AW108</f>
        <v>0.00117837736797062</v>
      </c>
      <c r="AZ109" s="38" t="n">
        <f aca="false">workers_and_wage_central!B97</f>
        <v>7878.94946196991</v>
      </c>
      <c r="BA109" s="39" t="n">
        <f aca="false">(AZ109-AZ108)/AZ108</f>
        <v>0.00526025233623163</v>
      </c>
      <c r="BB109" s="7"/>
      <c r="BC109" s="7"/>
      <c r="BD109" s="7"/>
      <c r="BE109" s="7"/>
      <c r="BF109" s="7" t="n">
        <f aca="false">BF108*(1+AY109)*(1+BA109)*(1-BE109)</f>
        <v>137.540406696328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0.0154638249534657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132580128.036824</v>
      </c>
      <c r="E110" s="6"/>
      <c r="F110" s="8" t="n">
        <f aca="false">'Central pensions'!I110</f>
        <v>24098007.6515005</v>
      </c>
      <c r="G110" s="6" t="n">
        <f aca="false">'Central pensions'!K110</f>
        <v>4450731.11803548</v>
      </c>
      <c r="H110" s="6" t="n">
        <f aca="false">'Central pensions'!V110</f>
        <v>24486609.4334515</v>
      </c>
      <c r="I110" s="8" t="n">
        <f aca="false">'Central pensions'!M110</f>
        <v>137651.477877385</v>
      </c>
      <c r="J110" s="6" t="n">
        <f aca="false">'Central pensions'!W110</f>
        <v>757317.817529423</v>
      </c>
      <c r="K110" s="6"/>
      <c r="L110" s="8" t="n">
        <f aca="false">'Central pensions'!N110</f>
        <v>3185599.68313797</v>
      </c>
      <c r="M110" s="8"/>
      <c r="N110" s="8" t="n">
        <f aca="false">'Central pensions'!L110</f>
        <v>1127608.69770331</v>
      </c>
      <c r="O110" s="6"/>
      <c r="P110" s="6" t="n">
        <f aca="false">'Central pensions'!X110</f>
        <v>22733862.2559175</v>
      </c>
      <c r="Q110" s="8"/>
      <c r="R110" s="8" t="n">
        <f aca="false">'Central SIPA income'!G105</f>
        <v>30461658.6478739</v>
      </c>
      <c r="S110" s="8"/>
      <c r="T110" s="6" t="n">
        <f aca="false">'Central SIPA income'!J105</f>
        <v>116472792.003886</v>
      </c>
      <c r="U110" s="6"/>
      <c r="V110" s="8" t="n">
        <f aca="false">'Central SIPA income'!F105</f>
        <v>164382.966507565</v>
      </c>
      <c r="W110" s="8"/>
      <c r="X110" s="8" t="n">
        <f aca="false">'Central SIPA income'!M105</f>
        <v>412882.618942695</v>
      </c>
      <c r="Y110" s="6"/>
      <c r="Z110" s="6" t="n">
        <f aca="false">R110+V110-N110-L110-F110</f>
        <v>2214825.58203969</v>
      </c>
      <c r="AA110" s="6"/>
      <c r="AB110" s="6" t="n">
        <f aca="false">T110-P110-D110</f>
        <v>-38841198.2888554</v>
      </c>
      <c r="AC110" s="50"/>
      <c r="AD110" s="6"/>
      <c r="AE110" s="6"/>
      <c r="AF110" s="6"/>
      <c r="AG110" s="6" t="n">
        <f aca="false">BF110/100*$AG$53</f>
        <v>7582866097.57266</v>
      </c>
      <c r="AH110" s="61" t="n">
        <f aca="false">(AG110-AG109)/AG109</f>
        <v>0.00302478460913996</v>
      </c>
      <c r="AI110" s="61"/>
      <c r="AJ110" s="61" t="n">
        <f aca="false">AB110/AG110</f>
        <v>-0.00512223185653889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0.00361543172977193</v>
      </c>
      <c r="AV110" s="5"/>
      <c r="AW110" s="65" t="n">
        <f aca="false">workers_and_wage_central!C98</f>
        <v>13927893</v>
      </c>
      <c r="AX110" s="5"/>
      <c r="AY110" s="61" t="n">
        <f aca="false">(AW110-AW109)/AW109</f>
        <v>-0.000609842203060878</v>
      </c>
      <c r="AZ110" s="66" t="n">
        <f aca="false">workers_and_wage_central!B98</f>
        <v>7907.60397766934</v>
      </c>
      <c r="BA110" s="61" t="n">
        <f aca="false">(AZ110-AZ109)/AZ109</f>
        <v>0.00363684471359322</v>
      </c>
      <c r="BB110" s="5"/>
      <c r="BC110" s="5"/>
      <c r="BD110" s="5"/>
      <c r="BE110" s="5"/>
      <c r="BF110" s="5" t="n">
        <f aca="false">BF109*(1+AY110)*(1+BA110)*(1-BE110)</f>
        <v>137.956436801638</v>
      </c>
      <c r="BG110" s="5"/>
      <c r="BH110" s="5" t="n">
        <f aca="false">BH109+1</f>
        <v>79</v>
      </c>
      <c r="BI110" s="61" t="n">
        <f aca="false">T117/AG117</f>
        <v>0.0176833359750791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132704984.420648</v>
      </c>
      <c r="E111" s="9"/>
      <c r="F111" s="67" t="n">
        <f aca="false">'Central pensions'!I111</f>
        <v>24120701.7772137</v>
      </c>
      <c r="G111" s="9" t="n">
        <f aca="false">'Central pensions'!K111</f>
        <v>4548171.48794408</v>
      </c>
      <c r="H111" s="9" t="n">
        <f aca="false">'Central pensions'!V111</f>
        <v>25022697.5991316</v>
      </c>
      <c r="I111" s="67" t="n">
        <f aca="false">'Central pensions'!M111</f>
        <v>140665.097565281</v>
      </c>
      <c r="J111" s="9" t="n">
        <f aca="false">'Central pensions'!W111</f>
        <v>773897.86389067</v>
      </c>
      <c r="K111" s="9"/>
      <c r="L111" s="67" t="n">
        <f aca="false">'Central pensions'!N111</f>
        <v>2612708.65390002</v>
      </c>
      <c r="M111" s="67"/>
      <c r="N111" s="67" t="n">
        <f aca="false">'Central pensions'!L111</f>
        <v>1128727.63097987</v>
      </c>
      <c r="O111" s="9"/>
      <c r="P111" s="9" t="n">
        <f aca="false">'Central pensions'!X111</f>
        <v>19767284.0225414</v>
      </c>
      <c r="Q111" s="67"/>
      <c r="R111" s="67" t="n">
        <f aca="false">'Central SIPA income'!G106</f>
        <v>35237831.6339185</v>
      </c>
      <c r="S111" s="67"/>
      <c r="T111" s="9" t="n">
        <f aca="false">'Central SIPA income'!J106</f>
        <v>134734903.375059</v>
      </c>
      <c r="U111" s="9"/>
      <c r="V111" s="67" t="n">
        <f aca="false">'Central SIPA income'!F106</f>
        <v>165928.773296175</v>
      </c>
      <c r="W111" s="67"/>
      <c r="X111" s="67" t="n">
        <f aca="false">'Central SIPA income'!M106</f>
        <v>416765.23992722</v>
      </c>
      <c r="Y111" s="9"/>
      <c r="Z111" s="9" t="n">
        <f aca="false">R111+V111-N111-L111-F111</f>
        <v>7541622.34512109</v>
      </c>
      <c r="AA111" s="9"/>
      <c r="AB111" s="9" t="n">
        <f aca="false">T111-P111-D111</f>
        <v>-17737365.06813</v>
      </c>
      <c r="AC111" s="50"/>
      <c r="AD111" s="9"/>
      <c r="AE111" s="9"/>
      <c r="AF111" s="9"/>
      <c r="AG111" s="9" t="n">
        <f aca="false">BF111/100*$AG$53</f>
        <v>7640973622.6574</v>
      </c>
      <c r="AH111" s="39" t="n">
        <f aca="false">(AG111-AG110)/AG110</f>
        <v>0.00766300292488884</v>
      </c>
      <c r="AI111" s="39"/>
      <c r="AJ111" s="39" t="n">
        <f aca="false">AB111/AG111</f>
        <v>-0.00232134881548789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13976155</v>
      </c>
      <c r="AX111" s="7"/>
      <c r="AY111" s="39" t="n">
        <f aca="false">(AW111-AW110)/AW110</f>
        <v>0.00346513288119028</v>
      </c>
      <c r="AZ111" s="38" t="n">
        <f aca="false">workers_and_wage_central!B99</f>
        <v>7940.68444331539</v>
      </c>
      <c r="BA111" s="39" t="n">
        <f aca="false">(AZ111-AZ110)/AZ110</f>
        <v>0.0041833740965622</v>
      </c>
      <c r="BB111" s="7"/>
      <c r="BC111" s="7"/>
      <c r="BD111" s="7"/>
      <c r="BE111" s="7"/>
      <c r="BF111" s="7" t="n">
        <f aca="false">BF110*(1+AY111)*(1+BA111)*(1-BE111)</f>
        <v>139.013597380356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132821533.746465</v>
      </c>
      <c r="E112" s="9"/>
      <c r="F112" s="67" t="n">
        <f aca="false">'Central pensions'!I112</f>
        <v>24141885.9968015</v>
      </c>
      <c r="G112" s="9" t="n">
        <f aca="false">'Central pensions'!K112</f>
        <v>4631522.89807384</v>
      </c>
      <c r="H112" s="9" t="n">
        <f aca="false">'Central pensions'!V112</f>
        <v>25481272.4650237</v>
      </c>
      <c r="I112" s="67" t="n">
        <f aca="false">'Central pensions'!M112</f>
        <v>143242.976229088</v>
      </c>
      <c r="J112" s="9" t="n">
        <f aca="false">'Central pensions'!W112</f>
        <v>788080.591701767</v>
      </c>
      <c r="K112" s="9"/>
      <c r="L112" s="67" t="n">
        <f aca="false">'Central pensions'!N112</f>
        <v>2573241.03177938</v>
      </c>
      <c r="M112" s="67"/>
      <c r="N112" s="67" t="n">
        <f aca="false">'Central pensions'!L112</f>
        <v>1130565.82334967</v>
      </c>
      <c r="O112" s="9"/>
      <c r="P112" s="9" t="n">
        <f aca="false">'Central pensions'!X112</f>
        <v>19572599.5358004</v>
      </c>
      <c r="Q112" s="67"/>
      <c r="R112" s="67" t="n">
        <f aca="false">'Central SIPA income'!G107</f>
        <v>30977561.7506059</v>
      </c>
      <c r="S112" s="67"/>
      <c r="T112" s="9" t="n">
        <f aca="false">'Central SIPA income'!J107</f>
        <v>118445392.23138</v>
      </c>
      <c r="U112" s="9"/>
      <c r="V112" s="67" t="n">
        <f aca="false">'Central SIPA income'!F107</f>
        <v>163633.725753589</v>
      </c>
      <c r="W112" s="67"/>
      <c r="X112" s="67" t="n">
        <f aca="false">'Central SIPA income'!M107</f>
        <v>411000.742180811</v>
      </c>
      <c r="Y112" s="9"/>
      <c r="Z112" s="9" t="n">
        <f aca="false">R112+V112-N112-L112-F112</f>
        <v>3295502.62442888</v>
      </c>
      <c r="AA112" s="9"/>
      <c r="AB112" s="9" t="n">
        <f aca="false">T112-P112-D112</f>
        <v>-33948741.0508851</v>
      </c>
      <c r="AC112" s="50"/>
      <c r="AD112" s="9"/>
      <c r="AE112" s="9"/>
      <c r="AF112" s="9"/>
      <c r="AG112" s="9" t="n">
        <f aca="false">BF112/100*$AG$53</f>
        <v>7670682684.75417</v>
      </c>
      <c r="AH112" s="39" t="n">
        <f aca="false">(AG112-AG111)/AG111</f>
        <v>0.00388812520025898</v>
      </c>
      <c r="AI112" s="39"/>
      <c r="AJ112" s="39" t="n">
        <f aca="false">AB112/AG112</f>
        <v>-0.00442577831023565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13949613</v>
      </c>
      <c r="AY112" s="39" t="n">
        <f aca="false">(AW112-AW111)/AW111</f>
        <v>-0.00189909170297553</v>
      </c>
      <c r="AZ112" s="38" t="n">
        <f aca="false">workers_and_wage_central!B100</f>
        <v>7986.72634434123</v>
      </c>
      <c r="BA112" s="39" t="n">
        <f aca="false">(AZ112-AZ111)/AZ111</f>
        <v>0.00579822827043488</v>
      </c>
      <c r="BB112" s="7"/>
      <c r="BC112" s="7"/>
      <c r="BD112" s="7"/>
      <c r="BE112" s="7"/>
      <c r="BF112" s="7" t="n">
        <f aca="false">BF111*(1+AY112)*(1+BA112)*(1-BE112)</f>
        <v>139.554099651509</v>
      </c>
      <c r="BG112" s="7"/>
      <c r="BH112" s="0" t="n">
        <f aca="false">BH111+1</f>
        <v>81</v>
      </c>
      <c r="BI112" s="39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133234414.485177</v>
      </c>
      <c r="E113" s="9"/>
      <c r="F113" s="67" t="n">
        <f aca="false">'Central pensions'!I113</f>
        <v>24216931.9584247</v>
      </c>
      <c r="G113" s="9" t="n">
        <f aca="false">'Central pensions'!K113</f>
        <v>4733545.18583735</v>
      </c>
      <c r="H113" s="9" t="n">
        <f aca="false">'Central pensions'!V113</f>
        <v>26042568.9908572</v>
      </c>
      <c r="I113" s="67" t="n">
        <f aca="false">'Central pensions'!M113</f>
        <v>146398.30471662</v>
      </c>
      <c r="J113" s="9" t="n">
        <f aca="false">'Central pensions'!W113</f>
        <v>805440.278067751</v>
      </c>
      <c r="K113" s="9"/>
      <c r="L113" s="67" t="n">
        <f aca="false">'Central pensions'!N113</f>
        <v>2551111.42973352</v>
      </c>
      <c r="M113" s="67"/>
      <c r="N113" s="67" t="n">
        <f aca="false">'Central pensions'!L113</f>
        <v>1135116.10144253</v>
      </c>
      <c r="O113" s="9"/>
      <c r="P113" s="9" t="n">
        <f aca="false">'Central pensions'!X113</f>
        <v>19482803.2131026</v>
      </c>
      <c r="Q113" s="67"/>
      <c r="R113" s="67" t="n">
        <f aca="false">'Central SIPA income'!G108</f>
        <v>35478895.9441257</v>
      </c>
      <c r="S113" s="67"/>
      <c r="T113" s="9" t="n">
        <f aca="false">'Central SIPA income'!J108</f>
        <v>135656633.65859</v>
      </c>
      <c r="U113" s="9"/>
      <c r="V113" s="67" t="n">
        <f aca="false">'Central SIPA income'!F108</f>
        <v>164261.653213476</v>
      </c>
      <c r="W113" s="67"/>
      <c r="X113" s="67" t="n">
        <f aca="false">'Central SIPA income'!M108</f>
        <v>412577.914923537</v>
      </c>
      <c r="Y113" s="9"/>
      <c r="Z113" s="9" t="n">
        <f aca="false">R113+V113-N113-L113-F113</f>
        <v>7739998.10773841</v>
      </c>
      <c r="AA113" s="9"/>
      <c r="AB113" s="9" t="n">
        <f aca="false">T113-P113-D113</f>
        <v>-17060584.0396897</v>
      </c>
      <c r="AC113" s="50"/>
      <c r="AD113" s="9"/>
      <c r="AE113" s="9"/>
      <c r="AF113" s="9"/>
      <c r="AG113" s="9" t="n">
        <f aca="false">BF113/100*$AG$53</f>
        <v>7669806801.59867</v>
      </c>
      <c r="AH113" s="39" t="n">
        <f aca="false">(AG113-AG112)/AG112</f>
        <v>-0.000114185815200036</v>
      </c>
      <c r="AI113" s="39" t="n">
        <f aca="false">(AG113-AG109)/AG109</f>
        <v>0.0145248796665179</v>
      </c>
      <c r="AJ113" s="39" t="n">
        <f aca="false">AB113/AG113</f>
        <v>-0.00222438250154276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13929923</v>
      </c>
      <c r="AY113" s="39" t="n">
        <f aca="false">(AW113-AW112)/AW112</f>
        <v>-0.00141150869203325</v>
      </c>
      <c r="AZ113" s="38" t="n">
        <f aca="false">workers_and_wage_central!B101</f>
        <v>7997.10235296511</v>
      </c>
      <c r="BA113" s="39" t="n">
        <f aca="false">(AZ113-AZ112)/AZ112</f>
        <v>0.0012991566477337</v>
      </c>
      <c r="BB113" s="7"/>
      <c r="BC113" s="7"/>
      <c r="BD113" s="7"/>
      <c r="BE113" s="7"/>
      <c r="BF113" s="7" t="n">
        <f aca="false">BF112*(1+AY113)*(1+BA113)*(1-BE113)</f>
        <v>139.538164552876</v>
      </c>
      <c r="BG113" s="73" t="e">
        <f aca="false">(BB113-BB109)/BB109</f>
        <v>#DIV/0!</v>
      </c>
      <c r="BH113" s="0" t="n">
        <f aca="false">BH112+1</f>
        <v>82</v>
      </c>
      <c r="BI113" s="39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133565029.364908</v>
      </c>
      <c r="E114" s="6"/>
      <c r="F114" s="8" t="n">
        <f aca="false">'Central pensions'!I114</f>
        <v>24277025.1263784</v>
      </c>
      <c r="G114" s="6" t="n">
        <f aca="false">'Central pensions'!K114</f>
        <v>4783617.65039721</v>
      </c>
      <c r="H114" s="6" t="n">
        <f aca="false">'Central pensions'!V114</f>
        <v>26318052.9171</v>
      </c>
      <c r="I114" s="8" t="n">
        <f aca="false">'Central pensions'!M114</f>
        <v>147946.937641151</v>
      </c>
      <c r="J114" s="6" t="n">
        <f aca="false">'Central pensions'!W114</f>
        <v>813960.399497941</v>
      </c>
      <c r="K114" s="6"/>
      <c r="L114" s="8" t="n">
        <f aca="false">'Central pensions'!N114</f>
        <v>3100181.59847921</v>
      </c>
      <c r="M114" s="8"/>
      <c r="N114" s="8" t="n">
        <f aca="false">'Central pensions'!L114</f>
        <v>1139781.92229109</v>
      </c>
      <c r="O114" s="6"/>
      <c r="P114" s="6" t="n">
        <f aca="false">'Central pensions'!X114</f>
        <v>22357600.8985628</v>
      </c>
      <c r="Q114" s="8"/>
      <c r="R114" s="8" t="n">
        <f aca="false">'Central SIPA income'!G109</f>
        <v>31242389.874296</v>
      </c>
      <c r="S114" s="8"/>
      <c r="T114" s="6" t="n">
        <f aca="false">'Central SIPA income'!J109</f>
        <v>119457985.515413</v>
      </c>
      <c r="U114" s="6"/>
      <c r="V114" s="8" t="n">
        <f aca="false">'Central SIPA income'!F109</f>
        <v>161671.182099717</v>
      </c>
      <c r="W114" s="8"/>
      <c r="X114" s="8" t="n">
        <f aca="false">'Central SIPA income'!M109</f>
        <v>406071.39833932</v>
      </c>
      <c r="Y114" s="6"/>
      <c r="Z114" s="6" t="n">
        <f aca="false">R114+V114-N114-L114-F114</f>
        <v>2887072.409247</v>
      </c>
      <c r="AA114" s="6"/>
      <c r="AB114" s="6" t="n">
        <f aca="false">T114-P114-D114</f>
        <v>-36464644.7480573</v>
      </c>
      <c r="AC114" s="50"/>
      <c r="AD114" s="6"/>
      <c r="AE114" s="6"/>
      <c r="AF114" s="6"/>
      <c r="AG114" s="6" t="n">
        <f aca="false">BF114/100*$AG$53</f>
        <v>7738360215.27624</v>
      </c>
      <c r="AH114" s="61" t="n">
        <f aca="false">(AG114-AG113)/AG113</f>
        <v>0.00893808872255872</v>
      </c>
      <c r="AI114" s="61"/>
      <c r="AJ114" s="61" t="n">
        <f aca="false">AB114/AG114</f>
        <v>-0.00471219272993686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0.00346900138525933</v>
      </c>
      <c r="AV114" s="5"/>
      <c r="AW114" s="65" t="n">
        <f aca="false">workers_and_wage_central!C102</f>
        <v>14007884</v>
      </c>
      <c r="AX114" s="5"/>
      <c r="AY114" s="61" t="n">
        <f aca="false">(AW114-AW113)/AW113</f>
        <v>0.0055966569233728</v>
      </c>
      <c r="AZ114" s="66" t="n">
        <f aca="false">workers_and_wage_central!B102</f>
        <v>8023.67540481405</v>
      </c>
      <c r="BA114" s="61" t="n">
        <f aca="false">(AZ114-AZ113)/AZ113</f>
        <v>0.00332283503150171</v>
      </c>
      <c r="BB114" s="5"/>
      <c r="BC114" s="5"/>
      <c r="BD114" s="5"/>
      <c r="BE114" s="5"/>
      <c r="BF114" s="5" t="n">
        <f aca="false">BF113*(1+AY114)*(1+BA114)*(1-BE114)</f>
        <v>140.785369047833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133571335.245448</v>
      </c>
      <c r="E115" s="9"/>
      <c r="F115" s="67" t="n">
        <f aca="false">'Central pensions'!I115</f>
        <v>24278171.2948107</v>
      </c>
      <c r="G115" s="9" t="n">
        <f aca="false">'Central pensions'!K115</f>
        <v>4832025.47792142</v>
      </c>
      <c r="H115" s="9" t="n">
        <f aca="false">'Central pensions'!V115</f>
        <v>26584378.5015201</v>
      </c>
      <c r="I115" s="67" t="n">
        <f aca="false">'Central pensions'!M115</f>
        <v>149444.086946025</v>
      </c>
      <c r="J115" s="9" t="n">
        <f aca="false">'Central pensions'!W115</f>
        <v>822197.273242895</v>
      </c>
      <c r="K115" s="9"/>
      <c r="L115" s="67" t="n">
        <f aca="false">'Central pensions'!N115</f>
        <v>2563284.90339498</v>
      </c>
      <c r="M115" s="67"/>
      <c r="N115" s="67" t="n">
        <f aca="false">'Central pensions'!L115</f>
        <v>1140709.38098789</v>
      </c>
      <c r="O115" s="9"/>
      <c r="P115" s="9" t="n">
        <f aca="false">'Central pensions'!X115</f>
        <v>19576743.9995765</v>
      </c>
      <c r="Q115" s="67"/>
      <c r="R115" s="67" t="n">
        <f aca="false">'Central SIPA income'!G110</f>
        <v>36103286.9784075</v>
      </c>
      <c r="S115" s="67"/>
      <c r="T115" s="9" t="n">
        <f aca="false">'Central SIPA income'!J110</f>
        <v>138044046.895199</v>
      </c>
      <c r="U115" s="9"/>
      <c r="V115" s="67" t="n">
        <f aca="false">'Central SIPA income'!F110</f>
        <v>156361.017320055</v>
      </c>
      <c r="W115" s="67"/>
      <c r="X115" s="67" t="n">
        <f aca="false">'Central SIPA income'!M110</f>
        <v>392733.795375797</v>
      </c>
      <c r="Y115" s="9"/>
      <c r="Z115" s="9" t="n">
        <f aca="false">R115+V115-N115-L115-F115</f>
        <v>8277482.41653396</v>
      </c>
      <c r="AA115" s="9"/>
      <c r="AB115" s="9" t="n">
        <f aca="false">T115-P115-D115</f>
        <v>-15104032.3498251</v>
      </c>
      <c r="AC115" s="50"/>
      <c r="AD115" s="9"/>
      <c r="AE115" s="9"/>
      <c r="AF115" s="9"/>
      <c r="AG115" s="9" t="n">
        <f aca="false">BF115/100*$AG$53</f>
        <v>7768466430.31305</v>
      </c>
      <c r="AH115" s="39" t="n">
        <f aca="false">(AG115-AG114)/AG114</f>
        <v>0.00389051610409366</v>
      </c>
      <c r="AI115" s="39"/>
      <c r="AJ115" s="39" t="n">
        <f aca="false">AB115/AG115</f>
        <v>-0.0019442746499989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14027884</v>
      </c>
      <c r="AX115" s="7"/>
      <c r="AY115" s="39" t="n">
        <f aca="false">(AW115-AW114)/AW114</f>
        <v>0.00142776739156321</v>
      </c>
      <c r="AZ115" s="38" t="n">
        <f aca="false">workers_and_wage_central!B103</f>
        <v>8043.40752820467</v>
      </c>
      <c r="BA115" s="39" t="n">
        <f aca="false">(AZ115-AZ114)/AZ114</f>
        <v>0.00245923749342916</v>
      </c>
      <c r="BB115" s="7"/>
      <c r="BC115" s="7"/>
      <c r="BD115" s="7"/>
      <c r="BE115" s="7"/>
      <c r="BF115" s="7" t="n">
        <f aca="false">BF114*(1+AY115)*(1+BA115)*(1-BE115)</f>
        <v>141.333096793334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133751400.506272</v>
      </c>
      <c r="E116" s="9"/>
      <c r="F116" s="67" t="n">
        <f aca="false">'Central pensions'!I116</f>
        <v>24310900.2874385</v>
      </c>
      <c r="G116" s="9" t="n">
        <f aca="false">'Central pensions'!K116</f>
        <v>4880403.5311418</v>
      </c>
      <c r="H116" s="9" t="n">
        <f aca="false">'Central pensions'!V116</f>
        <v>26850540.2765052</v>
      </c>
      <c r="I116" s="67" t="n">
        <f aca="false">'Central pensions'!M116</f>
        <v>150940.315396138</v>
      </c>
      <c r="J116" s="9" t="n">
        <f aca="false">'Central pensions'!W116</f>
        <v>830429.080716659</v>
      </c>
      <c r="K116" s="9"/>
      <c r="L116" s="67" t="n">
        <f aca="false">'Central pensions'!N116</f>
        <v>2531224.33329237</v>
      </c>
      <c r="M116" s="67"/>
      <c r="N116" s="67" t="n">
        <f aca="false">'Central pensions'!L116</f>
        <v>1143119.56316249</v>
      </c>
      <c r="O116" s="9"/>
      <c r="P116" s="9" t="n">
        <f aca="false">'Central pensions'!X116</f>
        <v>19423641.6601104</v>
      </c>
      <c r="Q116" s="67"/>
      <c r="R116" s="67" t="n">
        <f aca="false">'Central SIPA income'!G111</f>
        <v>31413144.9230568</v>
      </c>
      <c r="S116" s="67"/>
      <c r="T116" s="9" t="n">
        <f aca="false">'Central SIPA income'!J111</f>
        <v>120110882.243981</v>
      </c>
      <c r="U116" s="9"/>
      <c r="V116" s="67" t="n">
        <f aca="false">'Central SIPA income'!F111</f>
        <v>164356.897962069</v>
      </c>
      <c r="W116" s="67"/>
      <c r="X116" s="67" t="n">
        <f aca="false">'Central SIPA income'!M111</f>
        <v>412817.14227218</v>
      </c>
      <c r="Y116" s="9"/>
      <c r="Z116" s="9" t="n">
        <f aca="false">R116+V116-N116-L116-F116</f>
        <v>3592257.63712554</v>
      </c>
      <c r="AA116" s="9"/>
      <c r="AB116" s="9" t="n">
        <f aca="false">T116-P116-D116</f>
        <v>-33064159.9224017</v>
      </c>
      <c r="AC116" s="50"/>
      <c r="AD116" s="9"/>
      <c r="AE116" s="9"/>
      <c r="AF116" s="9"/>
      <c r="AG116" s="9" t="n">
        <f aca="false">BF116/100*$AG$53</f>
        <v>7767216882.33169</v>
      </c>
      <c r="AH116" s="39" t="n">
        <f aca="false">(AG116-AG115)/AG115</f>
        <v>-0.000160848732830955</v>
      </c>
      <c r="AI116" s="39"/>
      <c r="AJ116" s="39" t="n">
        <f aca="false">AB116/AG116</f>
        <v>-0.00425688640130723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14033697</v>
      </c>
      <c r="AY116" s="39" t="n">
        <f aca="false">(AW116-AW115)/AW115</f>
        <v>0.000414388941339977</v>
      </c>
      <c r="AZ116" s="38" t="n">
        <f aca="false">workers_and_wage_central!B104</f>
        <v>8038.78257369574</v>
      </c>
      <c r="BA116" s="39" t="n">
        <f aca="false">(AZ116-AZ115)/AZ115</f>
        <v>-0.000574999400778044</v>
      </c>
      <c r="BB116" s="7"/>
      <c r="BC116" s="7"/>
      <c r="BD116" s="7"/>
      <c r="BE116" s="7"/>
      <c r="BF116" s="7" t="n">
        <f aca="false">BF115*(1+AY116)*(1+BA116)*(1-BE116)</f>
        <v>141.310363543808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135095598.294639</v>
      </c>
      <c r="E117" s="9"/>
      <c r="F117" s="67" t="n">
        <f aca="false">'Central pensions'!I117</f>
        <v>24555224.1470458</v>
      </c>
      <c r="G117" s="9" t="n">
        <f aca="false">'Central pensions'!K117</f>
        <v>4986222.3907596</v>
      </c>
      <c r="H117" s="9" t="n">
        <f aca="false">'Central pensions'!V117</f>
        <v>27432724.4205112</v>
      </c>
      <c r="I117" s="67" t="n">
        <f aca="false">'Central pensions'!M117</f>
        <v>154213.063631739</v>
      </c>
      <c r="J117" s="9" t="n">
        <f aca="false">'Central pensions'!W117</f>
        <v>848434.775892096</v>
      </c>
      <c r="K117" s="9"/>
      <c r="L117" s="67" t="n">
        <f aca="false">'Central pensions'!N117</f>
        <v>2525118.65423292</v>
      </c>
      <c r="M117" s="67"/>
      <c r="N117" s="67" t="n">
        <f aca="false">'Central pensions'!L117</f>
        <v>1157204.41314428</v>
      </c>
      <c r="O117" s="9"/>
      <c r="P117" s="9" t="n">
        <f aca="false">'Central pensions'!X117</f>
        <v>19469449.951343</v>
      </c>
      <c r="Q117" s="67"/>
      <c r="R117" s="67" t="n">
        <f aca="false">'Central SIPA income'!G112</f>
        <v>35965252.2513371</v>
      </c>
      <c r="S117" s="67"/>
      <c r="T117" s="9" t="n">
        <f aca="false">'Central SIPA income'!J112</f>
        <v>137516259.152541</v>
      </c>
      <c r="U117" s="9"/>
      <c r="V117" s="67" t="n">
        <f aca="false">'Central SIPA income'!F112</f>
        <v>166567.126012326</v>
      </c>
      <c r="W117" s="67"/>
      <c r="X117" s="67" t="n">
        <f aca="false">'Central SIPA income'!M112</f>
        <v>418368.597907997</v>
      </c>
      <c r="Y117" s="9"/>
      <c r="Z117" s="9" t="n">
        <f aca="false">R117+V117-N117-L117-F117</f>
        <v>7894272.16292635</v>
      </c>
      <c r="AA117" s="9"/>
      <c r="AB117" s="9" t="n">
        <f aca="false">T117-P117-D117</f>
        <v>-17048789.0934408</v>
      </c>
      <c r="AC117" s="50"/>
      <c r="AD117" s="9"/>
      <c r="AE117" s="9"/>
      <c r="AF117" s="9"/>
      <c r="AG117" s="9" t="n">
        <f aca="false">BF117/100*$AG$53</f>
        <v>7776601617.83618</v>
      </c>
      <c r="AH117" s="39" t="n">
        <f aca="false">(AG117-AG116)/AG116</f>
        <v>0.00120824944721589</v>
      </c>
      <c r="AI117" s="39" t="n">
        <f aca="false">(AG117-AG113)/AG113</f>
        <v>0.0139240555857614</v>
      </c>
      <c r="AJ117" s="39" t="n">
        <f aca="false">AB117/AG117</f>
        <v>-0.00219231869282569</v>
      </c>
      <c r="AK117" s="73"/>
      <c r="AL117" s="77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14032249</v>
      </c>
      <c r="AY117" s="39" t="n">
        <f aca="false">(AW117-AW116)/AW116</f>
        <v>-0.000103180223999421</v>
      </c>
      <c r="AZ117" s="38" t="n">
        <f aca="false">workers_and_wage_central!B105</f>
        <v>8049.32595955225</v>
      </c>
      <c r="BA117" s="39" t="n">
        <f aca="false">(AZ117-AZ116)/AZ116</f>
        <v>0.00131156499878578</v>
      </c>
      <c r="BB117" s="7"/>
      <c r="BC117" s="7"/>
      <c r="BD117" s="7"/>
      <c r="BE117" s="7"/>
      <c r="BF117" s="7" t="n">
        <f aca="false">BF116*(1+AY117)*(1+BA117)*(1-BE117)</f>
        <v>141.481101712445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75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75" hidden="false" customHeight="false" outlineLevel="0" collapsed="false">
      <c r="AI119" s="31" t="n">
        <f aca="false">AVERAGE(AI29:AI117)</f>
        <v>0.020966251046288</v>
      </c>
      <c r="AK119" s="7"/>
      <c r="BF119" s="0" t="e">
        <f aca="false">BF117/BF31</f>
        <v>#DIV/0!</v>
      </c>
    </row>
    <row r="120" customFormat="false" ht="12.75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75" hidden="false" customHeight="false" outlineLevel="0" collapsed="false">
      <c r="AK121" s="73"/>
      <c r="BF121" s="31" t="e">
        <f aca="false">BF120^4-1</f>
        <v>#DIV/0!</v>
      </c>
    </row>
    <row r="122" customFormat="false" ht="12.75" hidden="false" customHeight="false" outlineLevel="0" collapsed="false">
      <c r="AK122" s="5"/>
    </row>
    <row r="123" customFormat="false" ht="12.75" hidden="false" customHeight="false" outlineLevel="0" collapsed="false">
      <c r="AK123" s="7"/>
    </row>
    <row r="124" customFormat="false" ht="12.75" hidden="false" customHeight="false" outlineLevel="0" collapsed="false">
      <c r="AK124" s="7"/>
      <c r="BB124" s="0" t="s">
        <v>104</v>
      </c>
    </row>
    <row r="125" customFormat="false" ht="12.75" hidden="false" customHeight="false" outlineLevel="0" collapsed="false">
      <c r="AK125" s="73"/>
    </row>
    <row r="127" customFormat="false" ht="12.75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75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75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75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75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75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75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75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75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75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75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75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0.0185376580414897</v>
      </c>
    </row>
    <row r="139" customFormat="false" ht="12.75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75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75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75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75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75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75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75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75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75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75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75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75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75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75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75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75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75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75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75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75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75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75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75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75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75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75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75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75" hidden="false" customHeight="false" outlineLevel="0" collapsed="false">
      <c r="AF167" s="5" t="n">
        <f aca="false">AF163+1</f>
        <v>2025</v>
      </c>
      <c r="AG167" s="6" t="n">
        <f aca="false">AG54</f>
        <v>5559469197.19228</v>
      </c>
      <c r="AH167" s="31"/>
      <c r="AI167" s="31"/>
    </row>
    <row r="168" customFormat="false" ht="12.75" hidden="false" customHeight="false" outlineLevel="0" collapsed="false">
      <c r="AF168" s="7" t="n">
        <f aca="false">AF164+1</f>
        <v>2025</v>
      </c>
      <c r="AG168" s="9" t="n">
        <f aca="false">AG55</f>
        <v>5628048284.93528</v>
      </c>
    </row>
    <row r="169" customFormat="false" ht="12.75" hidden="false" customHeight="false" outlineLevel="0" collapsed="false">
      <c r="AF169" s="7" t="n">
        <f aca="false">AF165+1</f>
        <v>2025</v>
      </c>
      <c r="AG169" s="9" t="n">
        <f aca="false">AG56</f>
        <v>5667939581.00566</v>
      </c>
    </row>
    <row r="170" customFormat="false" ht="12.75" hidden="false" customHeight="false" outlineLevel="0" collapsed="false">
      <c r="AF170" s="7" t="n">
        <f aca="false">AF166+1</f>
        <v>2025</v>
      </c>
      <c r="AG170" s="9" t="n">
        <f aca="false">AG57</f>
        <v>5742901291.90824</v>
      </c>
      <c r="AJ170" s="31" t="n">
        <f aca="false">(AG170-AG166)/AG166</f>
        <v>0.0448162857429274</v>
      </c>
    </row>
    <row r="171" customFormat="false" ht="12.75" hidden="false" customHeight="false" outlineLevel="0" collapsed="false">
      <c r="AF171" s="5" t="n">
        <f aca="false">AF167+1</f>
        <v>2026</v>
      </c>
      <c r="AG171" s="6" t="n">
        <f aca="false">AG58</f>
        <v>5797851987.55468</v>
      </c>
      <c r="AH171" s="31"/>
      <c r="AI171" s="31"/>
    </row>
    <row r="172" customFormat="false" ht="12.75" hidden="false" customHeight="false" outlineLevel="0" collapsed="false">
      <c r="AF172" s="7" t="n">
        <f aca="false">AF168+1</f>
        <v>2026</v>
      </c>
      <c r="AG172" s="9" t="n">
        <f aca="false">AG59</f>
        <v>5840854176.553</v>
      </c>
    </row>
    <row r="173" customFormat="false" ht="12.75" hidden="false" customHeight="false" outlineLevel="0" collapsed="false">
      <c r="AF173" s="7" t="n">
        <f aca="false">AF169+1</f>
        <v>2026</v>
      </c>
      <c r="AG173" s="9" t="n">
        <f aca="false">AG60</f>
        <v>5861349063.13381</v>
      </c>
    </row>
    <row r="174" customFormat="false" ht="12.75" hidden="false" customHeight="false" outlineLevel="0" collapsed="false">
      <c r="AF174" s="7" t="n">
        <f aca="false">AF170+1</f>
        <v>2026</v>
      </c>
      <c r="AG174" s="9" t="n">
        <f aca="false">AG61</f>
        <v>5891744840.72913</v>
      </c>
      <c r="AJ174" s="31" t="n">
        <f aca="false">(AG174-AG170)/AG170</f>
        <v>0.0259178316421031</v>
      </c>
    </row>
    <row r="175" customFormat="false" ht="12.75" hidden="false" customHeight="false" outlineLevel="0" collapsed="false">
      <c r="AF175" s="5" t="n">
        <f aca="false">AF171+1</f>
        <v>2027</v>
      </c>
      <c r="AG175" s="6" t="n">
        <f aca="false">AG62</f>
        <v>5895713585.8593</v>
      </c>
      <c r="AH175" s="31"/>
      <c r="AI175" s="31"/>
    </row>
    <row r="176" customFormat="false" ht="12.75" hidden="false" customHeight="false" outlineLevel="0" collapsed="false">
      <c r="AF176" s="7" t="n">
        <f aca="false">AF172+1</f>
        <v>2027</v>
      </c>
      <c r="AG176" s="9" t="n">
        <f aca="false">AG63</f>
        <v>5932111825.19869</v>
      </c>
    </row>
    <row r="177" customFormat="false" ht="12.75" hidden="false" customHeight="false" outlineLevel="0" collapsed="false">
      <c r="AF177" s="7" t="n">
        <f aca="false">AF173+1</f>
        <v>2027</v>
      </c>
      <c r="AG177" s="9" t="n">
        <f aca="false">AG64</f>
        <v>6009785378.09792</v>
      </c>
    </row>
    <row r="178" customFormat="false" ht="12.75" hidden="false" customHeight="false" outlineLevel="0" collapsed="false">
      <c r="AF178" s="7" t="n">
        <f aca="false">AF174+1</f>
        <v>2027</v>
      </c>
      <c r="AG178" s="9" t="n">
        <f aca="false">AG65</f>
        <v>6049206503.26714</v>
      </c>
      <c r="AJ178" s="31" t="n">
        <f aca="false">(AG178-AG174)/AG174</f>
        <v>0.026725811588019</v>
      </c>
    </row>
    <row r="179" customFormat="false" ht="12.75" hidden="false" customHeight="false" outlineLevel="0" collapsed="false">
      <c r="AF179" s="5" t="n">
        <f aca="false">AF175+1</f>
        <v>2028</v>
      </c>
      <c r="AG179" s="6" t="n">
        <f aca="false">AG66</f>
        <v>6105584068.18591</v>
      </c>
      <c r="AH179" s="31"/>
      <c r="AI179" s="31"/>
    </row>
    <row r="180" customFormat="false" ht="12.75" hidden="false" customHeight="false" outlineLevel="0" collapsed="false">
      <c r="AF180" s="7" t="n">
        <f aca="false">AF176+1</f>
        <v>2028</v>
      </c>
      <c r="AG180" s="9" t="n">
        <f aca="false">AG67</f>
        <v>6107034212.28912</v>
      </c>
    </row>
    <row r="181" customFormat="false" ht="12.75" hidden="false" customHeight="false" outlineLevel="0" collapsed="false">
      <c r="AF181" s="7" t="n">
        <f aca="false">AF177+1</f>
        <v>2028</v>
      </c>
      <c r="AG181" s="9" t="n">
        <f aca="false">AG68</f>
        <v>6164593688.61869</v>
      </c>
    </row>
    <row r="182" customFormat="false" ht="12.75" hidden="false" customHeight="false" outlineLevel="0" collapsed="false">
      <c r="AF182" s="7" t="n">
        <f aca="false">AF178+1</f>
        <v>2028</v>
      </c>
      <c r="AG182" s="9" t="n">
        <f aca="false">AG69</f>
        <v>6205319194.52724</v>
      </c>
      <c r="AJ182" s="31" t="n">
        <f aca="false">(AG182-AG178)/AG178</f>
        <v>0.0258071353946645</v>
      </c>
    </row>
    <row r="183" customFormat="false" ht="12.75" hidden="false" customHeight="false" outlineLevel="0" collapsed="false">
      <c r="AF183" s="5" t="n">
        <f aca="false">AF179+1</f>
        <v>2029</v>
      </c>
      <c r="AG183" s="6" t="n">
        <f aca="false">AG70</f>
        <v>6229811170.15878</v>
      </c>
      <c r="AH183" s="31"/>
      <c r="AI183" s="31"/>
    </row>
    <row r="184" customFormat="false" ht="12.75" hidden="false" customHeight="false" outlineLevel="0" collapsed="false">
      <c r="AF184" s="7" t="n">
        <f aca="false">AF180+1</f>
        <v>2029</v>
      </c>
      <c r="AG184" s="9" t="n">
        <f aca="false">AG71</f>
        <v>6282662812.76361</v>
      </c>
    </row>
    <row r="185" customFormat="false" ht="12.75" hidden="false" customHeight="false" outlineLevel="0" collapsed="false">
      <c r="AF185" s="7" t="n">
        <f aca="false">AF181+1</f>
        <v>2029</v>
      </c>
      <c r="AG185" s="9" t="n">
        <f aca="false">AG72</f>
        <v>6319040466.35493</v>
      </c>
    </row>
    <row r="186" customFormat="false" ht="12.75" hidden="false" customHeight="false" outlineLevel="0" collapsed="false">
      <c r="AF186" s="7" t="n">
        <f aca="false">AF182+1</f>
        <v>2029</v>
      </c>
      <c r="AG186" s="9" t="n">
        <f aca="false">AG73</f>
        <v>6359041029.58733</v>
      </c>
      <c r="AJ186" s="31" t="n">
        <f aca="false">(AG186-AG182)/AG182</f>
        <v>0.0247725911014635</v>
      </c>
    </row>
    <row r="187" customFormat="false" ht="12.75" hidden="false" customHeight="false" outlineLevel="0" collapsed="false">
      <c r="AF187" s="5" t="n">
        <f aca="false">AF183+1</f>
        <v>2030</v>
      </c>
      <c r="AG187" s="6" t="n">
        <f aca="false">AG74</f>
        <v>6428074787.21459</v>
      </c>
      <c r="AH187" s="31"/>
      <c r="AI187" s="31"/>
    </row>
    <row r="188" customFormat="false" ht="12.75" hidden="false" customHeight="false" outlineLevel="0" collapsed="false">
      <c r="AF188" s="7" t="n">
        <f aca="false">AF184+1</f>
        <v>2030</v>
      </c>
      <c r="AG188" s="9" t="n">
        <f aca="false">AG75</f>
        <v>6442984003.89783</v>
      </c>
    </row>
    <row r="189" customFormat="false" ht="12.75" hidden="false" customHeight="false" outlineLevel="0" collapsed="false">
      <c r="AF189" s="7" t="n">
        <f aca="false">AF185+1</f>
        <v>2030</v>
      </c>
      <c r="AG189" s="9" t="n">
        <f aca="false">AG76</f>
        <v>6483566933.27391</v>
      </c>
    </row>
    <row r="190" customFormat="false" ht="12.75" hidden="false" customHeight="false" outlineLevel="0" collapsed="false">
      <c r="AF190" s="7" t="n">
        <f aca="false">AF186+1</f>
        <v>2030</v>
      </c>
      <c r="AG190" s="9" t="n">
        <f aca="false">AG77</f>
        <v>6519075222.12038</v>
      </c>
      <c r="AJ190" s="31" t="n">
        <f aca="false">(AG190-AG186)/AG186</f>
        <v>0.0251664035172041</v>
      </c>
    </row>
    <row r="191" customFormat="false" ht="12.75" hidden="false" customHeight="false" outlineLevel="0" collapsed="false">
      <c r="AF191" s="5" t="n">
        <f aca="false">AF187+1</f>
        <v>2031</v>
      </c>
      <c r="AG191" s="6" t="n">
        <f aca="false">AG78</f>
        <v>6534695959.84183</v>
      </c>
      <c r="AH191" s="31"/>
      <c r="AI191" s="31"/>
    </row>
    <row r="192" customFormat="false" ht="12.75" hidden="false" customHeight="false" outlineLevel="0" collapsed="false">
      <c r="AF192" s="7" t="n">
        <f aca="false">AF188+1</f>
        <v>2031</v>
      </c>
      <c r="AG192" s="9" t="n">
        <f aca="false">AG79</f>
        <v>6578965568.03016</v>
      </c>
    </row>
    <row r="193" customFormat="false" ht="12.75" hidden="false" customHeight="false" outlineLevel="0" collapsed="false">
      <c r="AF193" s="7" t="n">
        <f aca="false">AF189+1</f>
        <v>2031</v>
      </c>
      <c r="AG193" s="9" t="n">
        <f aca="false">AG80</f>
        <v>6607520583.64317</v>
      </c>
    </row>
    <row r="194" customFormat="false" ht="12.75" hidden="false" customHeight="false" outlineLevel="0" collapsed="false">
      <c r="AF194" s="7" t="n">
        <f aca="false">AF190+1</f>
        <v>2031</v>
      </c>
      <c r="AG194" s="9" t="n">
        <f aca="false">AG81</f>
        <v>6641773596.2523</v>
      </c>
      <c r="AJ194" s="31" t="n">
        <f aca="false">(AG194-AG190)/AG190</f>
        <v>0.0188214386168735</v>
      </c>
    </row>
    <row r="195" customFormat="false" ht="12.75" hidden="false" customHeight="false" outlineLevel="0" collapsed="false">
      <c r="AF195" s="5" t="n">
        <f aca="false">AF191+1</f>
        <v>2032</v>
      </c>
      <c r="AG195" s="6" t="n">
        <f aca="false">AG82</f>
        <v>6647231333.56633</v>
      </c>
      <c r="AH195" s="31"/>
      <c r="AI195" s="31"/>
    </row>
    <row r="196" customFormat="false" ht="12.75" hidden="false" customHeight="false" outlineLevel="0" collapsed="false">
      <c r="AF196" s="7" t="n">
        <f aca="false">AF192+1</f>
        <v>2032</v>
      </c>
      <c r="AG196" s="9" t="n">
        <f aca="false">AG83</f>
        <v>6693061176.15428</v>
      </c>
    </row>
    <row r="197" customFormat="false" ht="12.75" hidden="false" customHeight="false" outlineLevel="0" collapsed="false">
      <c r="AF197" s="7" t="n">
        <f aca="false">AF193+1</f>
        <v>2032</v>
      </c>
      <c r="AG197" s="9" t="n">
        <f aca="false">AG84</f>
        <v>6716976952.61133</v>
      </c>
    </row>
    <row r="198" customFormat="false" ht="12.75" hidden="false" customHeight="false" outlineLevel="0" collapsed="false">
      <c r="AF198" s="7" t="n">
        <f aca="false">AF194+1</f>
        <v>2032</v>
      </c>
      <c r="AG198" s="9" t="n">
        <f aca="false">AG85</f>
        <v>6748453414.02161</v>
      </c>
      <c r="AJ198" s="31" t="n">
        <f aca="false">(AG198-AG194)/AG194</f>
        <v>0.0160619473433282</v>
      </c>
    </row>
    <row r="199" customFormat="false" ht="12.75" hidden="false" customHeight="false" outlineLevel="0" collapsed="false">
      <c r="AF199" s="5" t="n">
        <f aca="false">AF195+1</f>
        <v>2033</v>
      </c>
      <c r="AG199" s="6" t="n">
        <f aca="false">AG86</f>
        <v>6812747184.30744</v>
      </c>
      <c r="AH199" s="31"/>
      <c r="AI199" s="31"/>
    </row>
    <row r="200" customFormat="false" ht="12.75" hidden="false" customHeight="false" outlineLevel="0" collapsed="false">
      <c r="AF200" s="7" t="n">
        <f aca="false">AF196+1</f>
        <v>2033</v>
      </c>
      <c r="AG200" s="9" t="n">
        <f aca="false">AG87</f>
        <v>6837942989.06157</v>
      </c>
    </row>
    <row r="201" customFormat="false" ht="12.75" hidden="false" customHeight="false" outlineLevel="0" collapsed="false">
      <c r="AF201" s="7" t="n">
        <f aca="false">AF197+1</f>
        <v>2033</v>
      </c>
      <c r="AG201" s="9" t="n">
        <f aca="false">AG88</f>
        <v>6897448521.47189</v>
      </c>
    </row>
    <row r="202" customFormat="false" ht="12.75" hidden="false" customHeight="false" outlineLevel="0" collapsed="false">
      <c r="AF202" s="7" t="n">
        <f aca="false">AF198+1</f>
        <v>2033</v>
      </c>
      <c r="AG202" s="9" t="n">
        <f aca="false">AG89</f>
        <v>6963071098.60546</v>
      </c>
      <c r="AJ202" s="31" t="n">
        <f aca="false">(AG202-AG198)/AG198</f>
        <v>0.0318024992419636</v>
      </c>
    </row>
    <row r="203" customFormat="false" ht="12.75" hidden="false" customHeight="false" outlineLevel="0" collapsed="false">
      <c r="AF203" s="5" t="n">
        <f aca="false">AF199+1</f>
        <v>2034</v>
      </c>
      <c r="AG203" s="6" t="n">
        <f aca="false">AG90</f>
        <v>6970878684.74651</v>
      </c>
      <c r="AH203" s="31"/>
      <c r="AI203" s="31"/>
    </row>
    <row r="204" customFormat="false" ht="12.75" hidden="false" customHeight="false" outlineLevel="0" collapsed="false">
      <c r="AF204" s="7" t="n">
        <f aca="false">AF200+1</f>
        <v>2034</v>
      </c>
      <c r="AG204" s="9" t="n">
        <f aca="false">AG91</f>
        <v>7038444335.71879</v>
      </c>
    </row>
    <row r="205" customFormat="false" ht="12.75" hidden="false" customHeight="false" outlineLevel="0" collapsed="false">
      <c r="AF205" s="7" t="n">
        <f aca="false">AF201+1</f>
        <v>2034</v>
      </c>
      <c r="AG205" s="9" t="n">
        <f aca="false">AG92</f>
        <v>7015019779.88649</v>
      </c>
    </row>
    <row r="206" customFormat="false" ht="12.75" hidden="false" customHeight="false" outlineLevel="0" collapsed="false">
      <c r="AF206" s="7" t="n">
        <f aca="false">AF202+1</f>
        <v>2034</v>
      </c>
      <c r="AG206" s="9" t="n">
        <f aca="false">AG93</f>
        <v>7067082669.61342</v>
      </c>
      <c r="AJ206" s="31" t="n">
        <f aca="false">(AG206-AG202)/AG202</f>
        <v>0.0149376000237584</v>
      </c>
    </row>
    <row r="207" customFormat="false" ht="12.75" hidden="false" customHeight="false" outlineLevel="0" collapsed="false">
      <c r="AF207" s="5" t="n">
        <f aca="false">AF203+1</f>
        <v>2035</v>
      </c>
      <c r="AG207" s="6" t="n">
        <f aca="false">AG94</f>
        <v>7091446682.52187</v>
      </c>
      <c r="AH207" s="31"/>
      <c r="AI207" s="31"/>
    </row>
    <row r="208" customFormat="false" ht="12.75" hidden="false" customHeight="false" outlineLevel="0" collapsed="false">
      <c r="AF208" s="7" t="n">
        <f aca="false">AF204+1</f>
        <v>2035</v>
      </c>
      <c r="AG208" s="9" t="n">
        <f aca="false">AG95</f>
        <v>7122141495.32886</v>
      </c>
    </row>
    <row r="209" customFormat="false" ht="12.75" hidden="false" customHeight="false" outlineLevel="0" collapsed="false">
      <c r="AF209" s="7" t="n">
        <f aca="false">AF205+1</f>
        <v>2035</v>
      </c>
      <c r="AG209" s="9" t="n">
        <f aca="false">AG96</f>
        <v>7139905566.79031</v>
      </c>
    </row>
    <row r="210" customFormat="false" ht="12.75" hidden="false" customHeight="false" outlineLevel="0" collapsed="false">
      <c r="AF210" s="7" t="n">
        <f aca="false">AF206+1</f>
        <v>2035</v>
      </c>
      <c r="AG210" s="9" t="n">
        <f aca="false">AG97</f>
        <v>7192121190.90367</v>
      </c>
      <c r="AJ210" s="31" t="n">
        <f aca="false">(AG210-AG206)/AG206</f>
        <v>0.017693088808467</v>
      </c>
    </row>
    <row r="211" customFormat="false" ht="12.75" hidden="false" customHeight="false" outlineLevel="0" collapsed="false">
      <c r="AF211" s="5" t="n">
        <f aca="false">AF207+1</f>
        <v>2036</v>
      </c>
      <c r="AG211" s="6" t="n">
        <f aca="false">AG98</f>
        <v>7201984192.10264</v>
      </c>
      <c r="AH211" s="31"/>
      <c r="AI211" s="31"/>
    </row>
    <row r="212" customFormat="false" ht="12.75" hidden="false" customHeight="false" outlineLevel="0" collapsed="false">
      <c r="AF212" s="7" t="n">
        <f aca="false">AF208+1</f>
        <v>2036</v>
      </c>
      <c r="AG212" s="9" t="n">
        <f aca="false">AG99</f>
        <v>7230234419.86754</v>
      </c>
    </row>
    <row r="213" customFormat="false" ht="12.75" hidden="false" customHeight="false" outlineLevel="0" collapsed="false">
      <c r="AF213" s="7" t="n">
        <f aca="false">AF209+1</f>
        <v>2036</v>
      </c>
      <c r="AG213" s="9" t="n">
        <f aca="false">AG100</f>
        <v>7257992664.43067</v>
      </c>
    </row>
    <row r="214" customFormat="false" ht="12.75" hidden="false" customHeight="false" outlineLevel="0" collapsed="false">
      <c r="AF214" s="7" t="n">
        <f aca="false">AF210+1</f>
        <v>2036</v>
      </c>
      <c r="AG214" s="9" t="n">
        <f aca="false">AG101</f>
        <v>7298188376.11476</v>
      </c>
      <c r="AJ214" s="31" t="n">
        <f aca="false">(AG214-AG210)/AG210</f>
        <v>0.0147476915913542</v>
      </c>
    </row>
    <row r="215" customFormat="false" ht="12.75" hidden="false" customHeight="false" outlineLevel="0" collapsed="false">
      <c r="AF215" s="5" t="n">
        <f aca="false">AF211+1</f>
        <v>2037</v>
      </c>
      <c r="AG215" s="6" t="n">
        <f aca="false">AG102</f>
        <v>7341224438.50452</v>
      </c>
      <c r="AH215" s="31"/>
      <c r="AI215" s="31"/>
    </row>
    <row r="216" customFormat="false" ht="12.75" hidden="false" customHeight="false" outlineLevel="0" collapsed="false">
      <c r="AF216" s="7" t="n">
        <f aca="false">AF212+1</f>
        <v>2037</v>
      </c>
      <c r="AG216" s="9" t="n">
        <f aca="false">AG103</f>
        <v>7388828045.84799</v>
      </c>
    </row>
    <row r="217" customFormat="false" ht="12.75" hidden="false" customHeight="false" outlineLevel="0" collapsed="false">
      <c r="AF217" s="7" t="n">
        <f aca="false">AF213+1</f>
        <v>2037</v>
      </c>
      <c r="AG217" s="9" t="n">
        <f aca="false">AG104</f>
        <v>7390944853.39295</v>
      </c>
    </row>
    <row r="218" customFormat="false" ht="12.75" hidden="false" customHeight="false" outlineLevel="0" collapsed="false">
      <c r="AF218" s="7" t="n">
        <f aca="false">AF214+1</f>
        <v>2037</v>
      </c>
      <c r="AG218" s="9" t="n">
        <f aca="false">AG105</f>
        <v>7422835397.75105</v>
      </c>
      <c r="AJ218" s="31" t="n">
        <f aca="false">(AG218-AG214)/AG214</f>
        <v>0.0170791729690395</v>
      </c>
    </row>
    <row r="219" customFormat="false" ht="12.75" hidden="false" customHeight="false" outlineLevel="0" collapsed="false">
      <c r="AF219" s="5" t="n">
        <f aca="false">AF215+1</f>
        <v>2038</v>
      </c>
      <c r="AG219" s="6" t="n">
        <f aca="false">AG106</f>
        <v>7433147067.87835</v>
      </c>
      <c r="AH219" s="31"/>
      <c r="AI219" s="31"/>
    </row>
    <row r="220" customFormat="false" ht="12.75" hidden="false" customHeight="false" outlineLevel="0" collapsed="false">
      <c r="AF220" s="7" t="n">
        <f aca="false">AF216+1</f>
        <v>2038</v>
      </c>
      <c r="AG220" s="9" t="n">
        <f aca="false">AG107</f>
        <v>7472830767.41617</v>
      </c>
    </row>
    <row r="221" customFormat="false" ht="12.75" hidden="false" customHeight="false" outlineLevel="0" collapsed="false">
      <c r="AF221" s="7" t="n">
        <f aca="false">AF217+1</f>
        <v>2038</v>
      </c>
      <c r="AG221" s="9" t="n">
        <f aca="false">AG108</f>
        <v>7511587836.15693</v>
      </c>
    </row>
    <row r="222" customFormat="false" ht="12.75" hidden="false" customHeight="false" outlineLevel="0" collapsed="false">
      <c r="AF222" s="7" t="n">
        <f aca="false">AF218+1</f>
        <v>2038</v>
      </c>
      <c r="AG222" s="9" t="n">
        <f aca="false">AG109</f>
        <v>7559998729.76973</v>
      </c>
      <c r="AJ222" s="31" t="n">
        <f aca="false">(AG222-AG218)/AG218</f>
        <v>0.0184785630650298</v>
      </c>
    </row>
    <row r="223" customFormat="false" ht="12.75" hidden="false" customHeight="false" outlineLevel="0" collapsed="false">
      <c r="AF223" s="5" t="n">
        <f aca="false">AF219+1</f>
        <v>2039</v>
      </c>
      <c r="AG223" s="6" t="n">
        <f aca="false">AG110</f>
        <v>7582866097.57266</v>
      </c>
      <c r="AH223" s="31"/>
      <c r="AI223" s="31"/>
    </row>
    <row r="224" customFormat="false" ht="12.75" hidden="false" customHeight="false" outlineLevel="0" collapsed="false">
      <c r="AF224" s="7" t="n">
        <f aca="false">AF220+1</f>
        <v>2039</v>
      </c>
      <c r="AG224" s="9" t="n">
        <f aca="false">AG111</f>
        <v>7640973622.6574</v>
      </c>
    </row>
    <row r="225" customFormat="false" ht="12.75" hidden="false" customHeight="false" outlineLevel="0" collapsed="false">
      <c r="AF225" s="7" t="n">
        <f aca="false">AF221+1</f>
        <v>2039</v>
      </c>
      <c r="AG225" s="9" t="n">
        <f aca="false">AG112</f>
        <v>7670682684.75417</v>
      </c>
    </row>
    <row r="226" customFormat="false" ht="12.75" hidden="false" customHeight="false" outlineLevel="0" collapsed="false">
      <c r="AF226" s="7" t="n">
        <f aca="false">AF222+1</f>
        <v>2039</v>
      </c>
      <c r="AG226" s="9" t="n">
        <f aca="false">AG113</f>
        <v>7669806801.59867</v>
      </c>
      <c r="AJ226" s="31" t="n">
        <f aca="false">(AG226-AG222)/AG222</f>
        <v>0.0145248796665179</v>
      </c>
    </row>
    <row r="227" customFormat="false" ht="12.75" hidden="false" customHeight="false" outlineLevel="0" collapsed="false">
      <c r="AF227" s="5" t="n">
        <f aca="false">AF223+1</f>
        <v>2040</v>
      </c>
      <c r="AG227" s="6" t="n">
        <f aca="false">AG114</f>
        <v>7738360215.27624</v>
      </c>
      <c r="AH227" s="31"/>
      <c r="AI227" s="31"/>
    </row>
    <row r="228" customFormat="false" ht="12.75" hidden="false" customHeight="false" outlineLevel="0" collapsed="false">
      <c r="AF228" s="7" t="n">
        <f aca="false">AF224+1</f>
        <v>2040</v>
      </c>
      <c r="AG228" s="9" t="n">
        <f aca="false">AG115</f>
        <v>7768466430.31305</v>
      </c>
    </row>
    <row r="229" customFormat="false" ht="12.75" hidden="false" customHeight="false" outlineLevel="0" collapsed="false">
      <c r="AF229" s="7" t="n">
        <f aca="false">AF225+1</f>
        <v>2040</v>
      </c>
      <c r="AG229" s="9" t="n">
        <f aca="false">AG116</f>
        <v>7767216882.33169</v>
      </c>
    </row>
    <row r="230" customFormat="false" ht="12.75" hidden="false" customHeight="false" outlineLevel="0" collapsed="false">
      <c r="AF230" s="7" t="n">
        <f aca="false">AF226+1</f>
        <v>2040</v>
      </c>
      <c r="AG230" s="9" t="n">
        <f aca="false">AG117</f>
        <v>7776601617.83618</v>
      </c>
      <c r="AJ230" s="31" t="n">
        <f aca="false">(AG230-AG226)/AG226</f>
        <v>0.0139240555857614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256</v>
      </c>
      <c r="C1" s="0" t="s">
        <v>257</v>
      </c>
      <c r="D1" s="0" t="s">
        <v>258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2068508.30499443</v>
      </c>
      <c r="C22" s="0" t="n">
        <v>730783.620773333</v>
      </c>
      <c r="D22" s="0" t="n">
        <v>1337934.8164611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640625" defaultRowHeight="12.75" zeroHeight="false" outlineLevelRow="0" outlineLevelCol="0"/>
  <sheetData>
    <row r="1" customFormat="false" ht="12.8" hidden="false" customHeight="false" outlineLevel="0" collapsed="false">
      <c r="A1" s="0" t="s">
        <v>221</v>
      </c>
      <c r="B1" s="0" t="s">
        <v>256</v>
      </c>
      <c r="C1" s="0" t="s">
        <v>257</v>
      </c>
      <c r="D1" s="0" t="s">
        <v>258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2045910.79628126</v>
      </c>
      <c r="C22" s="0" t="n">
        <v>729683.516693333</v>
      </c>
      <c r="D22" s="0" t="n">
        <v>1316437.41182792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0.0177910422073568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95.1557074390027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0.0333293560952252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87.5420525465609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0.0381247616544038</v>
      </c>
      <c r="F19" s="27" t="n">
        <v>65285.3539364785</v>
      </c>
      <c r="G19" s="28" t="n">
        <f aca="false">(F19/F18)^(1/3)-1</f>
        <v>0.0407200735585389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88.2002607219898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0.0307921138341734</v>
      </c>
      <c r="F20" s="29" t="n">
        <v>72581.7123791774</v>
      </c>
      <c r="G20" s="30" t="n">
        <f aca="false">(F20/F19)^(1/3)-1</f>
        <v>0.0359460744033444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142.545688975558</v>
      </c>
      <c r="L20" s="13" t="n">
        <f aca="false">100*F20*100/D20/($F$16*100/$D$16)</f>
        <v>89.5298906774064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0.0281868519131971</v>
      </c>
      <c r="F21" s="27" t="n">
        <v>80083.2211430558</v>
      </c>
      <c r="G21" s="28" t="n">
        <f aca="false">(F21/F20)^(1/3)-1</f>
        <v>0.033327786172763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90.8795649706046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0.0259882279085075</v>
      </c>
      <c r="F22" s="29" t="n">
        <v>87140.8537057609</v>
      </c>
      <c r="G22" s="30" t="n">
        <f aca="false">(F22/F21)^(1/3)-1</f>
        <v>0.0285531984782794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0.0241078973627511</v>
      </c>
      <c r="F23" s="27" t="n">
        <v>94300.0883871126</v>
      </c>
      <c r="G23" s="28" t="n">
        <f aca="false">(F23/F22)^(1/3)-1</f>
        <v>0.0266681671061579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92.2513068575469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0.0258272124597458</v>
      </c>
      <c r="F24" s="29" t="n">
        <v>102102.641742763</v>
      </c>
      <c r="G24" s="30" t="n">
        <f aca="false">(F24/F23)^(1/3)-1</f>
        <v>0.0268530396722053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194.024758178523</v>
      </c>
      <c r="L24" s="13" t="n">
        <f aca="false">100*F24*100/D24/($F$16*100/$D$16)</f>
        <v>92.5283376242914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0.0239692850799014</v>
      </c>
      <c r="F25" s="27" t="n">
        <v>109951.20684986</v>
      </c>
      <c r="G25" s="28" t="n">
        <f aca="false">(F25/F24)^(1/3)-1</f>
        <v>0.0249932543649798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208.313751485788</v>
      </c>
      <c r="L25" s="13" t="n">
        <f aca="false">100*F25*100/D25/($F$16*100/$D$16)</f>
        <v>92.8062003147051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0.0223608059111404</v>
      </c>
      <c r="F26" s="29" t="n">
        <v>117845.989691532</v>
      </c>
      <c r="G26" s="30" t="n">
        <f aca="false">(F26/F25)^(1/3)-1</f>
        <v>0.0233831667170519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93.0848974270564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0.0209546851408799</v>
      </c>
      <c r="F27" s="27" t="n">
        <v>125787.197073108</v>
      </c>
      <c r="G27" s="28" t="n">
        <f aca="false">(F27/F26)^(1/3)-1</f>
        <v>0.0219756398260214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93.364431467115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0.0196128224222165</v>
      </c>
      <c r="F28" s="29" t="n">
        <v>134258.315787701</v>
      </c>
      <c r="G28" s="30" t="n">
        <f aca="false">(F28/F27)^(1/3)-1</f>
        <v>0.0219624018789695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94.0113624582873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0.0208536683649589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94.6582934494605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0.0198602713833267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279.532250958375</v>
      </c>
      <c r="L30" s="13" t="n">
        <f aca="false">100*F30*100/D30/($F$16*100/$D$16)</f>
        <v>95.3052244406326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0.018964924783762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293.745755244394</v>
      </c>
      <c r="L31" s="13" t="n">
        <f aca="false">100*F31*100/D31/($F$16*100/$D$16)</f>
        <v>95.9521554318055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</v>
      </c>
      <c r="F32" s="29" t="n">
        <v>168642.090685872</v>
      </c>
      <c r="G32" s="30" t="n">
        <f aca="false">(F32/F31)^(1/3)-1</f>
        <v>0.0170559812060145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96.5990864229783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0.0141528197318075</v>
      </c>
      <c r="F33" s="27" t="n">
        <v>177082.23322894</v>
      </c>
      <c r="G33" s="28" t="n">
        <f aca="false">(F33/F32)^(1/3)-1</f>
        <v>0.0164117358281699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97.246017414151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0.0135763173835879</v>
      </c>
      <c r="F34" s="29" t="n">
        <v>185619.645372901</v>
      </c>
      <c r="G34" s="30" t="n">
        <f aca="false">(F34/F33)^(1/3)-1</f>
        <v>0.0158189635759645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333.401432202386</v>
      </c>
      <c r="L34" s="13" t="n">
        <f aca="false">100*F34*100/D34/($F$16*100/$D$16)</f>
        <v>97.8929484053237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0.0130449483962689</v>
      </c>
      <c r="F35" s="27" t="n">
        <v>194254.327117755</v>
      </c>
      <c r="G35" s="28" t="n">
        <f aca="false">(F35/F34)^(1/3)-1</f>
        <v>0.0152716384590494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346.619991188385</v>
      </c>
      <c r="L35" s="13" t="n">
        <f aca="false">100*F35*100/D35/($F$16*100/$D$16)</f>
        <v>98.5398793964959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8" t="s">
        <v>54</v>
      </c>
      <c r="C41" s="78"/>
      <c r="D41" s="78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A20" colorId="64" zoomScale="75" zoomScaleNormal="75" zoomScalePageLayoutView="100" workbookViewId="0">
      <selection pane="topLeft" activeCell="AI54" activeCellId="0" sqref="AI54"/>
    </sheetView>
  </sheetViews>
  <sheetFormatPr defaultColWidth="9.0390625" defaultRowHeight="12.75" zeroHeight="false" outlineLevelRow="0" outlineLevelCol="0"/>
  <cols>
    <col collapsed="false" customWidth="true" hidden="false" outlineLevel="0" max="6" min="3" style="0" width="12.42"/>
    <col collapsed="false" customWidth="true" hidden="false" outlineLevel="0" max="9" min="9" style="0" width="14.28"/>
    <col collapsed="false" customWidth="true" hidden="false" outlineLevel="0" max="16" min="15" style="0" width="12.86"/>
    <col collapsed="false" customWidth="true" hidden="false" outlineLevel="0" max="21" min="17" style="0" width="15"/>
    <col collapsed="false" customWidth="true" hidden="false" outlineLevel="0" max="28" min="27" style="0" width="13.14"/>
    <col collapsed="false" customWidth="true" hidden="false" outlineLevel="0" max="30" min="30" style="0" width="15.42"/>
    <col collapsed="false" customWidth="true" hidden="false" outlineLevel="0" max="33" min="33" style="0" width="14.43"/>
    <col collapsed="false" customWidth="true" hidden="false" outlineLevel="0" max="39" min="39" style="0" width="15.71"/>
    <col collapsed="false" customWidth="true" hidden="false" outlineLevel="0" max="41" min="41" style="0" width="19.99"/>
    <col collapsed="false" customWidth="true" hidden="false" outlineLevel="0" max="42" min="42" style="0" width="10.71"/>
    <col collapsed="false" customWidth="true" hidden="false" outlineLevel="0" max="43" min="43" style="0" width="11.14"/>
    <col collapsed="false" customWidth="true" hidden="false" outlineLevel="0" max="44" min="44" style="0" width="17.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75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-0.0328861566468327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0.0139858096813863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-0.0328861566468327</v>
      </c>
      <c r="BP4" s="31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-0.0327951493030264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0.0153260729788298</v>
      </c>
      <c r="BM5" s="51" t="n">
        <f aca="false">SUM(D18:D21)/AVERAGE(AG18:AG21)</f>
        <v>0.0788412538445577</v>
      </c>
      <c r="BN5" s="51" t="n">
        <f aca="false">(SUM(H18:H21)+SUM(J18:J21))/AVERAGE(AG18:AG21)</f>
        <v>3.99679724492795E-005</v>
      </c>
      <c r="BO5" s="52" t="n">
        <f aca="false">AL5-BN5</f>
        <v>-0.0328351172754756</v>
      </c>
      <c r="BP5" s="31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-0.0365306524450389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-0.0370734744969929</v>
      </c>
      <c r="BP6" s="31" t="n">
        <f aca="false">BN6+BM6</f>
        <v>0.0813979688237895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-0.0364684150093539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0.0175879285849099</v>
      </c>
      <c r="BM7" s="51" t="n">
        <f aca="false">SUM(D26:D29)/AVERAGE(AG26:AG29)</f>
        <v>0.077884003555678</v>
      </c>
      <c r="BN7" s="51" t="n">
        <f aca="false">(SUM(H26:H29)+SUM(J26:J29))/AVERAGE(AG26:AG29)</f>
        <v>0.000951174085141823</v>
      </c>
      <c r="BO7" s="52" t="n">
        <f aca="false">AL7-BN7</f>
        <v>-0.0374195890944957</v>
      </c>
      <c r="BP7" s="31" t="n">
        <f aca="false">BN7+BM7</f>
        <v>0.0788351776408199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-0.0377091573187269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0.0517363598440884</v>
      </c>
      <c r="BL8" s="51" t="n">
        <f aca="false">SUM(P30:P33)/AVERAGE(AG30:AG33)</f>
        <v>0.016662923257972</v>
      </c>
      <c r="BM8" s="51" t="n">
        <f aca="false">SUM(D30:D33)/AVERAGE(AG30:AG33)</f>
        <v>0.0727825939048432</v>
      </c>
      <c r="BN8" s="51" t="n">
        <f aca="false">(SUM(H30:H33)+SUM(J30:J33))/AVERAGE(AG30:AG33)</f>
        <v>0.000848082790644566</v>
      </c>
      <c r="BO8" s="52" t="n">
        <f aca="false">AL8-BN8</f>
        <v>-0.0385572401093714</v>
      </c>
      <c r="BP8" s="31" t="n">
        <f aca="false">BN8+BM8</f>
        <v>0.0736306766954878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-0.0513343608437207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0.0581316776266961</v>
      </c>
      <c r="BL9" s="51" t="n">
        <f aca="false">SUM(P34:P37)/AVERAGE(AG34:AG37)</f>
        <v>0.0192577195576951</v>
      </c>
      <c r="BM9" s="51" t="n">
        <f aca="false">SUM(D34:D37)/AVERAGE(AG34:AG37)</f>
        <v>0.0902083189127217</v>
      </c>
      <c r="BN9" s="51" t="n">
        <f aca="false">(SUM(H34:H37)+SUM(J34:J37))/AVERAGE(AG34:AG37)</f>
        <v>0.00134893994172755</v>
      </c>
      <c r="BO9" s="52" t="n">
        <f aca="false">AL9-BN9</f>
        <v>-0.0526833007854482</v>
      </c>
      <c r="BP9" s="31" t="n">
        <f aca="false">BN9+BM9</f>
        <v>0.0915572588544492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-0.0415134661752465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0.0549837897354434</v>
      </c>
      <c r="BL10" s="51" t="n">
        <f aca="false">SUM(P38:P41)/AVERAGE(AG38:AG41)</f>
        <v>0.0169024322424516</v>
      </c>
      <c r="BM10" s="51" t="n">
        <f aca="false">SUM(D38:D41)/AVERAGE(AG38:AG41)</f>
        <v>0.0795948236682383</v>
      </c>
      <c r="BN10" s="51" t="n">
        <f aca="false">(SUM(H38:H41)+SUM(J38:J41))/AVERAGE(AG38:AG41)</f>
        <v>0.00159861502221438</v>
      </c>
      <c r="BO10" s="52" t="n">
        <f aca="false">AL10-BN10</f>
        <v>-0.0431120811974609</v>
      </c>
      <c r="BP10" s="31" t="n">
        <f aca="false">BN10+BM10</f>
        <v>0.0811934386904526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-0.0412005879795841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0.0557541989520946</v>
      </c>
      <c r="BL11" s="51" t="n">
        <f aca="false">SUM(P42:P45)/AVERAGE(AG42:AG45)</f>
        <v>0.0168100665922374</v>
      </c>
      <c r="BM11" s="51" t="n">
        <f aca="false">SUM(D42:D45)/AVERAGE(AG42:AG45)</f>
        <v>0.0801447203394413</v>
      </c>
      <c r="BN11" s="51" t="n">
        <f aca="false">(SUM(H42:H45)+SUM(J42:J45))/AVERAGE(AG42:AG45)</f>
        <v>0.00203254627755743</v>
      </c>
      <c r="BO11" s="52" t="n">
        <f aca="false">AL11-BN11</f>
        <v>-0.0432331342571416</v>
      </c>
      <c r="BP11" s="31" t="n">
        <f aca="false">BN11+BM11</f>
        <v>0.0821772666169987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-0.0377592545528382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0.0537157758572751</v>
      </c>
      <c r="BL12" s="51" t="n">
        <f aca="false">SUM(P46:P49)/AVERAGE(AG46:AG49)</f>
        <v>0.0156383007543265</v>
      </c>
      <c r="BM12" s="51" t="n">
        <f aca="false">SUM(D46:D49)/AVERAGE(AG46:AG49)</f>
        <v>0.0758367296557868</v>
      </c>
      <c r="BN12" s="51" t="n">
        <f aca="false">(SUM(H46:H49)+SUM(J46:J49))/AVERAGE(AG46:AG49)</f>
        <v>0.00216379651116281</v>
      </c>
      <c r="BO12" s="52" t="n">
        <f aca="false">AL12-BN12</f>
        <v>-0.039923051064001</v>
      </c>
      <c r="BP12" s="31" t="n">
        <f aca="false">BN12+BM12</f>
        <v>0.0780005261669496</v>
      </c>
    </row>
    <row r="13" customFormat="false" ht="12.75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-0.0371252334844658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0.0542086194216107</v>
      </c>
      <c r="BL13" s="31" t="n">
        <f aca="false">SUM(P50:P53)/AVERAGE(AG50:AG53)</f>
        <v>0.0152577471302744</v>
      </c>
      <c r="BM13" s="31" t="n">
        <f aca="false">SUM(D50:D53)/AVERAGE(AG50:AG53)</f>
        <v>0.0760761057758021</v>
      </c>
      <c r="BN13" s="31" t="n">
        <f aca="false">(SUM(H50:H53)+SUM(J50:J53))/AVERAGE(AG50:AG53)</f>
        <v>0.00245434660368837</v>
      </c>
      <c r="BO13" s="59" t="n">
        <f aca="false">AL13-BN13</f>
        <v>-0.0395795800881541</v>
      </c>
      <c r="BP13" s="31" t="n">
        <f aca="false">BN13+BM13</f>
        <v>0.0785304523794905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79" t="n">
        <f aca="false">'Low pensions'!Q14</f>
        <v>93656358.855066</v>
      </c>
      <c r="E14" s="6"/>
      <c r="F14" s="8" t="n">
        <f aca="false">'Low pensions'!I14</f>
        <v>17023151.8533019</v>
      </c>
      <c r="G14" s="79" t="n">
        <f aca="false">'Low pensions'!K14</f>
        <v>0</v>
      </c>
      <c r="H14" s="79" t="n">
        <f aca="false">'Low pensions'!V14</f>
        <v>0</v>
      </c>
      <c r="I14" s="79" t="n">
        <f aca="false">'Low pensions'!M14</f>
        <v>0</v>
      </c>
      <c r="J14" s="79" t="n">
        <f aca="false">'Low pensions'!W14</f>
        <v>0</v>
      </c>
      <c r="K14" s="6"/>
      <c r="L14" s="79" t="n">
        <f aca="false">'Low pensions'!N14</f>
        <v>2735454.99361358</v>
      </c>
      <c r="M14" s="8"/>
      <c r="N14" s="79" t="n">
        <f aca="false">'Low pensions'!L14</f>
        <v>691939.443819586</v>
      </c>
      <c r="O14" s="6"/>
      <c r="P14" s="79" t="n">
        <f aca="false">'Low pensions'!X14</f>
        <v>18001135.6304208</v>
      </c>
      <c r="Q14" s="8"/>
      <c r="R14" s="79" t="n">
        <f aca="false">'Low SIPA income'!G9</f>
        <v>17905696.1687748</v>
      </c>
      <c r="S14" s="8"/>
      <c r="T14" s="79" t="n">
        <f aca="false">'Low SIPA income'!J9</f>
        <v>68463981.218437</v>
      </c>
      <c r="U14" s="6"/>
      <c r="V14" s="79" t="n">
        <f aca="false">'Low SIPA income'!F9</f>
        <v>135449.214417351</v>
      </c>
      <c r="W14" s="8"/>
      <c r="X14" s="79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-0.0373961477738082</v>
      </c>
      <c r="AM14" s="6" t="n">
        <f aca="false">'Central scenario'!AM13</f>
        <v>14900507.1403892</v>
      </c>
      <c r="AN14" s="63" t="n">
        <f aca="false">AM14/AVERAGE(AG54:AG57)</f>
        <v>0.00264799103145279</v>
      </c>
      <c r="AO14" s="63" t="n">
        <f aca="false">'GDP evolution by scenario'!G53</f>
        <v>0.0199182956823416</v>
      </c>
      <c r="AP14" s="63"/>
      <c r="AQ14" s="6" t="n">
        <f aca="false">AQ13*(1+AO14)</f>
        <v>468569914.338239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363368587.58397</v>
      </c>
      <c r="AS14" s="64" t="n">
        <f aca="false">AQ14/AG57</f>
        <v>0.0821693953466262</v>
      </c>
      <c r="AT14" s="64" t="n">
        <f aca="false">AR14/AG57</f>
        <v>0.0637210717463594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0.0553866625223616</v>
      </c>
      <c r="BL14" s="61" t="n">
        <f aca="false">SUM(P54:P57)/AVERAGE(AG54:AG57)</f>
        <v>0.0152885329800064</v>
      </c>
      <c r="BM14" s="61" t="n">
        <f aca="false">SUM(D54:D57)/AVERAGE(AG54:AG57)</f>
        <v>0.0774942773161635</v>
      </c>
      <c r="BN14" s="61" t="n">
        <f aca="false">(SUM(H54:H57)+SUM(J54:J57))/AVERAGE(AG54:AG57)</f>
        <v>0.00335380004779526</v>
      </c>
      <c r="BO14" s="63" t="n">
        <f aca="false">AL14-BN14</f>
        <v>-0.0407499478216035</v>
      </c>
      <c r="BP14" s="31" t="n">
        <f aca="false">BN14+BM14</f>
        <v>0.0808480773639587</v>
      </c>
      <c r="BQ14" s="5"/>
      <c r="BR14" s="5"/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80" t="n">
        <f aca="false">'Low pensions'!Q15</f>
        <v>107958694.759278</v>
      </c>
      <c r="E15" s="9"/>
      <c r="F15" s="67" t="n">
        <f aca="false">'Low pensions'!I15</f>
        <v>19622770.7038608</v>
      </c>
      <c r="G15" s="80" t="n">
        <f aca="false">'Low pensions'!K15</f>
        <v>0</v>
      </c>
      <c r="H15" s="80" t="n">
        <f aca="false">'Low pensions'!V15</f>
        <v>0</v>
      </c>
      <c r="I15" s="80" t="n">
        <f aca="false">'Low pensions'!M15</f>
        <v>0</v>
      </c>
      <c r="J15" s="80" t="n">
        <f aca="false">'Low pensions'!W15</f>
        <v>0</v>
      </c>
      <c r="K15" s="9"/>
      <c r="L15" s="80" t="n">
        <f aca="false">'Low pensions'!N15</f>
        <v>2478245.90902603</v>
      </c>
      <c r="M15" s="67"/>
      <c r="N15" s="80" t="n">
        <f aca="false">'Low pensions'!L15</f>
        <v>799976.431236576</v>
      </c>
      <c r="O15" s="9"/>
      <c r="P15" s="80" t="n">
        <f aca="false">'Low pensions'!X15</f>
        <v>17260864.096479</v>
      </c>
      <c r="Q15" s="67"/>
      <c r="R15" s="80" t="n">
        <f aca="false">'Low SIPA income'!G10</f>
        <v>22051740.3344971</v>
      </c>
      <c r="S15" s="67"/>
      <c r="T15" s="80" t="n">
        <f aca="false">'Low SIPA income'!J10</f>
        <v>84316740.4307724</v>
      </c>
      <c r="U15" s="9"/>
      <c r="V15" s="80" t="n">
        <f aca="false">'Low SIPA income'!F10</f>
        <v>151084.142402353</v>
      </c>
      <c r="W15" s="67"/>
      <c r="X15" s="80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-0.036158704757436</v>
      </c>
      <c r="AM15" s="9" t="n">
        <f aca="false">'Central scenario'!AM14</f>
        <v>13946867.9480024</v>
      </c>
      <c r="AN15" s="69" t="n">
        <f aca="false">AM15/AVERAGE(AG58:AG61)</f>
        <v>0.00239132955282544</v>
      </c>
      <c r="AO15" s="69" t="n">
        <f aca="false">'GDP evolution by scenario'!G57</f>
        <v>0.0351105907988289</v>
      </c>
      <c r="AP15" s="69"/>
      <c r="AQ15" s="9" t="n">
        <f aca="false">AQ14*(1+AO15)</f>
        <v>485021680.861211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361956765.854533</v>
      </c>
      <c r="AS15" s="70" t="n">
        <f aca="false">AQ15/AG61</f>
        <v>0.0819989349615005</v>
      </c>
      <c r="AT15" s="70" t="n">
        <f aca="false">AR15/AG61</f>
        <v>0.0611932836682282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0.0556599049652919</v>
      </c>
      <c r="BL15" s="39" t="n">
        <f aca="false">SUM(P58:P61)/AVERAGE(AG58:AG61)</f>
        <v>0.0149648057790323</v>
      </c>
      <c r="BM15" s="39" t="n">
        <f aca="false">SUM(D58:D61)/AVERAGE(AG58:AG61)</f>
        <v>0.0768538039436955</v>
      </c>
      <c r="BN15" s="39" t="n">
        <f aca="false">(SUM(H58:H61)+SUM(J58:J61))/AVERAGE(AG58:AG61)</f>
        <v>0.00449745797116683</v>
      </c>
      <c r="BO15" s="69" t="n">
        <f aca="false">AL15-BN15</f>
        <v>-0.0406561627286028</v>
      </c>
      <c r="BP15" s="31" t="n">
        <f aca="false">BN15+BM15</f>
        <v>0.0813512619148624</v>
      </c>
      <c r="BQ15" s="7"/>
      <c r="BR15" s="7"/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80" t="n">
        <f aca="false">'Low pensions'!Q16</f>
        <v>104676876.044301</v>
      </c>
      <c r="E16" s="9"/>
      <c r="F16" s="67" t="n">
        <f aca="false">'Low pensions'!I16</f>
        <v>19026261.3047871</v>
      </c>
      <c r="G16" s="80" t="n">
        <f aca="false">'Low pensions'!K16</f>
        <v>0</v>
      </c>
      <c r="H16" s="80" t="n">
        <f aca="false">'Low pensions'!V16</f>
        <v>0</v>
      </c>
      <c r="I16" s="80" t="n">
        <f aca="false">'Low pensions'!M16</f>
        <v>0</v>
      </c>
      <c r="J16" s="80" t="n">
        <f aca="false">'Low pensions'!W16</f>
        <v>0</v>
      </c>
      <c r="K16" s="9"/>
      <c r="L16" s="80" t="n">
        <f aca="false">'Low pensions'!N16</f>
        <v>2919136.76234831</v>
      </c>
      <c r="M16" s="67"/>
      <c r="N16" s="80" t="n">
        <f aca="false">'Low pensions'!L16</f>
        <v>777485.531692129</v>
      </c>
      <c r="O16" s="9"/>
      <c r="P16" s="80" t="n">
        <f aca="false">'Low pensions'!X16</f>
        <v>19424910.5368699</v>
      </c>
      <c r="Q16" s="67"/>
      <c r="R16" s="80" t="n">
        <f aca="false">'Low SIPA income'!G11</f>
        <v>20129419.2421135</v>
      </c>
      <c r="S16" s="67"/>
      <c r="T16" s="80" t="n">
        <f aca="false">'Low SIPA income'!J11</f>
        <v>76966579.1232066</v>
      </c>
      <c r="U16" s="9"/>
      <c r="V16" s="80" t="n">
        <f aca="false">'Low SIPA income'!F11</f>
        <v>149343.027816335</v>
      </c>
      <c r="W16" s="67"/>
      <c r="X16" s="80" t="n">
        <f aca="false">'Low SIPA income'!M11</f>
        <v>375106.629084969</v>
      </c>
      <c r="Y16" s="9"/>
      <c r="Z16" s="9" t="n">
        <f aca="false">R16+V16-N16-L16-F16</f>
        <v>-2444121.32889776</v>
      </c>
      <c r="AA16" s="9"/>
      <c r="AB16" s="9" t="n">
        <f aca="false">T16-P16-D16</f>
        <v>-47135207.4579645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-0.00899357230223514</v>
      </c>
      <c r="AK16" s="68" t="n">
        <f aca="false">AK15+1</f>
        <v>2027</v>
      </c>
      <c r="AL16" s="69" t="n">
        <f aca="false">SUM(AB62:AB65)/AVERAGE(AG62:AG65)</f>
        <v>-0.0334829618675205</v>
      </c>
      <c r="AM16" s="9" t="n">
        <f aca="false">'Central scenario'!AM15</f>
        <v>13032040.9288315</v>
      </c>
      <c r="AN16" s="69" t="n">
        <f aca="false">AM16/AVERAGE(AG62:AG65)</f>
        <v>0.00214260130585597</v>
      </c>
      <c r="AO16" s="69" t="n">
        <f aca="false">'GDP evolution by scenario'!G61</f>
        <v>0.0211619979229485</v>
      </c>
      <c r="AP16" s="69"/>
      <c r="AQ16" s="9" t="n">
        <f aca="false">AQ15*(1+AO16)</f>
        <v>495285708.664181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356458530.167193</v>
      </c>
      <c r="AS16" s="70" t="n">
        <f aca="false">AQ16/AG65</f>
        <v>0.0806136690179366</v>
      </c>
      <c r="AT16" s="70" t="n">
        <f aca="false">AR16/AG65</f>
        <v>0.0580178863771774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0.0562326532921349</v>
      </c>
      <c r="BL16" s="39" t="n">
        <f aca="false">SUM(P62:P65)/AVERAGE(AG62:AG65)</f>
        <v>0.0145078578993353</v>
      </c>
      <c r="BM16" s="39" t="n">
        <f aca="false">SUM(D62:D65)/AVERAGE(AG62:AG65)</f>
        <v>0.0752077572603201</v>
      </c>
      <c r="BN16" s="39" t="n">
        <f aca="false">(SUM(H62:H65)+SUM(J62:J65))/AVERAGE(AG62:AG65)</f>
        <v>0.00526040820552297</v>
      </c>
      <c r="BO16" s="69" t="n">
        <f aca="false">AL16-BN16</f>
        <v>-0.0387433700730434</v>
      </c>
      <c r="BP16" s="31" t="n">
        <f aca="false">BN16+BM16</f>
        <v>0.080468165465843</v>
      </c>
      <c r="BQ16" s="7"/>
      <c r="BR16" s="7"/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80" t="n">
        <f aca="false">'Low pensions'!Q17</f>
        <v>113223147.986281</v>
      </c>
      <c r="E17" s="9"/>
      <c r="F17" s="67" t="n">
        <f aca="false">'Low pensions'!I17</f>
        <v>20579647.3943859</v>
      </c>
      <c r="G17" s="80" t="n">
        <f aca="false">'Low pensions'!K17</f>
        <v>0</v>
      </c>
      <c r="H17" s="80" t="n">
        <f aca="false">'Low pensions'!V17</f>
        <v>0</v>
      </c>
      <c r="I17" s="80" t="n">
        <f aca="false">'Low pensions'!M17</f>
        <v>0</v>
      </c>
      <c r="J17" s="80" t="n">
        <f aca="false">'Low pensions'!W17</f>
        <v>0</v>
      </c>
      <c r="K17" s="9"/>
      <c r="L17" s="80" t="n">
        <f aca="false">'Low pensions'!N17</f>
        <v>2757062.56989139</v>
      </c>
      <c r="M17" s="67"/>
      <c r="N17" s="80" t="n">
        <f aca="false">'Low pensions'!L17</f>
        <v>842157.000662804</v>
      </c>
      <c r="O17" s="9"/>
      <c r="P17" s="80" t="n">
        <f aca="false">'Low pensions'!X17</f>
        <v>18939710.1228511</v>
      </c>
      <c r="Q17" s="67"/>
      <c r="R17" s="80" t="n">
        <f aca="false">'Low SIPA income'!G12</f>
        <v>23608504.5739548</v>
      </c>
      <c r="S17" s="67"/>
      <c r="T17" s="80" t="n">
        <f aca="false">'Low SIPA income'!J12</f>
        <v>90269163.4277422</v>
      </c>
      <c r="U17" s="9"/>
      <c r="V17" s="80" t="n">
        <f aca="false">'Low SIPA income'!F12</f>
        <v>146563.952510206</v>
      </c>
      <c r="W17" s="67"/>
      <c r="X17" s="80" t="n">
        <f aca="false">'Low SIPA income'!M12</f>
        <v>368126.393145617</v>
      </c>
      <c r="Y17" s="9"/>
      <c r="Z17" s="9" t="n">
        <f aca="false">R17+V17-N17-L17-F17</f>
        <v>-423798.438475024</v>
      </c>
      <c r="AA17" s="9"/>
      <c r="AB17" s="9" t="n">
        <f aca="false">T17-P17-D17</f>
        <v>-41893694.6813895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-0.00815931780526916</v>
      </c>
      <c r="AK17" s="68" t="n">
        <f aca="false">AK16+1</f>
        <v>2028</v>
      </c>
      <c r="AL17" s="69" t="n">
        <f aca="false">SUM(AB66:AB69)/AVERAGE(AG66:AG69)</f>
        <v>-0.0330448631912446</v>
      </c>
      <c r="AM17" s="9" t="n">
        <f aca="false">'Central scenario'!AM16</f>
        <v>12139889.4651339</v>
      </c>
      <c r="AN17" s="69" t="n">
        <f aca="false">AM17/AVERAGE(AG66:AG69)</f>
        <v>0.00196075901979978</v>
      </c>
      <c r="AO17" s="69" t="n">
        <f aca="false">'GDP evolution by scenario'!G65</f>
        <v>0.0291254319351535</v>
      </c>
      <c r="AP17" s="69"/>
      <c r="AQ17" s="9" t="n">
        <f aca="false">AQ16*(1+AO17)</f>
        <v>509711118.860334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354539432.111859</v>
      </c>
      <c r="AS17" s="70" t="n">
        <f aca="false">AQ17/AG69</f>
        <v>0.0819659563538546</v>
      </c>
      <c r="AT17" s="70" t="n">
        <f aca="false">AR17/AG69</f>
        <v>0.0570130070601106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0.0562641332204669</v>
      </c>
      <c r="BL17" s="39" t="n">
        <f aca="false">SUM(P66:P69)/AVERAGE(AG66:AG69)</f>
        <v>0.0142235981184608</v>
      </c>
      <c r="BM17" s="39" t="n">
        <f aca="false">SUM(D66:D69)/AVERAGE(AG66:AG69)</f>
        <v>0.0750853982932506</v>
      </c>
      <c r="BN17" s="39" t="n">
        <f aca="false">(SUM(H66:H69)+SUM(J66:J69))/AVERAGE(AG66:AG69)</f>
        <v>0.00621958768664165</v>
      </c>
      <c r="BO17" s="69" t="n">
        <f aca="false">AL17-BN17</f>
        <v>-0.0392644508778862</v>
      </c>
      <c r="BP17" s="31" t="n">
        <f aca="false">BN17+BM17</f>
        <v>0.0813049859798923</v>
      </c>
      <c r="BQ17" s="7"/>
      <c r="BR17" s="7"/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79" t="n">
        <f aca="false">'Low pensions'!Q18</f>
        <v>99367076.7664315</v>
      </c>
      <c r="E18" s="6"/>
      <c r="F18" s="8" t="n">
        <f aca="false">'Low pensions'!I18</f>
        <v>18061142.4327455</v>
      </c>
      <c r="G18" s="79" t="n">
        <f aca="false">'Low pensions'!K18</f>
        <v>0</v>
      </c>
      <c r="H18" s="79" t="n">
        <f aca="false">'Low pensions'!V18</f>
        <v>0</v>
      </c>
      <c r="I18" s="79" t="n">
        <f aca="false">'Low pensions'!M18</f>
        <v>0</v>
      </c>
      <c r="J18" s="79" t="n">
        <f aca="false">'Low pensions'!W18</f>
        <v>0</v>
      </c>
      <c r="K18" s="6"/>
      <c r="L18" s="79" t="n">
        <f aca="false">'Low pensions'!N18</f>
        <v>2795658.97722293</v>
      </c>
      <c r="M18" s="8"/>
      <c r="N18" s="79" t="n">
        <f aca="false">'Low pensions'!L18</f>
        <v>737510.400040284</v>
      </c>
      <c r="O18" s="6"/>
      <c r="P18" s="79" t="n">
        <f aca="false">'Low pensions'!X18</f>
        <v>18564252.3430878</v>
      </c>
      <c r="Q18" s="8"/>
      <c r="R18" s="79" t="n">
        <f aca="false">'Low SIPA income'!G13</f>
        <v>19220294.5418369</v>
      </c>
      <c r="S18" s="8"/>
      <c r="T18" s="79" t="n">
        <f aca="false">'Low SIPA income'!J13</f>
        <v>73490462.036316</v>
      </c>
      <c r="U18" s="6"/>
      <c r="V18" s="79" t="n">
        <f aca="false">'Low SIPA income'!F13</f>
        <v>140377.525227439</v>
      </c>
      <c r="W18" s="8"/>
      <c r="X18" s="79" t="n">
        <f aca="false">'Low SIPA income'!M13</f>
        <v>352587.871407783</v>
      </c>
      <c r="Y18" s="6"/>
      <c r="Z18" s="6" t="n">
        <f aca="false">R18+V18-N18-L18-F18</f>
        <v>-2233639.74294431</v>
      </c>
      <c r="AA18" s="6"/>
      <c r="AB18" s="6" t="n">
        <f aca="false">T18-P18-D18</f>
        <v>-44440867.0732033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-0.00898787634674944</v>
      </c>
      <c r="AK18" s="62" t="n">
        <f aca="false">AK17+1</f>
        <v>2029</v>
      </c>
      <c r="AL18" s="63" t="n">
        <f aca="false">SUM(AB70:AB73)/AVERAGE(AG70:AG73)</f>
        <v>-0.0316999079929684</v>
      </c>
      <c r="AM18" s="6" t="n">
        <f aca="false">'Central scenario'!AM17</f>
        <v>11273018.6820578</v>
      </c>
      <c r="AN18" s="63" t="n">
        <f aca="false">AM18/AVERAGE(AG70:AG73)</f>
        <v>0.00178504169834387</v>
      </c>
      <c r="AO18" s="63" t="n">
        <f aca="false">'GDP evolution by scenario'!G69</f>
        <v>0.024733999570536</v>
      </c>
      <c r="AP18" s="63"/>
      <c r="AQ18" s="6" t="n">
        <f aca="false">AQ17*(1+AO18)</f>
        <v>522318313.455323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351908359.724841</v>
      </c>
      <c r="AS18" s="64" t="n">
        <f aca="false">AQ18/AG73</f>
        <v>0.082609849241055</v>
      </c>
      <c r="AT18" s="64" t="n">
        <f aca="false">AR18/AG73</f>
        <v>0.0556578159230534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0.0560512173143677</v>
      </c>
      <c r="BL18" s="61" t="n">
        <f aca="false">SUM(P70:P73)/AVERAGE(AG70:AG73)</f>
        <v>0.0136682800242054</v>
      </c>
      <c r="BM18" s="61" t="n">
        <f aca="false">SUM(D70:D73)/AVERAGE(AG70:AG73)</f>
        <v>0.0740828452831307</v>
      </c>
      <c r="BN18" s="61" t="n">
        <f aca="false">(SUM(H70:H73)+SUM(J70:J73))/AVERAGE(AG70:AG73)</f>
        <v>0.00723295910267974</v>
      </c>
      <c r="BO18" s="63" t="n">
        <f aca="false">AL18-BN18</f>
        <v>-0.0389328670956482</v>
      </c>
      <c r="BP18" s="31" t="n">
        <f aca="false">BN18+BM18</f>
        <v>0.0813158043858104</v>
      </c>
      <c r="BQ18" s="5"/>
      <c r="BR18" s="5"/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0" t="n">
        <f aca="false">'Low pensions'!Q19</f>
        <v>102439962.15979</v>
      </c>
      <c r="E19" s="9"/>
      <c r="F19" s="67" t="n">
        <f aca="false">'Low pensions'!I19</f>
        <v>18619675.7274242</v>
      </c>
      <c r="G19" s="80" t="n">
        <f aca="false">'Low pensions'!K19</f>
        <v>0</v>
      </c>
      <c r="H19" s="80" t="n">
        <f aca="false">'Low pensions'!V19</f>
        <v>0</v>
      </c>
      <c r="I19" s="80" t="n">
        <f aca="false">'Low pensions'!M19</f>
        <v>0</v>
      </c>
      <c r="J19" s="80" t="n">
        <f aca="false">'Low pensions'!W19</f>
        <v>0</v>
      </c>
      <c r="K19" s="9"/>
      <c r="L19" s="80" t="n">
        <f aca="false">'Low pensions'!N19</f>
        <v>2828183.68633319</v>
      </c>
      <c r="M19" s="67"/>
      <c r="N19" s="80" t="n">
        <f aca="false">'Low pensions'!L19</f>
        <v>762298.459394895</v>
      </c>
      <c r="O19" s="9"/>
      <c r="P19" s="80" t="n">
        <f aca="false">'Low pensions'!X19</f>
        <v>18869399.8021861</v>
      </c>
      <c r="Q19" s="67"/>
      <c r="R19" s="80" t="n">
        <f aca="false">'Low SIPA income'!G14</f>
        <v>21936740.3122532</v>
      </c>
      <c r="S19" s="67"/>
      <c r="T19" s="80" t="n">
        <f aca="false">'Low SIPA income'!J14</f>
        <v>83877027.8784753</v>
      </c>
      <c r="U19" s="9"/>
      <c r="V19" s="80" t="n">
        <f aca="false">'Low SIPA income'!F14</f>
        <v>141764.810127232</v>
      </c>
      <c r="W19" s="67"/>
      <c r="X19" s="80" t="n">
        <f aca="false">'Low SIPA income'!M14</f>
        <v>356072.331110729</v>
      </c>
      <c r="Y19" s="9"/>
      <c r="Z19" s="9" t="n">
        <f aca="false">R19+V19-N19-L19-F19</f>
        <v>-131652.750771929</v>
      </c>
      <c r="AA19" s="9"/>
      <c r="AB19" s="9" t="n">
        <f aca="false">T19-P19-D19</f>
        <v>-37432334.0835008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-0.00674392863662818</v>
      </c>
      <c r="AK19" s="68" t="n">
        <f aca="false">AK18+1</f>
        <v>2030</v>
      </c>
      <c r="AL19" s="69" t="n">
        <f aca="false">SUM(AB74:AB77)/AVERAGE(AG74:AG77)</f>
        <v>-0.0313643731919583</v>
      </c>
      <c r="AM19" s="9" t="n">
        <f aca="false">'Central scenario'!AM18</f>
        <v>10452476.7322336</v>
      </c>
      <c r="AN19" s="69" t="n">
        <f aca="false">AM19/AVERAGE(AG74:AG77)</f>
        <v>0.00163649766051397</v>
      </c>
      <c r="AO19" s="69" t="n">
        <f aca="false">'GDP evolution by scenario'!G73</f>
        <v>0.0271191108991322</v>
      </c>
      <c r="AP19" s="69"/>
      <c r="AQ19" s="9" t="n">
        <f aca="false">AQ18*(1+AO19)</f>
        <v>536483121.722565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350870032.473511</v>
      </c>
      <c r="AS19" s="70" t="n">
        <f aca="false">AQ19/AG77</f>
        <v>0.0836142754780356</v>
      </c>
      <c r="AT19" s="70" t="n">
        <f aca="false">AR19/AG77</f>
        <v>0.0546853057707173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0.0562202565602589</v>
      </c>
      <c r="BL19" s="39" t="n">
        <f aca="false">SUM(P74:P77)/AVERAGE(AG74:AG77)</f>
        <v>0.0135006928643594</v>
      </c>
      <c r="BM19" s="39" t="n">
        <f aca="false">SUM(D74:D77)/AVERAGE(AG74:AG77)</f>
        <v>0.0740839368878578</v>
      </c>
      <c r="BN19" s="39" t="n">
        <f aca="false">(SUM(H74:H77)+SUM(J74:J77))/AVERAGE(AG74:AG77)</f>
        <v>0.00795372677471288</v>
      </c>
      <c r="BO19" s="69" t="n">
        <f aca="false">AL19-BN19</f>
        <v>-0.0393180999666712</v>
      </c>
      <c r="BP19" s="31" t="n">
        <f aca="false">BN19+BM19</f>
        <v>0.0820376636625707</v>
      </c>
      <c r="BQ19" s="7"/>
      <c r="BR19" s="7"/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0" t="n">
        <f aca="false">'Low pensions'!Q20</f>
        <v>97784354.1565611</v>
      </c>
      <c r="E20" s="9"/>
      <c r="F20" s="67" t="n">
        <f aca="false">'Low pensions'!I20</f>
        <v>17773463.8633579</v>
      </c>
      <c r="G20" s="80" t="n">
        <f aca="false">'Low pensions'!K20</f>
        <v>0</v>
      </c>
      <c r="H20" s="80" t="n">
        <f aca="false">'Low pensions'!V20</f>
        <v>0</v>
      </c>
      <c r="I20" s="80" t="n">
        <f aca="false">'Low pensions'!M20</f>
        <v>0</v>
      </c>
      <c r="J20" s="80" t="n">
        <f aca="false">'Low pensions'!W20</f>
        <v>0</v>
      </c>
      <c r="K20" s="9"/>
      <c r="L20" s="80" t="n">
        <f aca="false">'Low pensions'!N20</f>
        <v>2477813.00409058</v>
      </c>
      <c r="M20" s="67"/>
      <c r="N20" s="80" t="n">
        <f aca="false">'Low pensions'!L20</f>
        <v>730249.346840963</v>
      </c>
      <c r="O20" s="9"/>
      <c r="P20" s="80" t="n">
        <f aca="false">'Low pensions'!X20</f>
        <v>16874999.9051822</v>
      </c>
      <c r="Q20" s="67"/>
      <c r="R20" s="80" t="n">
        <f aca="false">'Low SIPA income'!G15</f>
        <v>19124450.2470086</v>
      </c>
      <c r="S20" s="67"/>
      <c r="T20" s="80" t="n">
        <f aca="false">'Low SIPA income'!J15</f>
        <v>73123993.0680518</v>
      </c>
      <c r="U20" s="9"/>
      <c r="V20" s="80" t="n">
        <f aca="false">'Low SIPA income'!F15</f>
        <v>144189.0349691</v>
      </c>
      <c r="W20" s="67"/>
      <c r="X20" s="80" t="n">
        <f aca="false">'Low SIPA income'!M15</f>
        <v>362161.284990086</v>
      </c>
      <c r="Y20" s="9"/>
      <c r="Z20" s="9" t="n">
        <f aca="false">R20+V20-N20-L20-F20</f>
        <v>-1712886.93231175</v>
      </c>
      <c r="AA20" s="9"/>
      <c r="AB20" s="9" t="n">
        <f aca="false">T20-P20-D20</f>
        <v>-41535360.9936916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-0.00819786163737245</v>
      </c>
      <c r="AK20" s="68" t="n">
        <f aca="false">AK19+1</f>
        <v>2031</v>
      </c>
      <c r="AL20" s="69" t="n">
        <f aca="false">SUM(AB78:AB81)/AVERAGE(AG78:AG81)</f>
        <v>-0.0310075673137455</v>
      </c>
      <c r="AM20" s="9" t="n">
        <f aca="false">'Central scenario'!AM19</f>
        <v>9649081.86791266</v>
      </c>
      <c r="AN20" s="69" t="n">
        <f aca="false">AM20/AVERAGE(AG78:AG81)</f>
        <v>0.00149870324673365</v>
      </c>
      <c r="AO20" s="69" t="n">
        <f aca="false">'GDP evolution by scenario'!G77</f>
        <v>0.0189093459135308</v>
      </c>
      <c r="AP20" s="69"/>
      <c r="AQ20" s="9" t="n">
        <f aca="false">AQ19*(1+AO20)</f>
        <v>546627666.647988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347772329.765371</v>
      </c>
      <c r="AS20" s="70" t="n">
        <f aca="false">AQ20/AG81</f>
        <v>0.0843173894849311</v>
      </c>
      <c r="AT20" s="70" t="n">
        <f aca="false">AR20/AG81</f>
        <v>0.0536439276129651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0.0562013191053611</v>
      </c>
      <c r="BL20" s="39" t="n">
        <f aca="false">SUM(P78:P81)/AVERAGE(AG78:AG81)</f>
        <v>0.0132416164137695</v>
      </c>
      <c r="BM20" s="39" t="n">
        <f aca="false">SUM(D78:D81)/AVERAGE(AG78:AG81)</f>
        <v>0.073967270005337</v>
      </c>
      <c r="BN20" s="39" t="n">
        <f aca="false">(SUM(H78:H81)+SUM(J78:J81))/AVERAGE(AG78:AG81)</f>
        <v>0.00871097717043802</v>
      </c>
      <c r="BO20" s="69" t="n">
        <f aca="false">AL20-BN20</f>
        <v>-0.0397185444841835</v>
      </c>
      <c r="BP20" s="31" t="n">
        <f aca="false">BN20+BM20</f>
        <v>0.082678247175775</v>
      </c>
      <c r="BQ20" s="7"/>
      <c r="BR20" s="7"/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0" t="n">
        <f aca="false">'Low pensions'!Q21</f>
        <v>106824539.398651</v>
      </c>
      <c r="E21" s="9"/>
      <c r="F21" s="67" t="n">
        <f aca="false">'Low pensions'!I21</f>
        <v>19416624.5418146</v>
      </c>
      <c r="G21" s="80" t="n">
        <f aca="false">'Low pensions'!K21</f>
        <v>36324.8440125154</v>
      </c>
      <c r="H21" s="80" t="n">
        <f aca="false">'Low pensions'!V21</f>
        <v>199848.574195181</v>
      </c>
      <c r="I21" s="81" t="n">
        <f aca="false">'Low pensions'!M21</f>
        <v>1123.44878389224</v>
      </c>
      <c r="J21" s="80" t="n">
        <f aca="false">'Low pensions'!W21</f>
        <v>6180.88373799533</v>
      </c>
      <c r="K21" s="9"/>
      <c r="L21" s="80" t="n">
        <f aca="false">'Low pensions'!N21</f>
        <v>3910348.4398605</v>
      </c>
      <c r="M21" s="67"/>
      <c r="N21" s="80" t="n">
        <f aca="false">'Low pensions'!L21</f>
        <v>800543.016671553</v>
      </c>
      <c r="O21" s="9"/>
      <c r="P21" s="80" t="n">
        <f aca="false">'Low pensions'!X21</f>
        <v>24695168.1228016</v>
      </c>
      <c r="Q21" s="67"/>
      <c r="R21" s="80" t="n">
        <f aca="false">'Low SIPA income'!G16</f>
        <v>22458949.1850295</v>
      </c>
      <c r="S21" s="67"/>
      <c r="T21" s="80" t="n">
        <f aca="false">'Low SIPA income'!J16</f>
        <v>85873738.7642665</v>
      </c>
      <c r="U21" s="9"/>
      <c r="V21" s="80" t="n">
        <f aca="false">'Low SIPA income'!F16</f>
        <v>151268.17202623</v>
      </c>
      <c r="W21" s="67"/>
      <c r="X21" s="80" t="n">
        <f aca="false">'Low SIPA income'!M16</f>
        <v>379942.036305749</v>
      </c>
      <c r="Y21" s="9"/>
      <c r="Z21" s="9" t="n">
        <f aca="false">R21+V21-N21-L21-F21</f>
        <v>-1517298.64129093</v>
      </c>
      <c r="AA21" s="9"/>
      <c r="AB21" s="9" t="n">
        <f aca="false">T21-P21-D21</f>
        <v>-45645968.7571864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-0.00902488742108542</v>
      </c>
      <c r="AK21" s="68" t="n">
        <f aca="false">AK20+1</f>
        <v>2032</v>
      </c>
      <c r="AL21" s="69" t="n">
        <f aca="false">SUM(AB82:AB85)/AVERAGE(AG82:AG85)</f>
        <v>-0.0307706053380877</v>
      </c>
      <c r="AM21" s="9" t="n">
        <f aca="false">'Central scenario'!AM20</f>
        <v>8873587.4679367</v>
      </c>
      <c r="AN21" s="69" t="n">
        <f aca="false">AM21/AVERAGE(AG82:AG85)</f>
        <v>0.0013684581256248</v>
      </c>
      <c r="AO21" s="69" t="n">
        <f aca="false">'GDP evolution by scenario'!G81</f>
        <v>0.0167950503537673</v>
      </c>
      <c r="AP21" s="69"/>
      <c r="AQ21" s="9" t="n">
        <f aca="false">AQ20*(1+AO21)</f>
        <v>555808305.834103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344671495.008672</v>
      </c>
      <c r="AS21" s="70" t="n">
        <f aca="false">AQ21/AG85</f>
        <v>0.085593622008923</v>
      </c>
      <c r="AT21" s="70" t="n">
        <f aca="false">AR21/AG85</f>
        <v>0.0530788787273508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0.0564829759464591</v>
      </c>
      <c r="BL21" s="39" t="n">
        <f aca="false">SUM(P82:P85)/AVERAGE(AG82:AG85)</f>
        <v>0.0131936270671089</v>
      </c>
      <c r="BM21" s="39" t="n">
        <f aca="false">SUM(D82:D85)/AVERAGE(AG82:AG85)</f>
        <v>0.0740599542174379</v>
      </c>
      <c r="BN21" s="39" t="n">
        <f aca="false">(SUM(H82:H85)+SUM(J82:J85))/AVERAGE(AG82:AG85)</f>
        <v>0.0096585397711958</v>
      </c>
      <c r="BO21" s="69" t="n">
        <f aca="false">AL21-BN21</f>
        <v>-0.0404291451092835</v>
      </c>
      <c r="BP21" s="31" t="n">
        <f aca="false">BN21+BM21</f>
        <v>0.0837184939886337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79" t="n">
        <f aca="false">'Low pensions'!Q22</f>
        <v>102020428.177735</v>
      </c>
      <c r="E22" s="6"/>
      <c r="F22" s="8" t="n">
        <f aca="false">'Low pensions'!I22</f>
        <v>18543420.4600676</v>
      </c>
      <c r="G22" s="79" t="n">
        <f aca="false">'Low pensions'!K22</f>
        <v>66682.1496075563</v>
      </c>
      <c r="H22" s="79" t="n">
        <f aca="false">'Low pensions'!V22</f>
        <v>366865.512725902</v>
      </c>
      <c r="I22" s="79" t="n">
        <f aca="false">'Low pensions'!M22</f>
        <v>2062.33452394504</v>
      </c>
      <c r="J22" s="79" t="n">
        <f aca="false">'Low pensions'!W22</f>
        <v>11346.3560636877</v>
      </c>
      <c r="K22" s="6"/>
      <c r="L22" s="79" t="n">
        <f aca="false">'Low pensions'!N22</f>
        <v>4299591.36744104</v>
      </c>
      <c r="M22" s="8"/>
      <c r="N22" s="79" t="n">
        <f aca="false">'Low pensions'!L22</f>
        <v>765007.806871563</v>
      </c>
      <c r="O22" s="6"/>
      <c r="P22" s="79" t="n">
        <f aca="false">'Low pensions'!X22</f>
        <v>26519447.2846624</v>
      </c>
      <c r="Q22" s="8"/>
      <c r="R22" s="79" t="n">
        <f aca="false">'Low SIPA income'!G17</f>
        <v>19424356.1338637</v>
      </c>
      <c r="S22" s="8"/>
      <c r="T22" s="79" t="n">
        <f aca="false">'Low SIPA income'!J17</f>
        <v>74270709.2197953</v>
      </c>
      <c r="U22" s="6"/>
      <c r="V22" s="79" t="n">
        <f aca="false">'Low SIPA income'!F17</f>
        <v>123378.287154311</v>
      </c>
      <c r="W22" s="8"/>
      <c r="X22" s="79" t="n">
        <f aca="false">'Low SIPA income'!M17</f>
        <v>309890.686384417</v>
      </c>
      <c r="Y22" s="6"/>
      <c r="Z22" s="6" t="n">
        <f aca="false">R22+V22-N22-L22-F22</f>
        <v>-4060285.21336219</v>
      </c>
      <c r="AA22" s="6"/>
      <c r="AB22" s="6" t="n">
        <f aca="false">T22-P22-D22</f>
        <v>-54269166.2426021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-0.0109144997638102</v>
      </c>
      <c r="AK22" s="62" t="n">
        <f aca="false">AK21+1</f>
        <v>2033</v>
      </c>
      <c r="AL22" s="63" t="n">
        <f aca="false">SUM(AB86:AB89)/AVERAGE(AG86:AG89)</f>
        <v>-0.0304656749019512</v>
      </c>
      <c r="AM22" s="6" t="n">
        <f aca="false">'Central scenario'!AM21</f>
        <v>8126011.66426731</v>
      </c>
      <c r="AN22" s="63" t="n">
        <f aca="false">AM22/AVERAGE(AG86:AG89)</f>
        <v>0.00124604473111481</v>
      </c>
      <c r="AO22" s="63" t="n">
        <f aca="false">'GDP evolution by scenario'!G85</f>
        <v>0.0263185186367481</v>
      </c>
      <c r="AP22" s="63"/>
      <c r="AQ22" s="6" t="n">
        <f aca="false">AQ21*(1+AO22)</f>
        <v>570436357.089657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345519165.002606</v>
      </c>
      <c r="AS22" s="64" t="n">
        <f aca="false">AQ22/AG89</f>
        <v>0.087286120496112</v>
      </c>
      <c r="AT22" s="64" t="n">
        <f aca="false">AR22/AG89</f>
        <v>0.0528701003982348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0.056395390693372</v>
      </c>
      <c r="BL22" s="61" t="n">
        <f aca="false">SUM(P86:P89)/AVERAGE(AG86:AG89)</f>
        <v>0.0131132838735767</v>
      </c>
      <c r="BM22" s="61" t="n">
        <f aca="false">SUM(D86:D89)/AVERAGE(AG86:AG89)</f>
        <v>0.0737477817217465</v>
      </c>
      <c r="BN22" s="61" t="n">
        <f aca="false">(SUM(H86:H89)+SUM(J86:J89))/AVERAGE(AG86:AG89)</f>
        <v>0.010661856027632</v>
      </c>
      <c r="BO22" s="63" t="n">
        <f aca="false">AL22-BN22</f>
        <v>-0.0411275309295832</v>
      </c>
      <c r="BP22" s="31" t="n">
        <f aca="false">BN22+BM22</f>
        <v>0.0844096377493785</v>
      </c>
      <c r="BQ22" s="5"/>
      <c r="BR22" s="5"/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0" t="n">
        <f aca="false">'Low pensions'!Q23</f>
        <v>108855914.208479</v>
      </c>
      <c r="E23" s="9"/>
      <c r="F23" s="67" t="n">
        <f aca="false">'Low pensions'!I23</f>
        <v>19785850.9593415</v>
      </c>
      <c r="G23" s="80" t="n">
        <f aca="false">'Low pensions'!K23</f>
        <v>102244.218065323</v>
      </c>
      <c r="H23" s="80" t="n">
        <f aca="false">'Low pensions'!V23</f>
        <v>562517.520874031</v>
      </c>
      <c r="I23" s="80" t="n">
        <f aca="false">'Low pensions'!M23</f>
        <v>3162.19231129867</v>
      </c>
      <c r="J23" s="80" t="n">
        <f aca="false">'Low pensions'!W23</f>
        <v>17397.4490991969</v>
      </c>
      <c r="K23" s="9"/>
      <c r="L23" s="80" t="n">
        <f aca="false">'Low pensions'!N23</f>
        <v>3939404.98436416</v>
      </c>
      <c r="M23" s="67"/>
      <c r="N23" s="80" t="n">
        <f aca="false">'Low pensions'!L23</f>
        <v>818497.026508227</v>
      </c>
      <c r="O23" s="9"/>
      <c r="P23" s="80" t="n">
        <f aca="false">'Low pensions'!X23</f>
        <v>24944720.3351922</v>
      </c>
      <c r="Q23" s="67"/>
      <c r="R23" s="80" t="n">
        <f aca="false">'Low SIPA income'!G18</f>
        <v>23247350.7851997</v>
      </c>
      <c r="S23" s="67"/>
      <c r="T23" s="80" t="n">
        <f aca="false">'Low SIPA income'!J18</f>
        <v>88888260.6146242</v>
      </c>
      <c r="U23" s="9"/>
      <c r="V23" s="80" t="n">
        <f aca="false">'Low SIPA income'!F18</f>
        <v>131002.673091904</v>
      </c>
      <c r="W23" s="67"/>
      <c r="X23" s="80" t="n">
        <f aca="false">'Low SIPA income'!M18</f>
        <v>329040.94568819</v>
      </c>
      <c r="Y23" s="9"/>
      <c r="Z23" s="9" t="n">
        <f aca="false">R23+V23-N23-L23-F23</f>
        <v>-1165399.51192232</v>
      </c>
      <c r="AA23" s="9"/>
      <c r="AB23" s="9" t="n">
        <f aca="false">T23-P23-D23</f>
        <v>-44912373.9290471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-0.00790758001574746</v>
      </c>
      <c r="AK23" s="68" t="n">
        <f aca="false">AK22+1</f>
        <v>2034</v>
      </c>
      <c r="AL23" s="69" t="n">
        <f aca="false">SUM(AB90:AB93)/AVERAGE(AG90:AG93)</f>
        <v>-0.0295435153867785</v>
      </c>
      <c r="AM23" s="9" t="n">
        <f aca="false">'Central scenario'!AM22</f>
        <v>7406781.38079157</v>
      </c>
      <c r="AN23" s="69" t="n">
        <f aca="false">AM23/AVERAGE(AG90:AG93)</f>
        <v>0.00112588015342753</v>
      </c>
      <c r="AO23" s="69" t="n">
        <f aca="false">'GDP evolution by scenario'!G89</f>
        <v>0.0210901549177624</v>
      </c>
      <c r="AP23" s="69"/>
      <c r="AQ23" s="9" t="n">
        <f aca="false">AQ22*(1+AO23)</f>
        <v>582466948.231402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345328109.810055</v>
      </c>
      <c r="AS23" s="70" t="n">
        <f aca="false">AQ23/AG93</f>
        <v>0.0882334619104969</v>
      </c>
      <c r="AT23" s="70" t="n">
        <f aca="false">AR23/AG93</f>
        <v>0.0523111134735915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0.0566103198662735</v>
      </c>
      <c r="BL23" s="39" t="n">
        <f aca="false">SUM(P90:P93)/AVERAGE(AG90:AG93)</f>
        <v>0.0127734977027676</v>
      </c>
      <c r="BM23" s="39" t="n">
        <f aca="false">SUM(D90:D93)/AVERAGE(AG90:AG93)</f>
        <v>0.0733803375502844</v>
      </c>
      <c r="BN23" s="39" t="n">
        <f aca="false">(SUM(H90:H93)+SUM(J90:J93))/AVERAGE(AG90:AG93)</f>
        <v>0.0113845694332377</v>
      </c>
      <c r="BO23" s="69" t="n">
        <f aca="false">AL23-BN23</f>
        <v>-0.0409280848200162</v>
      </c>
      <c r="BP23" s="31" t="n">
        <f aca="false">BN23+BM23</f>
        <v>0.0847649069835221</v>
      </c>
      <c r="BQ23" s="7"/>
      <c r="BR23" s="7"/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0" t="n">
        <f aca="false">'Low pensions'!Q24</f>
        <v>104302964.88111</v>
      </c>
      <c r="E24" s="9"/>
      <c r="F24" s="67" t="n">
        <f aca="false">'Low pensions'!I24</f>
        <v>18958298.5248066</v>
      </c>
      <c r="G24" s="80" t="n">
        <f aca="false">'Low pensions'!K24</f>
        <v>148476.22300635</v>
      </c>
      <c r="H24" s="80" t="n">
        <f aca="false">'Low pensions'!V24</f>
        <v>816872.371412834</v>
      </c>
      <c r="I24" s="80" t="n">
        <f aca="false">'Low pensions'!M24</f>
        <v>4592.04813421701</v>
      </c>
      <c r="J24" s="80" t="n">
        <f aca="false">'Low pensions'!W24</f>
        <v>25264.0939612217</v>
      </c>
      <c r="K24" s="9"/>
      <c r="L24" s="80" t="n">
        <f aca="false">'Low pensions'!N24</f>
        <v>3599614.55233288</v>
      </c>
      <c r="M24" s="67"/>
      <c r="N24" s="80" t="n">
        <f aca="false">'Low pensions'!L24</f>
        <v>785462.557474628</v>
      </c>
      <c r="O24" s="9"/>
      <c r="P24" s="80" t="n">
        <f aca="false">'Low pensions'!X24</f>
        <v>22999800.2662074</v>
      </c>
      <c r="Q24" s="67"/>
      <c r="R24" s="80" t="n">
        <f aca="false">'Low SIPA income'!G19</f>
        <v>20580119.0171851</v>
      </c>
      <c r="S24" s="67"/>
      <c r="T24" s="80" t="n">
        <f aca="false">'Low SIPA income'!J19</f>
        <v>78689868.7761087</v>
      </c>
      <c r="U24" s="9"/>
      <c r="V24" s="80" t="n">
        <f aca="false">'Low SIPA income'!F19</f>
        <v>137459.026655012</v>
      </c>
      <c r="W24" s="67"/>
      <c r="X24" s="80" t="n">
        <f aca="false">'Low SIPA income'!M19</f>
        <v>345257.444420333</v>
      </c>
      <c r="Y24" s="9"/>
      <c r="Z24" s="9" t="n">
        <f aca="false">R24+V24-N24-L24-F24</f>
        <v>-2625797.59077403</v>
      </c>
      <c r="AA24" s="9"/>
      <c r="AB24" s="9" t="n">
        <f aca="false">T24-P24-D24</f>
        <v>-48612896.3712091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-0.0092390016803208</v>
      </c>
      <c r="AK24" s="68" t="n">
        <f aca="false">AK23+1</f>
        <v>2035</v>
      </c>
      <c r="AL24" s="69" t="n">
        <f aca="false">SUM(AB94:AB97)/AVERAGE(AG94:AG97)</f>
        <v>-0.0304804032857489</v>
      </c>
      <c r="AM24" s="9" t="n">
        <f aca="false">'Central scenario'!AM23</f>
        <v>6738583.40306814</v>
      </c>
      <c r="AN24" s="69" t="n">
        <f aca="false">AM24/AVERAGE(AG94:AG97)</f>
        <v>0.0010203216248053</v>
      </c>
      <c r="AO24" s="69" t="n">
        <f aca="false">'GDP evolution by scenario'!G93</f>
        <v>0.016168259815263</v>
      </c>
      <c r="AP24" s="69"/>
      <c r="AQ24" s="9" t="n">
        <f aca="false">AQ23*(1+AO24)</f>
        <v>591884425.184211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344123089.666187</v>
      </c>
      <c r="AS24" s="70" t="n">
        <f aca="false">AQ24/AG97</f>
        <v>0.0889197985582397</v>
      </c>
      <c r="AT24" s="70" t="n">
        <f aca="false">AR24/AG97</f>
        <v>0.0516981939554045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0.0562570971363368</v>
      </c>
      <c r="BL24" s="39" t="n">
        <f aca="false">SUM(P94:P97)/AVERAGE(AG94:AG97)</f>
        <v>0.0128827405969111</v>
      </c>
      <c r="BM24" s="39" t="n">
        <f aca="false">SUM(D94:D97)/AVERAGE(AG94:AG97)</f>
        <v>0.0738547598251746</v>
      </c>
      <c r="BN24" s="39" t="n">
        <f aca="false">(SUM(H94:H97)+SUM(J94:J97))/AVERAGE(AG94:AG97)</f>
        <v>0.0118610857567186</v>
      </c>
      <c r="BO24" s="69" t="n">
        <f aca="false">AL24-BN24</f>
        <v>-0.0423414890424675</v>
      </c>
      <c r="BP24" s="31" t="n">
        <f aca="false">BN24+BM24</f>
        <v>0.0857158455818932</v>
      </c>
      <c r="BQ24" s="7"/>
      <c r="BR24" s="7"/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0" t="n">
        <f aca="false">'Low pensions'!Q25</f>
        <v>113365412.769487</v>
      </c>
      <c r="E25" s="9"/>
      <c r="F25" s="67" t="n">
        <f aca="false">'Low pensions'!I25</f>
        <v>20605505.7027539</v>
      </c>
      <c r="G25" s="80" t="n">
        <f aca="false">'Low pensions'!K25</f>
        <v>189845.474762486</v>
      </c>
      <c r="H25" s="80" t="n">
        <f aca="false">'Low pensions'!V25</f>
        <v>1044473.78867251</v>
      </c>
      <c r="I25" s="80" t="n">
        <f aca="false">'Low pensions'!M25</f>
        <v>5871.50952873667</v>
      </c>
      <c r="J25" s="80" t="n">
        <f aca="false">'Low pensions'!W25</f>
        <v>32303.3130517272</v>
      </c>
      <c r="K25" s="9"/>
      <c r="L25" s="80" t="n">
        <f aca="false">'Low pensions'!N25</f>
        <v>4012507.36812272</v>
      </c>
      <c r="M25" s="67"/>
      <c r="N25" s="80" t="n">
        <f aca="false">'Low pensions'!L25</f>
        <v>856425.707030401</v>
      </c>
      <c r="O25" s="9"/>
      <c r="P25" s="80" t="n">
        <f aca="false">'Low pensions'!X25</f>
        <v>25532721.3614925</v>
      </c>
      <c r="Q25" s="67"/>
      <c r="R25" s="80" t="n">
        <f aca="false">'Low SIPA income'!G20</f>
        <v>24342194.7243126</v>
      </c>
      <c r="S25" s="67"/>
      <c r="T25" s="80" t="n">
        <f aca="false">'Low SIPA income'!J20</f>
        <v>93074491.3078076</v>
      </c>
      <c r="U25" s="9"/>
      <c r="V25" s="80" t="n">
        <f aca="false">'Low SIPA income'!F20</f>
        <v>143698.094559182</v>
      </c>
      <c r="W25" s="67"/>
      <c r="X25" s="80" t="n">
        <f aca="false">'Low SIPA income'!M20</f>
        <v>360928.184222419</v>
      </c>
      <c r="Y25" s="9"/>
      <c r="Z25" s="9" t="n">
        <f aca="false">R25+V25-N25-L25-F25</f>
        <v>-988545.959035281</v>
      </c>
      <c r="AA25" s="9"/>
      <c r="AB25" s="9" t="n">
        <f aca="false">T25-P25-D25</f>
        <v>-45823642.823172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-0.00866716113098001</v>
      </c>
      <c r="AK25" s="68" t="n">
        <f aca="false">AK24+1</f>
        <v>2036</v>
      </c>
      <c r="AL25" s="69" t="n">
        <f aca="false">SUM(AB98:AB101)/AVERAGE(AG98:AG101)</f>
        <v>-0.0288863525966331</v>
      </c>
      <c r="AM25" s="9" t="n">
        <f aca="false">'Central scenario'!AM24</f>
        <v>6098422.29766839</v>
      </c>
      <c r="AN25" s="69" t="n">
        <f aca="false">AM25/AVERAGE(AG98:AG101)</f>
        <v>0.000911584841290958</v>
      </c>
      <c r="AO25" s="69" t="n">
        <f aca="false">'GDP evolution by scenario'!G97</f>
        <v>0.0155114793627922</v>
      </c>
      <c r="AP25" s="69"/>
      <c r="AQ25" s="9" t="n">
        <f aca="false">AQ24*(1+AO25)</f>
        <v>601065428.230614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343319289.772306</v>
      </c>
      <c r="AS25" s="70" t="n">
        <f aca="false">AQ25/AG101</f>
        <v>0.0896473568472952</v>
      </c>
      <c r="AT25" s="70" t="n">
        <f aca="false">AR25/AG101</f>
        <v>0.0512051857205955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0.0122261876283271</v>
      </c>
      <c r="BJ25" s="7" t="n">
        <f aca="false">BJ24+1</f>
        <v>2036</v>
      </c>
      <c r="BK25" s="39" t="n">
        <f aca="false">SUM(T98:T101)/AVERAGE(AG98:AG101)</f>
        <v>0.0565777567632945</v>
      </c>
      <c r="BL25" s="39" t="n">
        <f aca="false">SUM(P98:P101)/AVERAGE(AG98:AG101)</f>
        <v>0.0124357072145528</v>
      </c>
      <c r="BM25" s="39" t="n">
        <f aca="false">SUM(D98:D101)/AVERAGE(AG98:AG101)</f>
        <v>0.0730284021453748</v>
      </c>
      <c r="BN25" s="39" t="n">
        <f aca="false">(SUM(H98:H101)+SUM(J98:J101))/AVERAGE(AG98:AG101)</f>
        <v>0.0124915837065953</v>
      </c>
      <c r="BO25" s="69" t="n">
        <f aca="false">AL25-BN25</f>
        <v>-0.0413779363032285</v>
      </c>
      <c r="BP25" s="31" t="n">
        <f aca="false">BN25+BM25</f>
        <v>0.0855199858519702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79" t="n">
        <f aca="false">'Low pensions'!Q26</f>
        <v>105500956.911478</v>
      </c>
      <c r="E26" s="6"/>
      <c r="F26" s="8" t="n">
        <f aca="false">'Low pensions'!I26</f>
        <v>19176047.7572272</v>
      </c>
      <c r="G26" s="79" t="n">
        <f aca="false">'Low pensions'!K26</f>
        <v>193632.468036018</v>
      </c>
      <c r="H26" s="79" t="n">
        <f aca="false">'Low pensions'!V26</f>
        <v>1065308.70831983</v>
      </c>
      <c r="I26" s="79" t="n">
        <f aca="false">'Low pensions'!M26</f>
        <v>5988.63303204181</v>
      </c>
      <c r="J26" s="79" t="n">
        <f aca="false">'Low pensions'!W26</f>
        <v>32947.6920098918</v>
      </c>
      <c r="K26" s="6"/>
      <c r="L26" s="79" t="n">
        <f aca="false">'Low pensions'!N26</f>
        <v>4266228.99960084</v>
      </c>
      <c r="M26" s="8"/>
      <c r="N26" s="79" t="n">
        <f aca="false">'Low pensions'!L26</f>
        <v>797212.366434828</v>
      </c>
      <c r="O26" s="6"/>
      <c r="P26" s="79" t="n">
        <f aca="false">'Low pensions'!X26</f>
        <v>26523509.7841774</v>
      </c>
      <c r="Q26" s="8"/>
      <c r="R26" s="79" t="n">
        <f aca="false">'Low SIPA income'!G21</f>
        <v>19482502.0710849</v>
      </c>
      <c r="S26" s="8"/>
      <c r="T26" s="79" t="n">
        <f aca="false">'Low SIPA income'!J21</f>
        <v>74493035.250368</v>
      </c>
      <c r="U26" s="6"/>
      <c r="V26" s="79" t="n">
        <f aca="false">'Low SIPA income'!F21</f>
        <v>129450.461885458</v>
      </c>
      <c r="W26" s="8"/>
      <c r="X26" s="79" t="n">
        <f aca="false">'Low SIPA income'!M21</f>
        <v>325142.238652504</v>
      </c>
      <c r="Y26" s="6"/>
      <c r="Z26" s="6" t="n">
        <f aca="false">R26+V26-N26-L26-F26</f>
        <v>-4627536.59029242</v>
      </c>
      <c r="AA26" s="6"/>
      <c r="AB26" s="6" t="n">
        <f aca="false">T26-P26-D26</f>
        <v>-57531431.4452874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-0.0111487256216324</v>
      </c>
      <c r="AK26" s="62" t="n">
        <f aca="false">AK25+1</f>
        <v>2037</v>
      </c>
      <c r="AL26" s="63" t="n">
        <f aca="false">SUM(AB102:AB105)/AVERAGE(AG102:AG105)</f>
        <v>-0.0287145818838742</v>
      </c>
      <c r="AM26" s="6" t="n">
        <f aca="false">'Central scenario'!AM25</f>
        <v>5493111.4769607</v>
      </c>
      <c r="AN26" s="63" t="n">
        <f aca="false">AM26/AVERAGE(AG102:AG105)</f>
        <v>0.000811891595514934</v>
      </c>
      <c r="AO26" s="63" t="n">
        <f aca="false">'GDP evolution by scenario'!G101</f>
        <v>0.0191605293717099</v>
      </c>
      <c r="AP26" s="63"/>
      <c r="AQ26" s="6" t="n">
        <f aca="false">AQ25*(1+AO26)</f>
        <v>612582160.022546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344356282.932698</v>
      </c>
      <c r="AS26" s="64" t="n">
        <f aca="false">AQ26/AG105</f>
        <v>0.0901469446176444</v>
      </c>
      <c r="AT26" s="64" t="n">
        <f aca="false">AR26/AG105</f>
        <v>0.050675107425801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0.0141845990795304</v>
      </c>
      <c r="BJ26" s="5" t="n">
        <f aca="false">BJ25+1</f>
        <v>2037</v>
      </c>
      <c r="BK26" s="61" t="n">
        <f aca="false">SUM(T102:T105)/AVERAGE(AG102:AG105)</f>
        <v>0.0563741123241726</v>
      </c>
      <c r="BL26" s="61" t="n">
        <f aca="false">SUM(P102:P105)/AVERAGE(AG102:AG105)</f>
        <v>0.0123937511148953</v>
      </c>
      <c r="BM26" s="61" t="n">
        <f aca="false">SUM(D102:D105)/AVERAGE(AG102:AG105)</f>
        <v>0.0726949430931514</v>
      </c>
      <c r="BN26" s="61" t="n">
        <f aca="false">(SUM(H102:H105)+SUM(J102:J105))/AVERAGE(AG102:AG105)</f>
        <v>0.0133361808800038</v>
      </c>
      <c r="BO26" s="63" t="n">
        <f aca="false">AL26-BN26</f>
        <v>-0.042050762763878</v>
      </c>
      <c r="BP26" s="31" t="n">
        <f aca="false">BN26+BM26</f>
        <v>0.0860311239731552</v>
      </c>
      <c r="BQ26" s="5"/>
      <c r="BR26" s="5"/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8602524.07049637</v>
      </c>
      <c r="D27" s="80" t="n">
        <f aca="false">'Low pensions'!Q27</f>
        <v>106204000.870326</v>
      </c>
      <c r="E27" s="9"/>
      <c r="F27" s="67" t="n">
        <f aca="false">'Low pensions'!I27</f>
        <v>19303834.3188372</v>
      </c>
      <c r="G27" s="80" t="n">
        <f aca="false">'Low pensions'!K27</f>
        <v>211229.041623464</v>
      </c>
      <c r="H27" s="80" t="n">
        <f aca="false">'Low pensions'!V27</f>
        <v>1162119.8643694</v>
      </c>
      <c r="I27" s="80" t="n">
        <f aca="false">'Low pensions'!M27</f>
        <v>6532.85695742682</v>
      </c>
      <c r="J27" s="80" t="n">
        <f aca="false">'Low pensions'!W27</f>
        <v>35941.8514753426</v>
      </c>
      <c r="K27" s="9"/>
      <c r="L27" s="80" t="n">
        <f aca="false">'Low pensions'!N27</f>
        <v>3669736.53404985</v>
      </c>
      <c r="M27" s="67"/>
      <c r="N27" s="80" t="n">
        <f aca="false">'Low pensions'!L27</f>
        <v>790911.274880998</v>
      </c>
      <c r="O27" s="9"/>
      <c r="P27" s="80" t="n">
        <f aca="false">'Low pensions'!X27</f>
        <v>23393640.7982209</v>
      </c>
      <c r="Q27" s="67"/>
      <c r="R27" s="80" t="n">
        <f aca="false">'Low SIPA income'!G22</f>
        <v>22129178.9435325</v>
      </c>
      <c r="S27" s="67"/>
      <c r="T27" s="80" t="n">
        <f aca="false">'Low SIPA income'!J22</f>
        <v>84612833.6641553</v>
      </c>
      <c r="U27" s="9"/>
      <c r="V27" s="80" t="n">
        <f aca="false">'Low SIPA income'!F22</f>
        <v>124241.716375217</v>
      </c>
      <c r="W27" s="67"/>
      <c r="X27" s="80" t="n">
        <f aca="false">'Low SIPA income'!M22</f>
        <v>312059.371653781</v>
      </c>
      <c r="Y27" s="9"/>
      <c r="Z27" s="9" t="n">
        <f aca="false">R27+V27-N27-L27-F27</f>
        <v>-1511061.46786033</v>
      </c>
      <c r="AA27" s="9"/>
      <c r="AB27" s="9" t="n">
        <f aca="false">T27-P27-D27</f>
        <v>-44984808.0043911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-0.00824864208853672</v>
      </c>
      <c r="AK27" s="68" t="n">
        <f aca="false">AK26+1</f>
        <v>2038</v>
      </c>
      <c r="AL27" s="69" t="n">
        <f aca="false">SUM(AB106:AB109)/AVERAGE(AG106:AG109)</f>
        <v>-0.0277334826890906</v>
      </c>
      <c r="AM27" s="9" t="n">
        <f aca="false">'Central scenario'!AM26</f>
        <v>4920541.96276278</v>
      </c>
      <c r="AN27" s="69" t="n">
        <f aca="false">AM27/AVERAGE(AG106:AG109)</f>
        <v>0.000720244178328087</v>
      </c>
      <c r="AO27" s="69" t="n">
        <f aca="false">'GDP evolution by scenario'!G105</f>
        <v>0.0146809545534541</v>
      </c>
      <c r="AP27" s="69"/>
      <c r="AQ27" s="9" t="n">
        <f aca="false">AQ26*(1+AO27)</f>
        <v>621575450.874094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344458197.835783</v>
      </c>
      <c r="AS27" s="70" t="n">
        <f aca="false">AQ27/AG109</f>
        <v>0.0906529755509811</v>
      </c>
      <c r="AT27" s="70" t="n">
        <f aca="false">AR27/AG109</f>
        <v>0.0502371201160379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0.0138686784267237</v>
      </c>
      <c r="BJ27" s="7" t="n">
        <f aca="false">BJ26+1</f>
        <v>2038</v>
      </c>
      <c r="BK27" s="39" t="n">
        <f aca="false">SUM(T106:T109)/AVERAGE(AG106:AG109)</f>
        <v>0.0566025910731876</v>
      </c>
      <c r="BL27" s="39" t="n">
        <f aca="false">SUM(P106:P109)/AVERAGE(AG106:AG109)</f>
        <v>0.0122959722574598</v>
      </c>
      <c r="BM27" s="39" t="n">
        <f aca="false">SUM(D106:D109)/AVERAGE(AG106:AG109)</f>
        <v>0.0720401015048185</v>
      </c>
      <c r="BN27" s="39" t="n">
        <f aca="false">(SUM(H106:H109)+SUM(J106:J109))/AVERAGE(AG106:AG109)</f>
        <v>0.0141494894774813</v>
      </c>
      <c r="BO27" s="69" t="n">
        <f aca="false">AL27-BN27</f>
        <v>-0.0418829721665719</v>
      </c>
      <c r="BP27" s="31" t="n">
        <f aca="false">BN27+BM27</f>
        <v>0.0861895909822998</v>
      </c>
      <c r="BQ27" s="7"/>
      <c r="BR27" s="7"/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0" t="n">
        <f aca="false">'Low pensions'!Q28</f>
        <v>99381764.8257622</v>
      </c>
      <c r="E28" s="9"/>
      <c r="F28" s="67" t="n">
        <f aca="false">'Low pensions'!I28</f>
        <v>18063812.1613947</v>
      </c>
      <c r="G28" s="80" t="n">
        <f aca="false">'Low pensions'!K28</f>
        <v>227995.709527446</v>
      </c>
      <c r="H28" s="80" t="n">
        <f aca="false">'Low pensions'!V28</f>
        <v>1254365.1242103</v>
      </c>
      <c r="I28" s="80" t="n">
        <f aca="false">'Low pensions'!M28</f>
        <v>7051.41369672515</v>
      </c>
      <c r="J28" s="80" t="n">
        <f aca="false">'Low pensions'!W28</f>
        <v>38794.7976559888</v>
      </c>
      <c r="K28" s="9"/>
      <c r="L28" s="80" t="n">
        <f aca="false">'Low pensions'!N28</f>
        <v>3308279.04526512</v>
      </c>
      <c r="M28" s="67"/>
      <c r="N28" s="80" t="n">
        <f aca="false">'Low pensions'!L28</f>
        <v>750904.13754778</v>
      </c>
      <c r="O28" s="9"/>
      <c r="P28" s="80" t="n">
        <f aca="false">'Low pensions'!X28</f>
        <v>21297928.7050268</v>
      </c>
      <c r="Q28" s="67"/>
      <c r="R28" s="80" t="n">
        <f aca="false">'Low SIPA income'!G23</f>
        <v>18218218.5021139</v>
      </c>
      <c r="S28" s="67"/>
      <c r="T28" s="80" t="n">
        <f aca="false">'Low SIPA income'!J23</f>
        <v>69658937.4468011</v>
      </c>
      <c r="U28" s="9"/>
      <c r="V28" s="80" t="n">
        <f aca="false">'Low SIPA income'!F23</f>
        <v>112485.920454584</v>
      </c>
      <c r="W28" s="67"/>
      <c r="X28" s="80" t="n">
        <f aca="false">'Low SIPA income'!M23</f>
        <v>282532.20159116</v>
      </c>
      <c r="Y28" s="9"/>
      <c r="Z28" s="9" t="n">
        <f aca="false">R28+V28-N28-L28-F28</f>
        <v>-3792290.92163912</v>
      </c>
      <c r="AA28" s="9"/>
      <c r="AB28" s="9" t="n">
        <f aca="false">T28-P28-D28</f>
        <v>-51020756.083988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-0.0100397994944872</v>
      </c>
      <c r="AK28" s="68" t="n">
        <f aca="false">AK27+1</f>
        <v>2039</v>
      </c>
      <c r="AL28" s="69" t="n">
        <f aca="false">SUM(AB110:AB113)/AVERAGE(AG110:AG113)</f>
        <v>-0.0270449206039014</v>
      </c>
      <c r="AM28" s="9" t="n">
        <f aca="false">'Central scenario'!AM27</f>
        <v>4379286.21321994</v>
      </c>
      <c r="AN28" s="69" t="n">
        <f aca="false">AM28/AVERAGE(AG110:AG113)</f>
        <v>0.000633612912970024</v>
      </c>
      <c r="AO28" s="69" t="n">
        <f aca="false">'GDP evolution by scenario'!G109</f>
        <v>0.019573464925583</v>
      </c>
      <c r="AP28" s="69"/>
      <c r="AQ28" s="9" t="n">
        <f aca="false">AQ27*(1+AO28)</f>
        <v>633741836.160382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346782002.251923</v>
      </c>
      <c r="AS28" s="70" t="n">
        <f aca="false">AQ28/AG113</f>
        <v>0.0911911142104236</v>
      </c>
      <c r="AT28" s="70" t="n">
        <f aca="false">AR28/AG113</f>
        <v>0.0498995574681794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0.0163983634380579</v>
      </c>
      <c r="BJ28" s="7" t="n">
        <f aca="false">BJ27+1</f>
        <v>2039</v>
      </c>
      <c r="BK28" s="39" t="n">
        <f aca="false">SUM(T110:T113)/AVERAGE(AG110:AG113)</f>
        <v>0.0565992665480463</v>
      </c>
      <c r="BL28" s="39" t="n">
        <f aca="false">SUM(P110:P113)/AVERAGE(AG110:AG113)</f>
        <v>0.0120337879139917</v>
      </c>
      <c r="BM28" s="39" t="n">
        <f aca="false">SUM(D110:D113)/AVERAGE(AG110:AG113)</f>
        <v>0.0716103992379561</v>
      </c>
      <c r="BN28" s="39" t="n">
        <f aca="false">(SUM(H110:H113)+SUM(J110:J113))/AVERAGE(AG110:AG113)</f>
        <v>0.0148704426968046</v>
      </c>
      <c r="BO28" s="69" t="n">
        <f aca="false">AL28-BN28</f>
        <v>-0.041915363300706</v>
      </c>
      <c r="BP28" s="31" t="n">
        <f aca="false">BN28+BM28</f>
        <v>0.0864808419347607</v>
      </c>
      <c r="BQ28" s="7"/>
      <c r="BR28" s="7"/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0" t="n">
        <f aca="false">'Low pensions'!Q29</f>
        <v>91120780.3628841</v>
      </c>
      <c r="E29" s="9"/>
      <c r="F29" s="67" t="n">
        <f aca="false">'Low pensions'!I29</f>
        <v>16562280.4481347</v>
      </c>
      <c r="G29" s="80" t="n">
        <f aca="false">'Low pensions'!K29</f>
        <v>233179.582375956</v>
      </c>
      <c r="H29" s="80" t="n">
        <f aca="false">'Low pensions'!V29</f>
        <v>1282885.26313305</v>
      </c>
      <c r="I29" s="80" t="n">
        <f aca="false">'Low pensions'!M29</f>
        <v>7211.73966111208</v>
      </c>
      <c r="J29" s="80" t="n">
        <f aca="false">'Low pensions'!W29</f>
        <v>39676.8638082386</v>
      </c>
      <c r="K29" s="9"/>
      <c r="L29" s="80" t="n">
        <f aca="false">'Low pensions'!N29</f>
        <v>3051396.7057971</v>
      </c>
      <c r="M29" s="67"/>
      <c r="N29" s="80" t="n">
        <f aca="false">'Low pensions'!L29</f>
        <v>686795.876935104</v>
      </c>
      <c r="O29" s="9"/>
      <c r="P29" s="80" t="n">
        <f aca="false">'Low pensions'!X29</f>
        <v>19612260.2894639</v>
      </c>
      <c r="Q29" s="67"/>
      <c r="R29" s="80" t="n">
        <f aca="false">'Low SIPA income'!G24</f>
        <v>19861024.2385827</v>
      </c>
      <c r="S29" s="67"/>
      <c r="T29" s="80" t="n">
        <f aca="false">'Low SIPA income'!J24</f>
        <v>75940347.5649553</v>
      </c>
      <c r="U29" s="9"/>
      <c r="V29" s="80" t="n">
        <f aca="false">'Low SIPA income'!F24</f>
        <v>112102.826524005</v>
      </c>
      <c r="W29" s="67"/>
      <c r="X29" s="80" t="n">
        <f aca="false">'Low SIPA income'!M24</f>
        <v>281569.980086592</v>
      </c>
      <c r="Y29" s="9"/>
      <c r="Z29" s="9" t="n">
        <f aca="false">R29+V29-N29-L29-F29</f>
        <v>-327345.965760238</v>
      </c>
      <c r="AA29" s="9"/>
      <c r="AB29" s="9" t="n">
        <f aca="false">T29-P29-D29</f>
        <v>-34792693.0873927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-0.007013335257634</v>
      </c>
      <c r="AK29" s="68" t="n">
        <f aca="false">AK28+1</f>
        <v>2040</v>
      </c>
      <c r="AL29" s="69" t="n">
        <f aca="false">SUM(AB114:AB117)/AVERAGE(AG114:AG117)</f>
        <v>-0.0270086351326535</v>
      </c>
      <c r="AM29" s="9" t="n">
        <f aca="false">'Central scenario'!AM28</f>
        <v>3887732.69163583</v>
      </c>
      <c r="AN29" s="69" t="n">
        <f aca="false">AM29/AVERAGE(AG114:AG117)</f>
        <v>0.000558984315389748</v>
      </c>
      <c r="AO29" s="69" t="n">
        <f aca="false">'GDP evolution by scenario'!G113</f>
        <v>0.0159112256607132</v>
      </c>
      <c r="AP29" s="69"/>
      <c r="AQ29" s="9" t="n">
        <f aca="false">AQ28*(1+AO29)</f>
        <v>643825445.526164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348383725.207827</v>
      </c>
      <c r="AS29" s="70" t="n">
        <f aca="false">AQ29/AG117</f>
        <v>0.0924449952001337</v>
      </c>
      <c r="AT29" s="70" t="n">
        <f aca="false">AR29/AG117</f>
        <v>0.0500233907007538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0.0133987293418192</v>
      </c>
      <c r="BJ29" s="7" t="n">
        <f aca="false">BJ28+1</f>
        <v>2040</v>
      </c>
      <c r="BK29" s="39" t="n">
        <f aca="false">SUM(T114:T117)/AVERAGE(AG114:AG117)</f>
        <v>0.0564169566858819</v>
      </c>
      <c r="BL29" s="39" t="n">
        <f aca="false">SUM(P114:P117)/AVERAGE(AG114:AG117)</f>
        <v>0.0117661975661485</v>
      </c>
      <c r="BM29" s="39" t="n">
        <f aca="false">SUM(D114:D117)/AVERAGE(AG114:AG117)</f>
        <v>0.0716593942523868</v>
      </c>
      <c r="BN29" s="39" t="n">
        <f aca="false">(SUM(H114:H117)+SUM(J114:J117))/AVERAGE(AG114:AG117)</f>
        <v>0.015753745711412</v>
      </c>
      <c r="BO29" s="69" t="n">
        <f aca="false">AL29-BN29</f>
        <v>-0.0427623808440655</v>
      </c>
      <c r="BP29" s="31" t="n">
        <f aca="false">BN29+BM29</f>
        <v>0.0874131399637988</v>
      </c>
      <c r="BQ29" s="7"/>
      <c r="BR29" s="7"/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79" t="n">
        <f aca="false">'Low pensions'!Q30</f>
        <v>90608611.3271754</v>
      </c>
      <c r="E30" s="6"/>
      <c r="F30" s="8" t="n">
        <f aca="false">'Low pensions'!I30</f>
        <v>16469187.6632345</v>
      </c>
      <c r="G30" s="79" t="n">
        <f aca="false">'Low pensions'!K30</f>
        <v>189879.95484708</v>
      </c>
      <c r="H30" s="79" t="n">
        <f aca="false">'Low pensions'!V30</f>
        <v>1044663.48792468</v>
      </c>
      <c r="I30" s="79" t="n">
        <f aca="false">'Low pensions'!M30</f>
        <v>5872.57592310553</v>
      </c>
      <c r="J30" s="79" t="n">
        <f aca="false">'Low pensions'!W30</f>
        <v>32309.1800389074</v>
      </c>
      <c r="K30" s="6"/>
      <c r="L30" s="79" t="n">
        <f aca="false">'Low pensions'!N30</f>
        <v>3574517.52676076</v>
      </c>
      <c r="M30" s="8"/>
      <c r="N30" s="79" t="n">
        <f aca="false">'Low pensions'!L30</f>
        <v>683418.499914089</v>
      </c>
      <c r="O30" s="6"/>
      <c r="P30" s="79" t="n">
        <f aca="false">'Low pensions'!X30</f>
        <v>22308155.3843738</v>
      </c>
      <c r="Q30" s="8"/>
      <c r="R30" s="79" t="n">
        <f aca="false">'Low SIPA income'!G25</f>
        <v>15672924.2489811</v>
      </c>
      <c r="S30" s="8"/>
      <c r="T30" s="79" t="n">
        <f aca="false">'Low SIPA income'!J25</f>
        <v>59926784.2649679</v>
      </c>
      <c r="U30" s="6"/>
      <c r="V30" s="79" t="n">
        <f aca="false">'Low SIPA income'!F25</f>
        <v>110988.074669527</v>
      </c>
      <c r="W30" s="8"/>
      <c r="X30" s="79" t="n">
        <f aca="false">'Low SIPA income'!M25</f>
        <v>278770.044820021</v>
      </c>
      <c r="Y30" s="6"/>
      <c r="Z30" s="6" t="n">
        <f aca="false">R30+V30-N30-L30-F30</f>
        <v>-4943211.36625875</v>
      </c>
      <c r="AA30" s="6"/>
      <c r="AB30" s="6" t="n">
        <f aca="false">T30-P30-D30</f>
        <v>-52989982.4465814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-0.0109130381104097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-0.400037175309497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0.0145074835909523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0" t="n">
        <f aca="false">'Low pensions'!Q31</f>
        <v>91482958.2975088</v>
      </c>
      <c r="E31" s="9"/>
      <c r="F31" s="67" t="n">
        <f aca="false">'Low pensions'!I31</f>
        <v>16628110.5749344</v>
      </c>
      <c r="G31" s="80" t="n">
        <f aca="false">'Low pensions'!K31</f>
        <v>194832.254670393</v>
      </c>
      <c r="H31" s="80" t="n">
        <f aca="false">'Low pensions'!V31</f>
        <v>1071909.58038787</v>
      </c>
      <c r="I31" s="80" t="n">
        <f aca="false">'Low pensions'!M31</f>
        <v>6025.73983516681</v>
      </c>
      <c r="J31" s="80" t="n">
        <f aca="false">'Low pensions'!W31</f>
        <v>33151.8426924086</v>
      </c>
      <c r="K31" s="9"/>
      <c r="L31" s="80" t="n">
        <f aca="false">'Low pensions'!N31</f>
        <v>3250287.77850783</v>
      </c>
      <c r="M31" s="67"/>
      <c r="N31" s="80" t="n">
        <f aca="false">'Low pensions'!L31</f>
        <v>691075.304259859</v>
      </c>
      <c r="O31" s="9"/>
      <c r="P31" s="80" t="n">
        <f aca="false">'Low pensions'!X31</f>
        <v>20667851.1577539</v>
      </c>
      <c r="Q31" s="67"/>
      <c r="R31" s="80" t="n">
        <f aca="false">'Low SIPA income'!G26</f>
        <v>18588084.5600778</v>
      </c>
      <c r="S31" s="67"/>
      <c r="T31" s="80" t="n">
        <f aca="false">'Low SIPA income'!J26</f>
        <v>71073152.3763459</v>
      </c>
      <c r="U31" s="9"/>
      <c r="V31" s="80" t="n">
        <f aca="false">'Low SIPA income'!F26</f>
        <v>107486.273713936</v>
      </c>
      <c r="W31" s="67"/>
      <c r="X31" s="80" t="n">
        <f aca="false">'Low SIPA income'!M26</f>
        <v>269974.530416806</v>
      </c>
      <c r="Y31" s="9"/>
      <c r="Z31" s="9" t="n">
        <f aca="false">R31+V31-N31-L31-F31</f>
        <v>-1873902.82391043</v>
      </c>
      <c r="AA31" s="9"/>
      <c r="AB31" s="9" t="n">
        <f aca="false">T31-P31-D31</f>
        <v>-41077657.0789168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-0.00750425675371644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0.0133567166496869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32578807.7406064</v>
      </c>
      <c r="D32" s="80" t="n">
        <f aca="false">'Low pensions'!Q32</f>
        <v>93554419.4993207</v>
      </c>
      <c r="E32" s="9"/>
      <c r="F32" s="67" t="n">
        <f aca="false">'Low pensions'!I32</f>
        <v>17004623.1687161</v>
      </c>
      <c r="G32" s="80" t="n">
        <f aca="false">'Low pensions'!K32</f>
        <v>184895.318687695</v>
      </c>
      <c r="H32" s="80" t="n">
        <f aca="false">'Low pensions'!V32</f>
        <v>1017239.49048118</v>
      </c>
      <c r="I32" s="80" t="n">
        <f aca="false">'Low pensions'!M32</f>
        <v>5718.41191817611</v>
      </c>
      <c r="J32" s="80" t="n">
        <f aca="false">'Low pensions'!W32</f>
        <v>31461.0151695208</v>
      </c>
      <c r="K32" s="9"/>
      <c r="L32" s="80" t="n">
        <f aca="false">'Low pensions'!N32</f>
        <v>3182236.55195485</v>
      </c>
      <c r="M32" s="67"/>
      <c r="N32" s="80" t="n">
        <f aca="false">'Low pensions'!L32</f>
        <v>708183.940505948</v>
      </c>
      <c r="O32" s="9"/>
      <c r="P32" s="80" t="n">
        <f aca="false">'Low pensions'!X32</f>
        <v>20408859.6884307</v>
      </c>
      <c r="Q32" s="67"/>
      <c r="R32" s="80" t="n">
        <f aca="false">'Low SIPA income'!G27</f>
        <v>15953763.1597165</v>
      </c>
      <c r="S32" s="67"/>
      <c r="T32" s="80" t="n">
        <f aca="false">'Low SIPA income'!J27</f>
        <v>61000596.1809504</v>
      </c>
      <c r="U32" s="9"/>
      <c r="V32" s="80" t="n">
        <f aca="false">'Low SIPA income'!F27</f>
        <v>106725.327321697</v>
      </c>
      <c r="W32" s="67"/>
      <c r="X32" s="80" t="n">
        <f aca="false">'Low SIPA income'!M27</f>
        <v>268063.252466433</v>
      </c>
      <c r="Y32" s="9"/>
      <c r="Z32" s="9" t="n">
        <f aca="false">R32+V32-N32-L32-F32</f>
        <v>-4834555.17413873</v>
      </c>
      <c r="AA32" s="9"/>
      <c r="AB32" s="9" t="n">
        <f aca="false">T32-P32-D32</f>
        <v>-52962683.0068011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 t="n">
        <f aca="false">'Central scenario'!AF32</f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-0.0106151700193215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11456736</v>
      </c>
      <c r="AX32" s="7"/>
      <c r="AY32" s="39" t="n">
        <f aca="false">(AW32-AW31)/AW31</f>
        <v>-0.00266553939827407</v>
      </c>
      <c r="AZ32" s="38" t="n">
        <f aca="false">workers_and_wage_low!B20</f>
        <v>5905.48438409932</v>
      </c>
      <c r="BA32" s="39" t="n">
        <f aca="false">(AZ32-AZ31)/AZ31</f>
        <v>-0.00940923296288062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0.0136782991007858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0" t="n">
        <f aca="false">'Low pensions'!Q33</f>
        <v>92368811.4351249</v>
      </c>
      <c r="E33" s="9"/>
      <c r="F33" s="67" t="n">
        <f aca="false">'Low pensions'!I33</f>
        <v>16789124.8687391</v>
      </c>
      <c r="G33" s="80" t="n">
        <f aca="false">'Low pensions'!K33</f>
        <v>186442.344250223</v>
      </c>
      <c r="H33" s="80" t="n">
        <f aca="false">'Low pensions'!V33</f>
        <v>1025750.76867987</v>
      </c>
      <c r="I33" s="80" t="n">
        <f aca="false">'Low pensions'!M33</f>
        <v>5766.25806959457</v>
      </c>
      <c r="J33" s="80" t="n">
        <f aca="false">'Low pensions'!W33</f>
        <v>31724.2505777283</v>
      </c>
      <c r="K33" s="9"/>
      <c r="L33" s="80" t="n">
        <f aca="false">'Low pensions'!N33</f>
        <v>3279344.0701182</v>
      </c>
      <c r="M33" s="67"/>
      <c r="N33" s="80" t="n">
        <f aca="false">'Low pensions'!L33</f>
        <v>700200.322554845</v>
      </c>
      <c r="O33" s="9"/>
      <c r="P33" s="80" t="n">
        <f aca="false">'Low pensions'!X33</f>
        <v>20868827.5513912</v>
      </c>
      <c r="Q33" s="67"/>
      <c r="R33" s="80" t="n">
        <f aca="false">'Low SIPA income'!G28</f>
        <v>18202016.6721372</v>
      </c>
      <c r="S33" s="67"/>
      <c r="T33" s="80" t="n">
        <f aca="false">'Low SIPA income'!J28</f>
        <v>69596988.345645</v>
      </c>
      <c r="U33" s="9"/>
      <c r="V33" s="80" t="n">
        <f aca="false">'Low SIPA income'!F28</f>
        <v>106489.274891746</v>
      </c>
      <c r="W33" s="67"/>
      <c r="X33" s="80" t="n">
        <f aca="false">'Low SIPA income'!M28</f>
        <v>267470.356818201</v>
      </c>
      <c r="Y33" s="9"/>
      <c r="Z33" s="9" t="n">
        <f aca="false">R33+V33-N33-L33-F33</f>
        <v>-2460163.31438317</v>
      </c>
      <c r="AA33" s="9"/>
      <c r="AB33" s="9" t="n">
        <f aca="false">T33-P33-D33</f>
        <v>-43640650.6408711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-0.00889442413565794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11505241</v>
      </c>
      <c r="AX33" s="7"/>
      <c r="AY33" s="39" t="n">
        <f aca="false">(AW33-AW32)/AW32</f>
        <v>0.00423375383704399</v>
      </c>
      <c r="AZ33" s="38" t="n">
        <f aca="false">workers_and_wage_low!B21</f>
        <v>5744.57937286309</v>
      </c>
      <c r="BA33" s="39" t="n">
        <f aca="false">(AZ33-AZ32)/AZ32</f>
        <v>-0.0272467084443532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0.0128612793518404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79" t="n">
        <f aca="false">'Low pensions'!Q34</f>
        <v>105842643.220583</v>
      </c>
      <c r="E34" s="6"/>
      <c r="F34" s="8" t="n">
        <f aca="false">'Low pensions'!I34</f>
        <v>19238153.2885248</v>
      </c>
      <c r="G34" s="79" t="n">
        <f aca="false">'Low pensions'!K34</f>
        <v>222521.699211014</v>
      </c>
      <c r="H34" s="79" t="n">
        <f aca="false">'Low pensions'!V34</f>
        <v>1224248.73454345</v>
      </c>
      <c r="I34" s="79" t="n">
        <f aca="false">'Low pensions'!M34</f>
        <v>6882.1144085881</v>
      </c>
      <c r="J34" s="79" t="n">
        <f aca="false">'Low pensions'!W34</f>
        <v>37863.3629240243</v>
      </c>
      <c r="K34" s="6"/>
      <c r="L34" s="79" t="n">
        <f aca="false">'Low pensions'!N34</f>
        <v>3800792.80031382</v>
      </c>
      <c r="M34" s="8"/>
      <c r="N34" s="79" t="n">
        <f aca="false">'Low pensions'!L34</f>
        <v>716651.05490775</v>
      </c>
      <c r="O34" s="6"/>
      <c r="P34" s="79" t="n">
        <f aca="false">'Low pensions'!X34</f>
        <v>23665134.5668942</v>
      </c>
      <c r="Q34" s="8"/>
      <c r="R34" s="79" t="n">
        <f aca="false">'Low SIPA income'!G29</f>
        <v>16657444.7070473</v>
      </c>
      <c r="S34" s="8"/>
      <c r="T34" s="79" t="n">
        <f aca="false">'Low SIPA income'!J29</f>
        <v>63691183.5664458</v>
      </c>
      <c r="U34" s="6"/>
      <c r="V34" s="79" t="n">
        <f aca="false">'Low SIPA income'!F29</f>
        <v>112375.658822264</v>
      </c>
      <c r="W34" s="8"/>
      <c r="X34" s="79" t="n">
        <f aca="false">'Low SIPA income'!M29</f>
        <v>282255.256160084</v>
      </c>
      <c r="Y34" s="6"/>
      <c r="Z34" s="6" t="n">
        <f aca="false">R34+V34-N34-L34-F34</f>
        <v>-6985776.77787678</v>
      </c>
      <c r="AA34" s="6"/>
      <c r="AB34" s="6" t="n">
        <f aca="false">T34-P34-D34</f>
        <v>-65816594.2210317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-0.0143314840340717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11497647</v>
      </c>
      <c r="AX34" s="5"/>
      <c r="AY34" s="61" t="n">
        <f aca="false">(AW34-AW33)/AW33</f>
        <v>-0.000660047016833459</v>
      </c>
      <c r="AZ34" s="66" t="n">
        <f aca="false">workers_and_wage_low!B22</f>
        <v>5988.46137578042</v>
      </c>
      <c r="BA34" s="61" t="n">
        <f aca="false">(AZ34-AZ33)/AZ33</f>
        <v>0.0424542837843649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0.0150594061274806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0" t="n">
        <f aca="false">'Low pensions'!Q35</f>
        <v>96562953.4401455</v>
      </c>
      <c r="E35" s="9"/>
      <c r="F35" s="67" t="n">
        <f aca="false">'Low pensions'!I35</f>
        <v>17551459.8251542</v>
      </c>
      <c r="G35" s="80" t="n">
        <f aca="false">'Low pensions'!K35</f>
        <v>255952.702403766</v>
      </c>
      <c r="H35" s="80" t="n">
        <f aca="false">'Low pensions'!V35</f>
        <v>1408176.25036937</v>
      </c>
      <c r="I35" s="80" t="n">
        <f aca="false">'Low pensions'!M35</f>
        <v>7916.0629609412</v>
      </c>
      <c r="J35" s="80" t="n">
        <f aca="false">'Low pensions'!W35</f>
        <v>43551.8427949288</v>
      </c>
      <c r="K35" s="9"/>
      <c r="L35" s="80" t="n">
        <f aca="false">'Low pensions'!N35</f>
        <v>3068386.82879512</v>
      </c>
      <c r="M35" s="67"/>
      <c r="N35" s="80" t="n">
        <f aca="false">'Low pensions'!L35</f>
        <v>734142.786001183</v>
      </c>
      <c r="O35" s="9"/>
      <c r="P35" s="80" t="n">
        <f aca="false">'Low pensions'!X35</f>
        <v>19960910.8425532</v>
      </c>
      <c r="Q35" s="67"/>
      <c r="R35" s="80" t="n">
        <f aca="false">'Low SIPA income'!G30</f>
        <v>18696232.9095606</v>
      </c>
      <c r="S35" s="67"/>
      <c r="T35" s="80" t="n">
        <f aca="false">'Low SIPA income'!J30</f>
        <v>71486666.9639948</v>
      </c>
      <c r="U35" s="9"/>
      <c r="V35" s="80" t="n">
        <f aca="false">'Low SIPA income'!F30</f>
        <v>105346.073842744</v>
      </c>
      <c r="W35" s="67"/>
      <c r="X35" s="80" t="n">
        <f aca="false">'Low SIPA income'!M30</f>
        <v>264598.965377116</v>
      </c>
      <c r="Y35" s="9"/>
      <c r="Z35" s="9" t="n">
        <f aca="false">R35+V35-N35-L35-F35</f>
        <v>-2552410.45654718</v>
      </c>
      <c r="AA35" s="9"/>
      <c r="AB35" s="9" t="n">
        <f aca="false">T35-P35-D35</f>
        <v>-45037197.3187039</v>
      </c>
      <c r="AC35" s="50"/>
      <c r="AD35" s="9"/>
      <c r="AE35" s="9"/>
      <c r="AF35" s="9"/>
      <c r="AG35" s="82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-0.0103311059422536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11547811</v>
      </c>
      <c r="AX35" s="7"/>
      <c r="AY35" s="39" t="n">
        <f aca="false">(AW35-AW34)/AW34</f>
        <v>0.00436297966009915</v>
      </c>
      <c r="AZ35" s="38" t="n">
        <f aca="false">workers_and_wage_low!B23</f>
        <v>5757.81925730652</v>
      </c>
      <c r="BA35" s="39" t="n">
        <f aca="false">(AZ35-AZ34)/AZ34</f>
        <v>-0.0385144203161605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0.0136541545588711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0" t="n">
        <f aca="false">'Low pensions'!Q36</f>
        <v>101671331.837501</v>
      </c>
      <c r="E36" s="9"/>
      <c r="F36" s="67" t="n">
        <f aca="false">'Low pensions'!I36</f>
        <v>18479968.0678982</v>
      </c>
      <c r="G36" s="80" t="n">
        <f aca="false">'Low pensions'!K36</f>
        <v>287024.0851478</v>
      </c>
      <c r="H36" s="80" t="n">
        <f aca="false">'Low pensions'!V36</f>
        <v>1579121.83068703</v>
      </c>
      <c r="I36" s="80" t="n">
        <f aca="false">'Low pensions'!M36</f>
        <v>8877.03356127214</v>
      </c>
      <c r="J36" s="80" t="n">
        <f aca="false">'Low pensions'!W36</f>
        <v>48838.8195057842</v>
      </c>
      <c r="K36" s="9"/>
      <c r="L36" s="80" t="n">
        <f aca="false">'Low pensions'!N36</f>
        <v>3309611.08892219</v>
      </c>
      <c r="M36" s="67"/>
      <c r="N36" s="80" t="n">
        <f aca="false">'Low pensions'!L36</f>
        <v>774988.85778369</v>
      </c>
      <c r="O36" s="9"/>
      <c r="P36" s="80" t="n">
        <f aca="false">'Low pensions'!X36</f>
        <v>21437347.7104923</v>
      </c>
      <c r="Q36" s="67"/>
      <c r="R36" s="80" t="n">
        <f aca="false">'Low SIPA income'!G31</f>
        <v>15340482.0909625</v>
      </c>
      <c r="S36" s="67"/>
      <c r="T36" s="80" t="n">
        <f aca="false">'Low SIPA income'!J31</f>
        <v>58655662.8604568</v>
      </c>
      <c r="U36" s="9"/>
      <c r="V36" s="80" t="n">
        <f aca="false">'Low SIPA income'!F31</f>
        <v>92913.9133306603</v>
      </c>
      <c r="W36" s="67"/>
      <c r="X36" s="80" t="n">
        <f aca="false">'Low SIPA income'!M31</f>
        <v>233372.962462094</v>
      </c>
      <c r="Y36" s="9"/>
      <c r="Z36" s="9" t="n">
        <f aca="false">R36+V36-N36-L36-F36</f>
        <v>-7131172.01031086</v>
      </c>
      <c r="AA36" s="9"/>
      <c r="AB36" s="9" t="n">
        <f aca="false">T36-P36-D36</f>
        <v>-64453016.6875366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-0.0147230204850733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11573038</v>
      </c>
      <c r="AX36" s="7"/>
      <c r="AY36" s="39" t="n">
        <f aca="false">(AW36-AW35)/AW35</f>
        <v>0.00218456987216019</v>
      </c>
      <c r="AZ36" s="38" t="n">
        <f aca="false">workers_and_wage_low!B24</f>
        <v>5395.38369364707</v>
      </c>
      <c r="BA36" s="39" t="n">
        <f aca="false">(AZ36-AZ35)/AZ35</f>
        <v>-0.0629466725964929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0.0137137874449478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0" t="n">
        <f aca="false">'Low pensions'!Q37</f>
        <v>99855737.5846929</v>
      </c>
      <c r="E37" s="9"/>
      <c r="F37" s="67" t="n">
        <f aca="false">'Low pensions'!I37</f>
        <v>18149962.3208526</v>
      </c>
      <c r="G37" s="80" t="n">
        <f aca="false">'Low pensions'!K37</f>
        <v>299452.054935943</v>
      </c>
      <c r="H37" s="80" t="n">
        <f aca="false">'Low pensions'!V37</f>
        <v>1647496.85361749</v>
      </c>
      <c r="I37" s="80" t="n">
        <f aca="false">'Low pensions'!M37</f>
        <v>9261.40376090549</v>
      </c>
      <c r="J37" s="80" t="n">
        <f aca="false">'Low pensions'!W37</f>
        <v>50953.5109366236</v>
      </c>
      <c r="K37" s="9"/>
      <c r="L37" s="80" t="n">
        <f aca="false">'Low pensions'!N37</f>
        <v>3270354.93873907</v>
      </c>
      <c r="M37" s="67"/>
      <c r="N37" s="80" t="n">
        <f aca="false">'Low pensions'!L37</f>
        <v>763123.150439717</v>
      </c>
      <c r="O37" s="9"/>
      <c r="P37" s="80" t="n">
        <f aca="false">'Low pensions'!X37</f>
        <v>21168365.7397193</v>
      </c>
      <c r="Q37" s="67"/>
      <c r="R37" s="80" t="n">
        <f aca="false">'Low SIPA income'!G32</f>
        <v>17383450.8128573</v>
      </c>
      <c r="S37" s="67"/>
      <c r="T37" s="80" t="n">
        <f aca="false">'Low SIPA income'!J32</f>
        <v>66467130.8361938</v>
      </c>
      <c r="U37" s="9"/>
      <c r="V37" s="80" t="n">
        <f aca="false">'Low SIPA income'!F32</f>
        <v>93180.4127226428</v>
      </c>
      <c r="W37" s="67"/>
      <c r="X37" s="80" t="n">
        <f aca="false">'Low SIPA income'!M32</f>
        <v>234042.332100847</v>
      </c>
      <c r="Y37" s="9"/>
      <c r="Z37" s="9" t="n">
        <f aca="false">R37+V37-N37-L37-F37</f>
        <v>-4706809.18445137</v>
      </c>
      <c r="AA37" s="9"/>
      <c r="AB37" s="9" t="n">
        <f aca="false">T37-P37-D37</f>
        <v>-54556972.4882184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-0.0119079065575352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11569062</v>
      </c>
      <c r="AX37" s="7"/>
      <c r="AY37" s="39" t="n">
        <f aca="false">(AW37-AW36)/AW36</f>
        <v>-0.000343557154137055</v>
      </c>
      <c r="AZ37" s="38" t="n">
        <f aca="false">workers_and_wage_low!B25</f>
        <v>5270.53748096197</v>
      </c>
      <c r="BA37" s="39" t="n">
        <f aca="false">(AZ37-AZ36)/AZ36</f>
        <v>-0.0231394502734068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0.0130817072576848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79" t="n">
        <f aca="false">'Low pensions'!Q38</f>
        <v>93859433.0131036</v>
      </c>
      <c r="E38" s="6"/>
      <c r="F38" s="8" t="n">
        <f aca="false">'Low pensions'!I38</f>
        <v>17060062.9853597</v>
      </c>
      <c r="G38" s="79" t="n">
        <f aca="false">'Low pensions'!K38</f>
        <v>308853.259227194</v>
      </c>
      <c r="H38" s="79" t="n">
        <f aca="false">'Low pensions'!V38</f>
        <v>1699219.50582425</v>
      </c>
      <c r="I38" s="79" t="n">
        <f aca="false">'Low pensions'!M38</f>
        <v>9552.16265651112</v>
      </c>
      <c r="J38" s="79" t="n">
        <f aca="false">'Low pensions'!W38</f>
        <v>52553.1805925024</v>
      </c>
      <c r="K38" s="6"/>
      <c r="L38" s="79" t="n">
        <f aca="false">'Low pensions'!N38</f>
        <v>3557906.01182298</v>
      </c>
      <c r="M38" s="8"/>
      <c r="N38" s="79" t="n">
        <f aca="false">'Low pensions'!L38</f>
        <v>719949.341874324</v>
      </c>
      <c r="O38" s="6"/>
      <c r="P38" s="79" t="n">
        <f aca="false">'Low pensions'!X38</f>
        <v>22422940.0685181</v>
      </c>
      <c r="Q38" s="8"/>
      <c r="R38" s="79" t="n">
        <f aca="false">'Low SIPA income'!G33</f>
        <v>15459617.6390693</v>
      </c>
      <c r="S38" s="8"/>
      <c r="T38" s="79" t="n">
        <f aca="false">'Low SIPA income'!J33</f>
        <v>59111187.9543237</v>
      </c>
      <c r="U38" s="6"/>
      <c r="V38" s="79" t="n">
        <f aca="false">'Low SIPA income'!F33</f>
        <v>96582.3971938346</v>
      </c>
      <c r="W38" s="8"/>
      <c r="X38" s="79" t="n">
        <f aca="false">'Low SIPA income'!M33</f>
        <v>242587.136273142</v>
      </c>
      <c r="Y38" s="6"/>
      <c r="Z38" s="6" t="n">
        <f aca="false">R38+V38-N38-L38-F38</f>
        <v>-5781718.30279388</v>
      </c>
      <c r="AA38" s="6"/>
      <c r="AB38" s="6" t="n">
        <f aca="false">T38-P38-D38</f>
        <v>-57171185.127298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-0.0129183551658982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11662326</v>
      </c>
      <c r="AX38" s="5"/>
      <c r="AY38" s="61" t="n">
        <f aca="false">(AW38-AW37)/AW37</f>
        <v>0.0080615005780071</v>
      </c>
      <c r="AZ38" s="66" t="n">
        <f aca="false">workers_and_wage_low!B26</f>
        <v>5335.05284983361</v>
      </c>
      <c r="BA38" s="61" t="n">
        <f aca="false">(AZ38-AZ37)/AZ37</f>
        <v>0.0122407570583982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0.0153134963286231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0" t="n">
        <f aca="false">'Low pensions'!Q39</f>
        <v>93184840.0928459</v>
      </c>
      <c r="E39" s="9"/>
      <c r="F39" s="67" t="n">
        <f aca="false">'Low pensions'!I39</f>
        <v>16937447.7367947</v>
      </c>
      <c r="G39" s="80" t="n">
        <f aca="false">'Low pensions'!K39</f>
        <v>312653.974829961</v>
      </c>
      <c r="H39" s="80" t="n">
        <f aca="false">'Low pensions'!V39</f>
        <v>1720129.92167827</v>
      </c>
      <c r="I39" s="80" t="n">
        <f aca="false">'Low pensions'!M39</f>
        <v>9669.71056175139</v>
      </c>
      <c r="J39" s="80" t="n">
        <f aca="false">'Low pensions'!W39</f>
        <v>53199.8944848952</v>
      </c>
      <c r="K39" s="9"/>
      <c r="L39" s="80" t="n">
        <f aca="false">'Low pensions'!N39</f>
        <v>2902455.23980478</v>
      </c>
      <c r="M39" s="67"/>
      <c r="N39" s="80" t="n">
        <f aca="false">'Low pensions'!L39</f>
        <v>715881.175704815</v>
      </c>
      <c r="O39" s="9"/>
      <c r="P39" s="80" t="n">
        <f aca="false">'Low pensions'!X39</f>
        <v>18999421.0466722</v>
      </c>
      <c r="Q39" s="67"/>
      <c r="R39" s="80" t="n">
        <f aca="false">'Low SIPA income'!G34</f>
        <v>18227657.5146332</v>
      </c>
      <c r="S39" s="67"/>
      <c r="T39" s="80" t="n">
        <f aca="false">'Low SIPA income'!J34</f>
        <v>69695028.3292639</v>
      </c>
      <c r="U39" s="9"/>
      <c r="V39" s="80" t="n">
        <f aca="false">'Low SIPA income'!F34</f>
        <v>95571.3068791593</v>
      </c>
      <c r="W39" s="67"/>
      <c r="X39" s="80" t="n">
        <f aca="false">'Low SIPA income'!M34</f>
        <v>240047.568908104</v>
      </c>
      <c r="Y39" s="9"/>
      <c r="Z39" s="9" t="n">
        <f aca="false">R39+V39-N39-L39-F39</f>
        <v>-2232555.33079194</v>
      </c>
      <c r="AA39" s="9"/>
      <c r="AB39" s="9" t="n">
        <f aca="false">T39-P39-D39</f>
        <v>-42489232.8102543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-0.00833890808101659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11672100</v>
      </c>
      <c r="AX39" s="7"/>
      <c r="AY39" s="39" t="n">
        <f aca="false">(AW39-AW38)/AW38</f>
        <v>0.000838083243428455</v>
      </c>
      <c r="AZ39" s="38" t="n">
        <f aca="false">workers_and_wage_low!B27</f>
        <v>5423.36088835027</v>
      </c>
      <c r="BA39" s="39" t="n">
        <f aca="false">(AZ39-AZ38)/AZ38</f>
        <v>0.0165524205668207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0.0131864570675152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0" t="n">
        <f aca="false">'Low pensions'!Q40</f>
        <v>95798578.2878475</v>
      </c>
      <c r="E40" s="9"/>
      <c r="F40" s="67" t="n">
        <f aca="false">'Low pensions'!I40</f>
        <v>17412525.5931434</v>
      </c>
      <c r="G40" s="80" t="n">
        <f aca="false">'Low pensions'!K40</f>
        <v>347329.683242517</v>
      </c>
      <c r="H40" s="80" t="n">
        <f aca="false">'Low pensions'!V40</f>
        <v>1910905.43837614</v>
      </c>
      <c r="I40" s="80" t="n">
        <f aca="false">'Low pensions'!M40</f>
        <v>10742.1551518304</v>
      </c>
      <c r="J40" s="80" t="n">
        <f aca="false">'Low pensions'!W40</f>
        <v>59100.1681972003</v>
      </c>
      <c r="K40" s="9"/>
      <c r="L40" s="80" t="n">
        <f aca="false">'Low pensions'!N40</f>
        <v>2963351.49963566</v>
      </c>
      <c r="M40" s="67"/>
      <c r="N40" s="80" t="n">
        <f aca="false">'Low pensions'!L40</f>
        <v>737787.495945804</v>
      </c>
      <c r="O40" s="9"/>
      <c r="P40" s="80" t="n">
        <f aca="false">'Low pensions'!X40</f>
        <v>19435934.1389798</v>
      </c>
      <c r="Q40" s="67"/>
      <c r="R40" s="80" t="n">
        <f aca="false">'Low SIPA income'!G35</f>
        <v>16128018.693906</v>
      </c>
      <c r="S40" s="67"/>
      <c r="T40" s="80" t="n">
        <f aca="false">'Low SIPA income'!J35</f>
        <v>61666877.3189472</v>
      </c>
      <c r="U40" s="9"/>
      <c r="V40" s="80" t="n">
        <f aca="false">'Low SIPA income'!F35</f>
        <v>100488.016640509</v>
      </c>
      <c r="W40" s="67"/>
      <c r="X40" s="80" t="n">
        <f aca="false">'Low SIPA income'!M35</f>
        <v>252396.926301856</v>
      </c>
      <c r="Y40" s="9"/>
      <c r="Z40" s="9" t="n">
        <f aca="false">R40+V40-N40-L40-F40</f>
        <v>-4885157.87817839</v>
      </c>
      <c r="AA40" s="9"/>
      <c r="AB40" s="9" t="n">
        <f aca="false">T40-P40-D40</f>
        <v>-53567635.1078801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-0.0111720967445228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11697492</v>
      </c>
      <c r="AX40" s="7"/>
      <c r="AY40" s="39" t="n">
        <f aca="false">(AW40-AW39)/AW39</f>
        <v>0.00217544400750508</v>
      </c>
      <c r="AZ40" s="38" t="n">
        <f aca="false">workers_and_wage_low!B28</f>
        <v>5486.30652392915</v>
      </c>
      <c r="BA40" s="39" t="n">
        <f aca="false">(AZ40-AZ39)/AZ39</f>
        <v>0.0116063888932941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0.0132654310743971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0" t="n">
        <f aca="false">'Low pensions'!Q41</f>
        <v>97601023.5010603</v>
      </c>
      <c r="E41" s="9"/>
      <c r="F41" s="67" t="n">
        <f aca="false">'Low pensions'!I41</f>
        <v>17740141.3465944</v>
      </c>
      <c r="G41" s="80" t="n">
        <f aca="false">'Low pensions'!K41</f>
        <v>378338.344524673</v>
      </c>
      <c r="H41" s="80" t="n">
        <f aca="false">'Low pensions'!V41</f>
        <v>2081505.94371638</v>
      </c>
      <c r="I41" s="80" t="n">
        <f aca="false">'Low pensions'!M41</f>
        <v>11701.1859131342</v>
      </c>
      <c r="J41" s="80" t="n">
        <f aca="false">'Low pensions'!W41</f>
        <v>64376.4724860734</v>
      </c>
      <c r="K41" s="9"/>
      <c r="L41" s="80" t="n">
        <f aca="false">'Low pensions'!N41</f>
        <v>3041998.53604542</v>
      </c>
      <c r="M41" s="67"/>
      <c r="N41" s="80" t="n">
        <f aca="false">'Low pensions'!L41</f>
        <v>753633.664979227</v>
      </c>
      <c r="O41" s="9"/>
      <c r="P41" s="80" t="n">
        <f aca="false">'Low pensions'!X41</f>
        <v>19931214.9314285</v>
      </c>
      <c r="Q41" s="67"/>
      <c r="R41" s="80" t="n">
        <f aca="false">'Low SIPA income'!G36</f>
        <v>18918371.2491531</v>
      </c>
      <c r="S41" s="67"/>
      <c r="T41" s="80" t="n">
        <f aca="false">'Low SIPA income'!J36</f>
        <v>72336032.1585343</v>
      </c>
      <c r="U41" s="9"/>
      <c r="V41" s="80" t="n">
        <f aca="false">'Low SIPA income'!F36</f>
        <v>98028.4906712762</v>
      </c>
      <c r="W41" s="67"/>
      <c r="X41" s="80" t="n">
        <f aca="false">'Low SIPA income'!M36</f>
        <v>246219.306168157</v>
      </c>
      <c r="Y41" s="9"/>
      <c r="Z41" s="9" t="n">
        <f aca="false">R41+V41-N41-L41-F41</f>
        <v>-2519373.80779464</v>
      </c>
      <c r="AA41" s="9"/>
      <c r="AB41" s="9" t="n">
        <f aca="false">T41-P41-D41</f>
        <v>-45196206.2739545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-0.00940925297380394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11746726</v>
      </c>
      <c r="AX41" s="7"/>
      <c r="AY41" s="39" t="n">
        <f aca="false">(AW41-AW40)/AW40</f>
        <v>0.00420893641132646</v>
      </c>
      <c r="AZ41" s="38" t="n">
        <f aca="false">workers_and_wage_low!B29</f>
        <v>5516.80078370096</v>
      </c>
      <c r="BA41" s="39" t="n">
        <f aca="false">(AZ41-AZ40)/AZ40</f>
        <v>0.00555824936846052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0.0126110102159831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79" t="n">
        <f aca="false">'Low pensions'!Q42</f>
        <v>98830309.9510908</v>
      </c>
      <c r="E42" s="6"/>
      <c r="F42" s="8" t="n">
        <f aca="false">'Low pensions'!I42</f>
        <v>17963578.7102277</v>
      </c>
      <c r="G42" s="79" t="n">
        <f aca="false">'Low pensions'!K42</f>
        <v>407321.987501095</v>
      </c>
      <c r="H42" s="79" t="n">
        <f aca="false">'Low pensions'!V42</f>
        <v>2240965.39581545</v>
      </c>
      <c r="I42" s="79" t="n">
        <f aca="false">'Low pensions'!M42</f>
        <v>12597.587242302</v>
      </c>
      <c r="J42" s="79" t="n">
        <f aca="false">'Low pensions'!W42</f>
        <v>69308.2081180043</v>
      </c>
      <c r="K42" s="6"/>
      <c r="L42" s="79" t="n">
        <f aca="false">'Low pensions'!N42</f>
        <v>3711099.34490354</v>
      </c>
      <c r="M42" s="8"/>
      <c r="N42" s="79" t="n">
        <f aca="false">'Low pensions'!L42</f>
        <v>765125.993998785</v>
      </c>
      <c r="O42" s="6"/>
      <c r="P42" s="79" t="n">
        <f aca="false">'Low pensions'!X42</f>
        <v>23466409.6128451</v>
      </c>
      <c r="Q42" s="8"/>
      <c r="R42" s="79" t="n">
        <f aca="false">'Low SIPA income'!G37</f>
        <v>16574433.340154</v>
      </c>
      <c r="S42" s="8"/>
      <c r="T42" s="79" t="n">
        <f aca="false">'Low SIPA income'!J37</f>
        <v>63373782.4103929</v>
      </c>
      <c r="U42" s="6"/>
      <c r="V42" s="79" t="n">
        <f aca="false">'Low SIPA income'!F37</f>
        <v>98190.8338816582</v>
      </c>
      <c r="W42" s="8"/>
      <c r="X42" s="79" t="n">
        <f aca="false">'Low SIPA income'!M37</f>
        <v>246627.065507791</v>
      </c>
      <c r="Y42" s="6"/>
      <c r="Z42" s="6" t="n">
        <f aca="false">R42+V42-N42-L42-F42</f>
        <v>-5767179.87509441</v>
      </c>
      <c r="AA42" s="6"/>
      <c r="AB42" s="6" t="n">
        <f aca="false">T42-P42-D42</f>
        <v>-58922937.153543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-0.0126952007653118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11742191</v>
      </c>
      <c r="AX42" s="5"/>
      <c r="AY42" s="61" t="n">
        <f aca="false">(AW42-AW41)/AW41</f>
        <v>-0.000386065019308359</v>
      </c>
      <c r="AZ42" s="66" t="n">
        <f aca="false">workers_and_wage_low!B30</f>
        <v>5549.13728172793</v>
      </c>
      <c r="BA42" s="61" t="n">
        <f aca="false">(AZ42-AZ41)/AZ41</f>
        <v>0.00586145835146252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0.0146545427892116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0" t="n">
        <f aca="false">'Low pensions'!Q43</f>
        <v>99253567.3609961</v>
      </c>
      <c r="E43" s="9"/>
      <c r="F43" s="67" t="n">
        <f aca="false">'Low pensions'!I43</f>
        <v>18040510.7546712</v>
      </c>
      <c r="G43" s="80" t="n">
        <f aca="false">'Low pensions'!K43</f>
        <v>434488.414459235</v>
      </c>
      <c r="H43" s="80" t="n">
        <f aca="false">'Low pensions'!V43</f>
        <v>2390427.06154735</v>
      </c>
      <c r="I43" s="80" t="n">
        <f aca="false">'Low pensions'!M43</f>
        <v>13437.7860142032</v>
      </c>
      <c r="J43" s="80" t="n">
        <f aca="false">'Low pensions'!W43</f>
        <v>73930.7338622895</v>
      </c>
      <c r="K43" s="9"/>
      <c r="L43" s="80" t="n">
        <f aca="false">'Low pensions'!N43</f>
        <v>3051256.2788215</v>
      </c>
      <c r="M43" s="67"/>
      <c r="N43" s="80" t="n">
        <f aca="false">'Low pensions'!L43</f>
        <v>769812.833732873</v>
      </c>
      <c r="O43" s="9"/>
      <c r="P43" s="80" t="n">
        <f aca="false">'Low pensions'!X43</f>
        <v>20068266.4155591</v>
      </c>
      <c r="Q43" s="67"/>
      <c r="R43" s="80" t="n">
        <f aca="false">'Low SIPA income'!G38</f>
        <v>19210870.6478402</v>
      </c>
      <c r="S43" s="67"/>
      <c r="T43" s="80" t="n">
        <f aca="false">'Low SIPA income'!J38</f>
        <v>73454428.9608344</v>
      </c>
      <c r="U43" s="9"/>
      <c r="V43" s="80" t="n">
        <f aca="false">'Low SIPA income'!F38</f>
        <v>99321.8107691359</v>
      </c>
      <c r="W43" s="67"/>
      <c r="X43" s="80" t="n">
        <f aca="false">'Low SIPA income'!M38</f>
        <v>249467.75337945</v>
      </c>
      <c r="Y43" s="9"/>
      <c r="Z43" s="9" t="n">
        <f aca="false">R43+V43-N43-L43-F43</f>
        <v>-2551387.40861629</v>
      </c>
      <c r="AA43" s="9"/>
      <c r="AB43" s="9" t="n">
        <f aca="false">T43-P43-D43</f>
        <v>-45867404.8157208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-0.00856334804031431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11755540</v>
      </c>
      <c r="AX43" s="7"/>
      <c r="AY43" s="39" t="n">
        <f aca="false">(AW43-AW42)/AW42</f>
        <v>0.00113684064583858</v>
      </c>
      <c r="AZ43" s="38" t="n">
        <f aca="false">workers_and_wage_low!B31</f>
        <v>5563.05162086461</v>
      </c>
      <c r="BA43" s="39" t="n">
        <f aca="false">(AZ43-AZ42)/AZ42</f>
        <v>0.00250747790697044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0.0132881798241758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0" t="n">
        <f aca="false">'Low pensions'!Q44</f>
        <v>99290473.242338</v>
      </c>
      <c r="E44" s="9"/>
      <c r="F44" s="67" t="n">
        <f aca="false">'Low pensions'!I44</f>
        <v>18047218.8354683</v>
      </c>
      <c r="G44" s="80" t="n">
        <f aca="false">'Low pensions'!K44</f>
        <v>456482.614414482</v>
      </c>
      <c r="H44" s="80" t="n">
        <f aca="false">'Low pensions'!V44</f>
        <v>2511432.66036301</v>
      </c>
      <c r="I44" s="80" t="n">
        <f aca="false">'Low pensions'!M44</f>
        <v>14118.0190025098</v>
      </c>
      <c r="J44" s="80" t="n">
        <f aca="false">'Low pensions'!W44</f>
        <v>77673.1750627738</v>
      </c>
      <c r="K44" s="9"/>
      <c r="L44" s="80" t="n">
        <f aca="false">'Low pensions'!N44</f>
        <v>3013716.18762354</v>
      </c>
      <c r="M44" s="67"/>
      <c r="N44" s="80" t="n">
        <f aca="false">'Low pensions'!L44</f>
        <v>771593.215188094</v>
      </c>
      <c r="O44" s="9"/>
      <c r="P44" s="80" t="n">
        <f aca="false">'Low pensions'!X44</f>
        <v>19883265.837344</v>
      </c>
      <c r="Q44" s="67"/>
      <c r="R44" s="80" t="n">
        <f aca="false">'Low SIPA income'!G39</f>
        <v>16895519.045865</v>
      </c>
      <c r="S44" s="67"/>
      <c r="T44" s="80" t="n">
        <f aca="false">'Low SIPA income'!J39</f>
        <v>64601481.4352228</v>
      </c>
      <c r="U44" s="9"/>
      <c r="V44" s="80" t="n">
        <f aca="false">'Low SIPA income'!F39</f>
        <v>100709.438355463</v>
      </c>
      <c r="W44" s="67"/>
      <c r="X44" s="80" t="n">
        <f aca="false">'Low SIPA income'!M39</f>
        <v>252953.07381217</v>
      </c>
      <c r="Y44" s="9"/>
      <c r="Z44" s="9" t="n">
        <f aca="false">R44+V44-N44-L44-F44</f>
        <v>-4836299.75405954</v>
      </c>
      <c r="AA44" s="9"/>
      <c r="AB44" s="9" t="n">
        <f aca="false">T44-P44-D44</f>
        <v>-54572257.6444592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-0.0110508038366211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11772790</v>
      </c>
      <c r="AX44" s="7"/>
      <c r="AY44" s="39" t="n">
        <f aca="false">(AW44-AW43)/AW43</f>
        <v>0.00146739324607802</v>
      </c>
      <c r="AZ44" s="38" t="n">
        <f aca="false">workers_and_wage_low!B32</f>
        <v>5600.4353497389</v>
      </c>
      <c r="BA44" s="39" t="n">
        <f aca="false">(AZ44-AZ43)/AZ43</f>
        <v>0.0067200039514412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0.013407354894193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0" t="n">
        <f aca="false">'Low pensions'!Q45</f>
        <v>100323408.952132</v>
      </c>
      <c r="E45" s="9"/>
      <c r="F45" s="67" t="n">
        <f aca="false">'Low pensions'!I45</f>
        <v>18234967.1278158</v>
      </c>
      <c r="G45" s="80" t="n">
        <f aca="false">'Low pensions'!K45</f>
        <v>479958.170169128</v>
      </c>
      <c r="H45" s="80" t="n">
        <f aca="false">'Low pensions'!V45</f>
        <v>2640588.24171634</v>
      </c>
      <c r="I45" s="80" t="n">
        <f aca="false">'Low pensions'!M45</f>
        <v>14844.0671186327</v>
      </c>
      <c r="J45" s="80" t="n">
        <f aca="false">'Low pensions'!W45</f>
        <v>81667.6775788553</v>
      </c>
      <c r="K45" s="9"/>
      <c r="L45" s="80" t="n">
        <f aca="false">'Low pensions'!N45</f>
        <v>3025706.34950966</v>
      </c>
      <c r="M45" s="67"/>
      <c r="N45" s="80" t="n">
        <f aca="false">'Low pensions'!L45</f>
        <v>781090.042850312</v>
      </c>
      <c r="O45" s="9"/>
      <c r="P45" s="80" t="n">
        <f aca="false">'Low pensions'!X45</f>
        <v>19997731.5881502</v>
      </c>
      <c r="Q45" s="67"/>
      <c r="R45" s="80" t="n">
        <f aca="false">'Low SIPA income'!G40</f>
        <v>19676896.0001312</v>
      </c>
      <c r="S45" s="67" t="n">
        <f aca="false">SUM(T42:T45)/AVERAGE(AG42:AG45)</f>
        <v>0.0557541989520946</v>
      </c>
      <c r="T45" s="80" t="n">
        <f aca="false">'Low SIPA income'!J40</f>
        <v>75236317.2865288</v>
      </c>
      <c r="U45" s="9"/>
      <c r="V45" s="80" t="n">
        <f aca="false">'Low SIPA income'!F40</f>
        <v>98093.069808113</v>
      </c>
      <c r="W45" s="67"/>
      <c r="X45" s="80" t="n">
        <f aca="false">'Low SIPA income'!M40</f>
        <v>246381.51034121</v>
      </c>
      <c r="Y45" s="9"/>
      <c r="Z45" s="9" t="n">
        <f aca="false">R45+V45-N45-L45-F45</f>
        <v>-2266774.45023644</v>
      </c>
      <c r="AA45" s="9"/>
      <c r="AB45" s="9" t="n">
        <f aca="false">T45-P45-D45</f>
        <v>-45084823.2537533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-0.00917650278845574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11860278</v>
      </c>
      <c r="AX45" s="7"/>
      <c r="AY45" s="39" t="n">
        <f aca="false">(AW45-AW44)/AW44</f>
        <v>0.00743137353167771</v>
      </c>
      <c r="AZ45" s="38" t="n">
        <f aca="false">workers_and_wage_low!B33</f>
        <v>5611.29408779188</v>
      </c>
      <c r="BA45" s="39" t="n">
        <f aca="false">(AZ45-AZ44)/AZ44</f>
        <v>0.00193890963378177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0.0127349325283961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79" t="n">
        <f aca="false">'Low pensions'!Q46</f>
        <v>101275762.092332</v>
      </c>
      <c r="E46" s="6"/>
      <c r="F46" s="8" t="n">
        <f aca="false">'Low pensions'!I46</f>
        <v>18408068.5842656</v>
      </c>
      <c r="G46" s="79" t="n">
        <f aca="false">'Low pensions'!K46</f>
        <v>489151.644179921</v>
      </c>
      <c r="H46" s="79" t="n">
        <f aca="false">'Low pensions'!V46</f>
        <v>2691168.02321036</v>
      </c>
      <c r="I46" s="79" t="n">
        <f aca="false">'Low pensions'!M46</f>
        <v>15128.4013663894</v>
      </c>
      <c r="J46" s="79" t="n">
        <f aca="false">'Low pensions'!W46</f>
        <v>83232.0007178464</v>
      </c>
      <c r="K46" s="6"/>
      <c r="L46" s="79" t="n">
        <f aca="false">'Low pensions'!N46</f>
        <v>3720697.10024952</v>
      </c>
      <c r="M46" s="8"/>
      <c r="N46" s="79" t="n">
        <f aca="false">'Low pensions'!L46</f>
        <v>790514.440281715</v>
      </c>
      <c r="O46" s="6"/>
      <c r="P46" s="79" t="n">
        <f aca="false">'Low pensions'!X46</f>
        <v>23655892.1516072</v>
      </c>
      <c r="Q46" s="8"/>
      <c r="R46" s="79" t="n">
        <f aca="false">'Low SIPA income'!G41</f>
        <v>17415516.8517151</v>
      </c>
      <c r="S46" s="8"/>
      <c r="T46" s="79" t="n">
        <f aca="false">'Low SIPA income'!J41</f>
        <v>66589738.1149845</v>
      </c>
      <c r="U46" s="6"/>
      <c r="V46" s="79" t="n">
        <f aca="false">'Low SIPA income'!F41</f>
        <v>98720.0277428756</v>
      </c>
      <c r="W46" s="8"/>
      <c r="X46" s="79" t="n">
        <f aca="false">'Low SIPA income'!M41</f>
        <v>247956.247916345</v>
      </c>
      <c r="Y46" s="6"/>
      <c r="Z46" s="6" t="n">
        <f aca="false">R46+V46-N46-L46-F46</f>
        <v>-5405043.2453389</v>
      </c>
      <c r="AA46" s="6"/>
      <c r="AB46" s="6" t="n">
        <f aca="false">T46-P46-D46</f>
        <v>-58341916.1289548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-0.0115531791241257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11868058</v>
      </c>
      <c r="AX46" s="5"/>
      <c r="AY46" s="61" t="n">
        <f aca="false">(AW46-AW45)/AW45</f>
        <v>0.000655971133223015</v>
      </c>
      <c r="AZ46" s="66" t="n">
        <f aca="false">workers_and_wage_low!B34</f>
        <v>5678.61998205155</v>
      </c>
      <c r="BA46" s="61" t="n">
        <f aca="false">(AZ46-AZ45)/AZ45</f>
        <v>0.011998282964022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0.0147780664343176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0" t="n">
        <f aca="false">'Low pensions'!Q47</f>
        <v>101789414.03514</v>
      </c>
      <c r="E47" s="9"/>
      <c r="F47" s="67" t="n">
        <f aca="false">'Low pensions'!I47</f>
        <v>18501430.9050845</v>
      </c>
      <c r="G47" s="80" t="n">
        <f aca="false">'Low pensions'!K47</f>
        <v>507291.809010534</v>
      </c>
      <c r="H47" s="80" t="n">
        <f aca="false">'Low pensions'!V47</f>
        <v>2790969.85789448</v>
      </c>
      <c r="I47" s="80" t="n">
        <f aca="false">'Low pensions'!M47</f>
        <v>15689.4373920783</v>
      </c>
      <c r="J47" s="80" t="n">
        <f aca="false">'Low pensions'!W47</f>
        <v>86318.6553987982</v>
      </c>
      <c r="K47" s="9"/>
      <c r="L47" s="80" t="n">
        <f aca="false">'Low pensions'!N47</f>
        <v>3051008.31790437</v>
      </c>
      <c r="M47" s="67"/>
      <c r="N47" s="80" t="n">
        <f aca="false">'Low pensions'!L47</f>
        <v>795506.070534404</v>
      </c>
      <c r="O47" s="9"/>
      <c r="P47" s="80" t="n">
        <f aca="false">'Low pensions'!X47</f>
        <v>20208336.353333</v>
      </c>
      <c r="Q47" s="67"/>
      <c r="R47" s="80" t="n">
        <f aca="false">'Low SIPA income'!G42</f>
        <v>20145576.6277066</v>
      </c>
      <c r="S47" s="67"/>
      <c r="T47" s="80" t="n">
        <f aca="false">'Low SIPA income'!J42</f>
        <v>77028358.2874099</v>
      </c>
      <c r="U47" s="9"/>
      <c r="V47" s="80" t="n">
        <f aca="false">'Low SIPA income'!F42</f>
        <v>101574.760595176</v>
      </c>
      <c r="W47" s="67"/>
      <c r="X47" s="80" t="n">
        <f aca="false">'Low SIPA income'!M42</f>
        <v>255126.513799004</v>
      </c>
      <c r="Y47" s="9"/>
      <c r="Z47" s="9" t="n">
        <f aca="false">R47+V47-N47-L47-F47</f>
        <v>-2100793.90522154</v>
      </c>
      <c r="AA47" s="9"/>
      <c r="AB47" s="9" t="n">
        <f aca="false">T47-P47-D47</f>
        <v>-44969392.1010628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-0.00774439939571828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11875480</v>
      </c>
      <c r="AX47" s="7"/>
      <c r="AY47" s="39" t="n">
        <f aca="false">(AW47-AW46)/AW46</f>
        <v>0.000625376114609484</v>
      </c>
      <c r="AZ47" s="38" t="n">
        <f aca="false">workers_and_wage_low!B35</f>
        <v>5710.1235375489</v>
      </c>
      <c r="BA47" s="39" t="n">
        <f aca="false">(AZ47-AZ46)/AZ46</f>
        <v>0.0055477485017365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0.0128780816150057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0" t="n">
        <f aca="false">'Low pensions'!Q48</f>
        <v>102716326.935035</v>
      </c>
      <c r="E48" s="9"/>
      <c r="F48" s="67" t="n">
        <f aca="false">'Low pensions'!I48</f>
        <v>18669908.296717</v>
      </c>
      <c r="G48" s="80" t="n">
        <f aca="false">'Low pensions'!K48</f>
        <v>519633.062006718</v>
      </c>
      <c r="H48" s="80" t="n">
        <f aca="false">'Low pensions'!V48</f>
        <v>2858867.79062117</v>
      </c>
      <c r="I48" s="80" t="n">
        <f aca="false">'Low pensions'!M48</f>
        <v>16071.1256290737</v>
      </c>
      <c r="J48" s="80" t="n">
        <f aca="false">'Low pensions'!W48</f>
        <v>88418.5914625103</v>
      </c>
      <c r="K48" s="9"/>
      <c r="L48" s="80" t="n">
        <f aca="false">'Low pensions'!N48</f>
        <v>3030914.37962136</v>
      </c>
      <c r="M48" s="67"/>
      <c r="N48" s="80" t="n">
        <f aca="false">'Low pensions'!L48</f>
        <v>804639.857774008</v>
      </c>
      <c r="O48" s="9"/>
      <c r="P48" s="80" t="n">
        <f aca="false">'Low pensions'!X48</f>
        <v>20154320.2145492</v>
      </c>
      <c r="Q48" s="67"/>
      <c r="R48" s="80" t="n">
        <f aca="false">'Low SIPA income'!G43</f>
        <v>17709371.0308173</v>
      </c>
      <c r="S48" s="67"/>
      <c r="T48" s="80" t="n">
        <f aca="false">'Low SIPA income'!J43</f>
        <v>67713315.0376232</v>
      </c>
      <c r="U48" s="9"/>
      <c r="V48" s="80" t="n">
        <f aca="false">'Low SIPA income'!F43</f>
        <v>104450.054229543</v>
      </c>
      <c r="W48" s="67"/>
      <c r="X48" s="80" t="n">
        <f aca="false">'Low SIPA income'!M43</f>
        <v>262348.422438377</v>
      </c>
      <c r="Y48" s="9"/>
      <c r="Z48" s="9" t="n">
        <f aca="false">R48+V48-N48-L48-F48</f>
        <v>-4691641.44906554</v>
      </c>
      <c r="AA48" s="9"/>
      <c r="AB48" s="9" t="n">
        <f aca="false">T48-P48-D48</f>
        <v>-55157332.111961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-0.0102725686722593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11899116</v>
      </c>
      <c r="AX48" s="7"/>
      <c r="AY48" s="39" t="n">
        <f aca="false">(AW48-AW47)/AW47</f>
        <v>0.00199031954918875</v>
      </c>
      <c r="AZ48" s="38" t="n">
        <f aca="false">workers_and_wage_low!B36</f>
        <v>5750.67168255228</v>
      </c>
      <c r="BA48" s="39" t="n">
        <f aca="false">(AZ48-AZ47)/AZ47</f>
        <v>0.00710109767971586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0.0147863797423021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0" t="n">
        <f aca="false">'Low pensions'!Q49</f>
        <v>103417354.259169</v>
      </c>
      <c r="E49" s="9"/>
      <c r="F49" s="67" t="n">
        <f aca="false">'Low pensions'!I49</f>
        <v>18797328.3110965</v>
      </c>
      <c r="G49" s="80" t="n">
        <f aca="false">'Low pensions'!K49</f>
        <v>542398.832103697</v>
      </c>
      <c r="H49" s="80" t="n">
        <f aca="false">'Low pensions'!V49</f>
        <v>2984118.34070665</v>
      </c>
      <c r="I49" s="80" t="n">
        <f aca="false">'Low pensions'!M49</f>
        <v>16775.2216114545</v>
      </c>
      <c r="J49" s="80" t="n">
        <f aca="false">'Low pensions'!W49</f>
        <v>92292.3198156692</v>
      </c>
      <c r="K49" s="9"/>
      <c r="L49" s="80" t="n">
        <f aca="false">'Low pensions'!N49</f>
        <v>3063097.17631689</v>
      </c>
      <c r="M49" s="67"/>
      <c r="N49" s="80" t="n">
        <f aca="false">'Low pensions'!L49</f>
        <v>812106.246034834</v>
      </c>
      <c r="O49" s="9"/>
      <c r="P49" s="80" t="n">
        <f aca="false">'Low pensions'!X49</f>
        <v>20362394.7648633</v>
      </c>
      <c r="Q49" s="67"/>
      <c r="R49" s="80" t="n">
        <f aca="false">'Low SIPA income'!G44</f>
        <v>20532419.5934391</v>
      </c>
      <c r="S49" s="67"/>
      <c r="T49" s="80" t="n">
        <f aca="false">'Low SIPA income'!J44</f>
        <v>78507485.8952258</v>
      </c>
      <c r="U49" s="9"/>
      <c r="V49" s="80" t="n">
        <f aca="false">'Low SIPA income'!F44</f>
        <v>103774.864881477</v>
      </c>
      <c r="W49" s="67"/>
      <c r="X49" s="80" t="n">
        <f aca="false">'Low SIPA income'!M44</f>
        <v>260652.541458525</v>
      </c>
      <c r="Y49" s="9"/>
      <c r="Z49" s="9" t="n">
        <f aca="false">R49+V49-N49-L49-F49</f>
        <v>-2036337.27512761</v>
      </c>
      <c r="AA49" s="9"/>
      <c r="AB49" s="9" t="n">
        <f aca="false">T49-P49-D49</f>
        <v>-45272263.1288061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-0.00845071408949397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11922313</v>
      </c>
      <c r="AX49" s="7"/>
      <c r="AY49" s="39" t="n">
        <f aca="false">(AW49-AW48)/AW48</f>
        <v>0.00194947254905322</v>
      </c>
      <c r="AZ49" s="38" t="n">
        <f aca="false">workers_and_wage_low!B37</f>
        <v>5790.26518645659</v>
      </c>
      <c r="BA49" s="39" t="n">
        <f aca="false">(AZ49-AZ48)/AZ48</f>
        <v>0.0068850224964905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0.0129564248189447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79" t="n">
        <f aca="false">'Low pensions'!Q50</f>
        <v>104172680.608814</v>
      </c>
      <c r="E50" s="6"/>
      <c r="F50" s="8" t="n">
        <f aca="false">'Low pensions'!I50</f>
        <v>18934617.8161124</v>
      </c>
      <c r="G50" s="79" t="n">
        <f aca="false">'Low pensions'!K50</f>
        <v>559199.285875909</v>
      </c>
      <c r="H50" s="79" t="n">
        <f aca="false">'Low pensions'!V50</f>
        <v>3076549.48042611</v>
      </c>
      <c r="I50" s="79" t="n">
        <f aca="false">'Low pensions'!M50</f>
        <v>17294.8232745124</v>
      </c>
      <c r="J50" s="79" t="n">
        <f aca="false">'Low pensions'!W50</f>
        <v>95151.0148585383</v>
      </c>
      <c r="K50" s="6"/>
      <c r="L50" s="79" t="n">
        <f aca="false">'Low pensions'!N50</f>
        <v>3711497.58213847</v>
      </c>
      <c r="M50" s="8"/>
      <c r="N50" s="79" t="n">
        <f aca="false">'Low pensions'!L50</f>
        <v>819743.987314716</v>
      </c>
      <c r="O50" s="6"/>
      <c r="P50" s="79" t="n">
        <f aca="false">'Low pensions'!X50</f>
        <v>23768968.1520613</v>
      </c>
      <c r="Q50" s="8"/>
      <c r="R50" s="79" t="n">
        <f aca="false">'Low SIPA income'!G45</f>
        <v>18161049.9936987</v>
      </c>
      <c r="S50" s="8"/>
      <c r="T50" s="79" t="n">
        <f aca="false">'Low SIPA income'!J45</f>
        <v>69440348.6999838</v>
      </c>
      <c r="U50" s="6"/>
      <c r="V50" s="79" t="n">
        <f aca="false">'Low SIPA income'!F45</f>
        <v>104841.363893155</v>
      </c>
      <c r="W50" s="8"/>
      <c r="X50" s="79" t="n">
        <f aca="false">'Low SIPA income'!M45</f>
        <v>263331.279495663</v>
      </c>
      <c r="Y50" s="6"/>
      <c r="Z50" s="6" t="n">
        <f aca="false">R50+V50-N50-L50-F50</f>
        <v>-5199968.02797375</v>
      </c>
      <c r="AA50" s="6"/>
      <c r="AB50" s="6" t="n">
        <f aca="false">T50-P50-D50</f>
        <v>-58501300.060891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-0.0111948717094701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11948749</v>
      </c>
      <c r="AX50" s="5"/>
      <c r="AY50" s="61" t="n">
        <f aca="false">(AW50-AW49)/AW49</f>
        <v>0.00221735497130464</v>
      </c>
      <c r="AZ50" s="66" t="n">
        <f aca="false">workers_and_wage_low!B38</f>
        <v>5837.674874775</v>
      </c>
      <c r="BA50" s="61" t="n">
        <f aca="false">(AZ50-AZ49)/AZ49</f>
        <v>0.00818782677334183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0.0147456827481046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0" t="n">
        <f aca="false">'Low pensions'!Q51</f>
        <v>105346037.471029</v>
      </c>
      <c r="E51" s="9"/>
      <c r="F51" s="67" t="n">
        <f aca="false">'Low pensions'!I51</f>
        <v>19147889.3151093</v>
      </c>
      <c r="G51" s="80" t="n">
        <f aca="false">'Low pensions'!K51</f>
        <v>585919.639836296</v>
      </c>
      <c r="H51" s="80" t="n">
        <f aca="false">'Low pensions'!V51</f>
        <v>3223556.98413718</v>
      </c>
      <c r="I51" s="80" t="n">
        <f aca="false">'Low pensions'!M51</f>
        <v>18121.2259743185</v>
      </c>
      <c r="J51" s="80" t="n">
        <f aca="false">'Low pensions'!W51</f>
        <v>99697.6386846552</v>
      </c>
      <c r="K51" s="9"/>
      <c r="L51" s="80" t="n">
        <f aca="false">'Low pensions'!N51</f>
        <v>3078506.7357913</v>
      </c>
      <c r="M51" s="67"/>
      <c r="N51" s="80" t="n">
        <f aca="false">'Low pensions'!L51</f>
        <v>831249.885889214</v>
      </c>
      <c r="O51" s="9"/>
      <c r="P51" s="80" t="n">
        <f aca="false">'Low pensions'!X51</f>
        <v>20547677.7004219</v>
      </c>
      <c r="Q51" s="67"/>
      <c r="R51" s="80" t="n">
        <f aca="false">'Low SIPA income'!G46</f>
        <v>20968162.2772128</v>
      </c>
      <c r="S51" s="67"/>
      <c r="T51" s="80" t="n">
        <f aca="false">'Low SIPA income'!J46</f>
        <v>80173585.8131936</v>
      </c>
      <c r="U51" s="9"/>
      <c r="V51" s="80" t="n">
        <f aca="false">'Low SIPA income'!F46</f>
        <v>110522.836419027</v>
      </c>
      <c r="W51" s="67"/>
      <c r="X51" s="80" t="n">
        <f aca="false">'Low SIPA income'!M46</f>
        <v>277601.500466675</v>
      </c>
      <c r="Y51" s="9"/>
      <c r="Z51" s="9" t="n">
        <f aca="false">R51+V51-N51-L51-F51</f>
        <v>-1978960.82315801</v>
      </c>
      <c r="AA51" s="9"/>
      <c r="AB51" s="9" t="n">
        <f aca="false">T51-P51-D51</f>
        <v>-45720129.3582575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-0.00764573511209596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11972841</v>
      </c>
      <c r="AX51" s="7"/>
      <c r="AY51" s="39" t="n">
        <f aca="false">(AW51-AW50)/AW50</f>
        <v>0.00201627802207578</v>
      </c>
      <c r="AZ51" s="38" t="n">
        <f aca="false">workers_and_wage_low!B39</f>
        <v>5876.99917527158</v>
      </c>
      <c r="BA51" s="39" t="n">
        <f aca="false">(AZ51-AZ50)/AZ50</f>
        <v>0.00673629507297489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0.0128846873308931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0" t="n">
        <f aca="false">'Low pensions'!Q52</f>
        <v>106708050.514224</v>
      </c>
      <c r="E52" s="9"/>
      <c r="F52" s="67" t="n">
        <f aca="false">'Low pensions'!I52</f>
        <v>19395451.3081649</v>
      </c>
      <c r="G52" s="80" t="n">
        <f aca="false">'Low pensions'!K52</f>
        <v>596951.596904486</v>
      </c>
      <c r="H52" s="80" t="n">
        <f aca="false">'Low pensions'!V52</f>
        <v>3284251.55697281</v>
      </c>
      <c r="I52" s="80" t="n">
        <f aca="false">'Low pensions'!M52</f>
        <v>18462.420522819</v>
      </c>
      <c r="J52" s="80" t="n">
        <f aca="false">'Low pensions'!W52</f>
        <v>101574.790421839</v>
      </c>
      <c r="K52" s="9"/>
      <c r="L52" s="80" t="n">
        <f aca="false">'Low pensions'!N52</f>
        <v>3036339.76906706</v>
      </c>
      <c r="M52" s="67"/>
      <c r="N52" s="80" t="n">
        <f aca="false">'Low pensions'!L52</f>
        <v>843275.412565745</v>
      </c>
      <c r="O52" s="9"/>
      <c r="P52" s="80" t="n">
        <f aca="false">'Low pensions'!X52</f>
        <v>20395034.0093067</v>
      </c>
      <c r="Q52" s="67"/>
      <c r="R52" s="80" t="n">
        <f aca="false">'Low SIPA income'!G47</f>
        <v>18451376.6686663</v>
      </c>
      <c r="S52" s="67"/>
      <c r="T52" s="80" t="n">
        <f aca="false">'Low SIPA income'!J47</f>
        <v>70550437.9048289</v>
      </c>
      <c r="U52" s="9"/>
      <c r="V52" s="80" t="n">
        <f aca="false">'Low SIPA income'!F47</f>
        <v>111420.254240349</v>
      </c>
      <c r="W52" s="67"/>
      <c r="X52" s="80" t="n">
        <f aca="false">'Low SIPA income'!M47</f>
        <v>279855.555301098</v>
      </c>
      <c r="Y52" s="9"/>
      <c r="Z52" s="9" t="n">
        <f aca="false">R52+V52-N52-L52-F52</f>
        <v>-4712269.56689104</v>
      </c>
      <c r="AA52" s="9"/>
      <c r="AB52" s="9" t="n">
        <f aca="false">T52-P52-D52</f>
        <v>-56552646.6187022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-0.010208216424722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12062772</v>
      </c>
      <c r="AX52" s="7"/>
      <c r="AY52" s="39" t="n">
        <f aca="false">(AW52-AW51)/AW51</f>
        <v>0.00751124983619176</v>
      </c>
      <c r="AZ52" s="38" t="n">
        <f aca="false">workers_and_wage_low!B40</f>
        <v>5886.14983265495</v>
      </c>
      <c r="BA52" s="39" t="n">
        <f aca="false">(AZ52-AZ51)/AZ51</f>
        <v>0.00155702886974615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0.0148470992116321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0" t="n">
        <f aca="false">'Low pensions'!Q53</f>
        <v>107328211.68723</v>
      </c>
      <c r="E53" s="9"/>
      <c r="F53" s="67" t="n">
        <f aca="false">'Low pensions'!I53</f>
        <v>19508172.9423461</v>
      </c>
      <c r="G53" s="80" t="n">
        <f aca="false">'Low pensions'!K53</f>
        <v>667123.91124882</v>
      </c>
      <c r="H53" s="80" t="n">
        <f aca="false">'Low pensions'!V53</f>
        <v>3670318.92631538</v>
      </c>
      <c r="I53" s="80" t="n">
        <f aca="false">'Low pensions'!M53</f>
        <v>20632.6982860462</v>
      </c>
      <c r="J53" s="80" t="n">
        <f aca="false">'Low pensions'!W53</f>
        <v>113515.018339652</v>
      </c>
      <c r="K53" s="9"/>
      <c r="L53" s="80" t="n">
        <f aca="false">'Low pensions'!N53</f>
        <v>2998210.61265035</v>
      </c>
      <c r="M53" s="67"/>
      <c r="N53" s="80" t="n">
        <f aca="false">'Low pensions'!L53</f>
        <v>850345.699131582</v>
      </c>
      <c r="O53" s="9"/>
      <c r="P53" s="80" t="n">
        <f aca="false">'Low pensions'!X53</f>
        <v>20236080.2660155</v>
      </c>
      <c r="Q53" s="67"/>
      <c r="R53" s="80" t="n">
        <f aca="false">'Low SIPA income'!G48</f>
        <v>21352468.7744851</v>
      </c>
      <c r="S53" s="67"/>
      <c r="T53" s="80" t="n">
        <f aca="false">'Low SIPA income'!J48</f>
        <v>81643015.0140118</v>
      </c>
      <c r="U53" s="9"/>
      <c r="V53" s="80" t="n">
        <f aca="false">'Low SIPA income'!F48</f>
        <v>113007.947208223</v>
      </c>
      <c r="W53" s="67"/>
      <c r="X53" s="80" t="n">
        <f aca="false">'Low SIPA income'!M48</f>
        <v>283843.382291811</v>
      </c>
      <c r="Y53" s="9"/>
      <c r="Z53" s="9" t="n">
        <f aca="false">R53+V53-N53-L53-F53</f>
        <v>-1891252.53243468</v>
      </c>
      <c r="AA53" s="9"/>
      <c r="AB53" s="9" t="n">
        <f aca="false">T53-P53-D53</f>
        <v>-45921276.9392341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-0.0083121340048531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12061752</v>
      </c>
      <c r="AX53" s="7"/>
      <c r="AY53" s="39" t="n">
        <f aca="false">(AW53-AW52)/AW52</f>
        <v>-8.45576787822898E-005</v>
      </c>
      <c r="AZ53" s="38" t="n">
        <f aca="false">workers_and_wage_low!B41</f>
        <v>5933.74779364004</v>
      </c>
      <c r="BA53" s="39" t="n">
        <f aca="false">(AZ53-AZ52)/AZ52</f>
        <v>0.00808643380449148</v>
      </c>
      <c r="BB53" s="68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0.0129842864748763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79" t="n">
        <f aca="false">'Low pensions'!Q54</f>
        <v>107981566.830779</v>
      </c>
      <c r="E54" s="6"/>
      <c r="F54" s="8" t="n">
        <f aca="false">'Low pensions'!I54</f>
        <v>19626927.973598</v>
      </c>
      <c r="G54" s="79" t="n">
        <f aca="false">'Low pensions'!K54</f>
        <v>710601.50952617</v>
      </c>
      <c r="H54" s="79" t="n">
        <f aca="false">'Low pensions'!V54</f>
        <v>3909519.84407199</v>
      </c>
      <c r="I54" s="79" t="n">
        <f aca="false">'Low pensions'!M54</f>
        <v>21977.3662740053</v>
      </c>
      <c r="J54" s="79" t="n">
        <f aca="false">'Low pensions'!W54</f>
        <v>120912.984868206</v>
      </c>
      <c r="K54" s="6"/>
      <c r="L54" s="79" t="n">
        <f aca="false">'Low pensions'!N54</f>
        <v>3659309.56150099</v>
      </c>
      <c r="M54" s="8"/>
      <c r="N54" s="79" t="n">
        <f aca="false">'Low pensions'!L54</f>
        <v>857854.190499786</v>
      </c>
      <c r="O54" s="6"/>
      <c r="P54" s="79" t="n">
        <f aca="false">'Low pensions'!X54</f>
        <v>23707835.3584784</v>
      </c>
      <c r="Q54" s="8"/>
      <c r="R54" s="79" t="n">
        <f aca="false">'Low SIPA income'!G49</f>
        <v>18654807.2320952</v>
      </c>
      <c r="S54" s="8"/>
      <c r="T54" s="79" t="n">
        <f aca="false">'Low SIPA income'!J49</f>
        <v>71328272.2957719</v>
      </c>
      <c r="U54" s="6"/>
      <c r="V54" s="79" t="n">
        <f aca="false">'Low SIPA income'!F49</f>
        <v>110511.445583275</v>
      </c>
      <c r="W54" s="8"/>
      <c r="X54" s="79" t="n">
        <f aca="false">'Low SIPA income'!M49</f>
        <v>277572.889971333</v>
      </c>
      <c r="Y54" s="6"/>
      <c r="Z54" s="6" t="n">
        <f aca="false">R54+V54-N54-L54-F54</f>
        <v>-5378773.04792031</v>
      </c>
      <c r="AA54" s="6"/>
      <c r="AB54" s="6" t="n">
        <f aca="false">T54-P54-D54</f>
        <v>-60361129.893486</v>
      </c>
      <c r="AC54" s="50"/>
      <c r="AD54" s="6"/>
      <c r="AE54" s="6"/>
      <c r="AF54" s="6"/>
      <c r="AG54" s="6" t="n">
        <f aca="false">BF54/100*$AG$53</f>
        <v>5538734295.0723</v>
      </c>
      <c r="AH54" s="61" t="n">
        <f aca="false">(AG54-AG53)/AG53</f>
        <v>0.00255708783616298</v>
      </c>
      <c r="AI54" s="61"/>
      <c r="AJ54" s="61" t="n">
        <f aca="false">AB54/AG54</f>
        <v>-0.0108980006401802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0.00796095494701622</v>
      </c>
      <c r="AV54" s="5"/>
      <c r="AW54" s="65" t="n">
        <f aca="false">workers_and_wage_low!C42</f>
        <v>12092770</v>
      </c>
      <c r="AX54" s="5"/>
      <c r="AY54" s="61" t="n">
        <f aca="false">(AW54-AW53)/AW53</f>
        <v>0.00257159988034906</v>
      </c>
      <c r="AZ54" s="66" t="n">
        <f aca="false">workers_and_wage_low!B42</f>
        <v>5933.66190370441</v>
      </c>
      <c r="BA54" s="61" t="n">
        <f aca="false">(AZ54-AZ53)/AZ53</f>
        <v>-1.44748207387188E-005</v>
      </c>
      <c r="BB54" s="61"/>
      <c r="BC54" s="61"/>
      <c r="BD54" s="61"/>
      <c r="BE54" s="61"/>
      <c r="BF54" s="5" t="n">
        <f aca="false">BF53*(1+AY54)*(1+BA54)*(1-BE54)</f>
        <v>100.255708783616</v>
      </c>
      <c r="BG54" s="5"/>
      <c r="BH54" s="5"/>
      <c r="BI54" s="61" t="n">
        <f aca="false">T61/AG61</f>
        <v>0.0149267104444424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0" t="n">
        <f aca="false">'Low pensions'!Q55</f>
        <v>108473678.75258</v>
      </c>
      <c r="E55" s="9"/>
      <c r="F55" s="67" t="n">
        <f aca="false">'Low pensions'!I55</f>
        <v>19716375.1406248</v>
      </c>
      <c r="G55" s="80" t="n">
        <f aca="false">'Low pensions'!K55</f>
        <v>794122.553560452</v>
      </c>
      <c r="H55" s="80" t="n">
        <f aca="false">'Low pensions'!V55</f>
        <v>4369027.98565666</v>
      </c>
      <c r="I55" s="80" t="n">
        <f aca="false">'Low pensions'!M55</f>
        <v>24560.4913472306</v>
      </c>
      <c r="J55" s="80" t="n">
        <f aca="false">'Low pensions'!W55</f>
        <v>135124.57687598</v>
      </c>
      <c r="K55" s="9"/>
      <c r="L55" s="80" t="n">
        <f aca="false">'Low pensions'!N55</f>
        <v>3120232.2666113</v>
      </c>
      <c r="M55" s="67"/>
      <c r="N55" s="80" t="n">
        <f aca="false">'Low pensions'!L55</f>
        <v>863227.000057671</v>
      </c>
      <c r="O55" s="9"/>
      <c r="P55" s="80" t="n">
        <f aca="false">'Low pensions'!X55</f>
        <v>20940120.3255826</v>
      </c>
      <c r="Q55" s="67"/>
      <c r="R55" s="80" t="n">
        <f aca="false">'Low SIPA income'!G50</f>
        <v>21700088.5773834</v>
      </c>
      <c r="S55" s="67"/>
      <c r="T55" s="80" t="n">
        <f aca="false">'Low SIPA income'!J50</f>
        <v>82972169.4591925</v>
      </c>
      <c r="U55" s="9"/>
      <c r="V55" s="80" t="n">
        <f aca="false">'Low SIPA income'!F50</f>
        <v>114497.570437489</v>
      </c>
      <c r="W55" s="67"/>
      <c r="X55" s="80" t="n">
        <f aca="false">'Low SIPA income'!M50</f>
        <v>287584.886373434</v>
      </c>
      <c r="Y55" s="9"/>
      <c r="Z55" s="9" t="n">
        <f aca="false">R55+V55-N55-L55-F55</f>
        <v>-1885248.25947289</v>
      </c>
      <c r="AA55" s="9"/>
      <c r="AB55" s="9" t="n">
        <f aca="false">T55-P55-D55</f>
        <v>-46441629.61897</v>
      </c>
      <c r="AC55" s="50"/>
      <c r="AD55" s="9"/>
      <c r="AE55" s="9"/>
      <c r="AF55" s="9"/>
      <c r="AG55" s="9" t="n">
        <f aca="false">BF55/100*$AG$53</f>
        <v>5611391760.87968</v>
      </c>
      <c r="AH55" s="39" t="n">
        <f aca="false">(AG55-AG54)/AG54</f>
        <v>0.0131180630693952</v>
      </c>
      <c r="AI55" s="39"/>
      <c r="AJ55" s="39" t="n">
        <f aca="false">AB55/AG55</f>
        <v>-0.00827631211613882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12156063</v>
      </c>
      <c r="AX55" s="7"/>
      <c r="AY55" s="39" t="n">
        <f aca="false">(AW55-AW54)/AW54</f>
        <v>0.00523395384184103</v>
      </c>
      <c r="AZ55" s="38" t="n">
        <f aca="false">workers_and_wage_low!B43</f>
        <v>5980.19996421201</v>
      </c>
      <c r="BA55" s="39" t="n">
        <f aca="false">(AZ55-AZ54)/AZ54</f>
        <v>0.0078430590186713</v>
      </c>
      <c r="BB55" s="39"/>
      <c r="BC55" s="39"/>
      <c r="BD55" s="39"/>
      <c r="BE55" s="39"/>
      <c r="BF55" s="7" t="n">
        <f aca="false">BF54*(1+AY55)*(1+BA55)*(1-BE55)</f>
        <v>101.570869494507</v>
      </c>
      <c r="BG55" s="7"/>
      <c r="BH55" s="7"/>
      <c r="BI55" s="39" t="n">
        <f aca="false">T62/AG62</f>
        <v>0.0130384298084699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0" t="n">
        <f aca="false">'Low pensions'!Q56</f>
        <v>109336824.502416</v>
      </c>
      <c r="E56" s="9"/>
      <c r="F56" s="67" t="n">
        <f aca="false">'Low pensions'!I56</f>
        <v>19873262.097908</v>
      </c>
      <c r="G56" s="80" t="n">
        <f aca="false">'Low pensions'!K56</f>
        <v>852241.342932309</v>
      </c>
      <c r="H56" s="80" t="n">
        <f aca="false">'Low pensions'!V56</f>
        <v>4688780.41696549</v>
      </c>
      <c r="I56" s="80" t="n">
        <f aca="false">'Low pensions'!M56</f>
        <v>26357.9796783188</v>
      </c>
      <c r="J56" s="80" t="n">
        <f aca="false">'Low pensions'!W56</f>
        <v>145013.82732883</v>
      </c>
      <c r="K56" s="9"/>
      <c r="L56" s="80" t="n">
        <f aca="false">'Low pensions'!N56</f>
        <v>3046632.11274169</v>
      </c>
      <c r="M56" s="67"/>
      <c r="N56" s="80" t="n">
        <f aca="false">'Low pensions'!L56</f>
        <v>872259.935911983</v>
      </c>
      <c r="O56" s="9"/>
      <c r="P56" s="80" t="n">
        <f aca="false">'Low pensions'!X56</f>
        <v>20607905.3251962</v>
      </c>
      <c r="Q56" s="67"/>
      <c r="R56" s="80" t="n">
        <f aca="false">'Low SIPA income'!G51</f>
        <v>19164915.3683573</v>
      </c>
      <c r="S56" s="67"/>
      <c r="T56" s="80" t="n">
        <f aca="false">'Low SIPA income'!J51</f>
        <v>73278714.9667094</v>
      </c>
      <c r="U56" s="9"/>
      <c r="V56" s="80" t="n">
        <f aca="false">'Low SIPA income'!F51</f>
        <v>110211.790091959</v>
      </c>
      <c r="W56" s="67"/>
      <c r="X56" s="80" t="n">
        <f aca="false">'Low SIPA income'!M51</f>
        <v>276820.241770222</v>
      </c>
      <c r="Y56" s="9"/>
      <c r="Z56" s="9" t="n">
        <f aca="false">R56+V56-N56-L56-F56</f>
        <v>-4517026.98811244</v>
      </c>
      <c r="AA56" s="9"/>
      <c r="AB56" s="9" t="n">
        <f aca="false">T56-P56-D56</f>
        <v>-56666014.8609032</v>
      </c>
      <c r="AC56" s="50"/>
      <c r="AD56" s="9"/>
      <c r="AE56" s="9"/>
      <c r="AF56" s="9"/>
      <c r="AG56" s="9" t="n">
        <f aca="false">BF56/100*$AG$53</f>
        <v>5655782053.36108</v>
      </c>
      <c r="AH56" s="39" t="n">
        <f aca="false">(AG56-AG55)/AG55</f>
        <v>0.00791074556420573</v>
      </c>
      <c r="AI56" s="39"/>
      <c r="AJ56" s="39" t="n">
        <f aca="false">AB56/AG56</f>
        <v>-0.0100191298614889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12170713</v>
      </c>
      <c r="AX56" s="7"/>
      <c r="AY56" s="39" t="n">
        <f aca="false">(AW56-AW55)/AW55</f>
        <v>0.00120515992719024</v>
      </c>
      <c r="AZ56" s="38" t="n">
        <f aca="false">workers_and_wage_low!B44</f>
        <v>6020.25243756264</v>
      </c>
      <c r="BA56" s="39" t="n">
        <f aca="false">(AZ56-AZ55)/AZ55</f>
        <v>0.00669751406145699</v>
      </c>
      <c r="BB56" s="39"/>
      <c r="BC56" s="39"/>
      <c r="BD56" s="39"/>
      <c r="BE56" s="39"/>
      <c r="BF56" s="7" t="n">
        <f aca="false">BF55*(1+AY56)*(1+BA56)*(1-BE56)</f>
        <v>102.374370799813</v>
      </c>
      <c r="BG56" s="7"/>
      <c r="BH56" s="7"/>
      <c r="BI56" s="39" t="n">
        <f aca="false">T63/AG63</f>
        <v>0.0149796967471844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0" t="n">
        <f aca="false">'Low pensions'!Q57</f>
        <v>110275884.364689</v>
      </c>
      <c r="E57" s="9"/>
      <c r="F57" s="67" t="n">
        <f aca="false">'Low pensions'!I57</f>
        <v>20043947.343739</v>
      </c>
      <c r="G57" s="80" t="n">
        <f aca="false">'Low pensions'!K57</f>
        <v>970366.655188983</v>
      </c>
      <c r="H57" s="80" t="n">
        <f aca="false">'Low pensions'!V57</f>
        <v>5338671.03240002</v>
      </c>
      <c r="I57" s="80" t="n">
        <f aca="false">'Low pensions'!M57</f>
        <v>30011.3398512057</v>
      </c>
      <c r="J57" s="80" t="n">
        <f aca="false">'Low pensions'!W57</f>
        <v>165113.537084537</v>
      </c>
      <c r="K57" s="9"/>
      <c r="L57" s="80" t="n">
        <f aca="false">'Low pensions'!N57</f>
        <v>3067906.75903439</v>
      </c>
      <c r="M57" s="67"/>
      <c r="N57" s="80" t="n">
        <f aca="false">'Low pensions'!L57</f>
        <v>882424.952684157</v>
      </c>
      <c r="O57" s="9"/>
      <c r="P57" s="80" t="n">
        <f aca="false">'Low pensions'!X57</f>
        <v>20774224.4890601</v>
      </c>
      <c r="Q57" s="67"/>
      <c r="R57" s="80" t="n">
        <f aca="false">'Low SIPA income'!G52</f>
        <v>21991672.3217595</v>
      </c>
      <c r="S57" s="67"/>
      <c r="T57" s="80" t="n">
        <f aca="false">'Low SIPA income'!J52</f>
        <v>84087065.1778736</v>
      </c>
      <c r="U57" s="9"/>
      <c r="V57" s="80" t="n">
        <f aca="false">'Low SIPA income'!F52</f>
        <v>117660.747111372</v>
      </c>
      <c r="W57" s="67"/>
      <c r="X57" s="80" t="n">
        <f aca="false">'Low SIPA income'!M52</f>
        <v>295529.874209089</v>
      </c>
      <c r="Y57" s="9"/>
      <c r="Z57" s="9" t="n">
        <f aca="false">R57+V57-N57-L57-F57</f>
        <v>-1884945.9865866</v>
      </c>
      <c r="AA57" s="9"/>
      <c r="AB57" s="9" t="n">
        <f aca="false">T57-P57-D57</f>
        <v>-46963043.6758756</v>
      </c>
      <c r="AC57" s="50"/>
      <c r="AD57" s="9"/>
      <c r="AE57" s="9"/>
      <c r="AF57" s="9"/>
      <c r="AG57" s="9" t="n">
        <f aca="false">BF57/100*$AG$53</f>
        <v>5702487067.86276</v>
      </c>
      <c r="AH57" s="39" t="n">
        <f aca="false">(AG57-AG56)/AG56</f>
        <v>0.00825792331830094</v>
      </c>
      <c r="AI57" s="39" t="n">
        <f aca="false">(AG57-AG53)/AG53</f>
        <v>0.0321977050363705</v>
      </c>
      <c r="AJ57" s="39" t="n">
        <f aca="false">AB57/AG57</f>
        <v>-0.00823553707654035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12208448</v>
      </c>
      <c r="AX57" s="7"/>
      <c r="AY57" s="39" t="n">
        <f aca="false">(AW57-AW56)/AW56</f>
        <v>0.00310047570754482</v>
      </c>
      <c r="AZ57" s="38" t="n">
        <f aca="false">workers_and_wage_low!B45</f>
        <v>6051.20560457052</v>
      </c>
      <c r="BA57" s="39" t="n">
        <f aca="false">(AZ57-AZ56)/AZ56</f>
        <v>0.00514150649476893</v>
      </c>
      <c r="BB57" s="39"/>
      <c r="BC57" s="39"/>
      <c r="BD57" s="39"/>
      <c r="BE57" s="39"/>
      <c r="BF57" s="7" t="n">
        <f aca="false">BF56*(1+AY57)*(1+BA57)*(1-BE57)</f>
        <v>103.219770503637</v>
      </c>
      <c r="BG57" s="73" t="n">
        <f aca="false">(BB57-BB53)/BB53</f>
        <v>-1</v>
      </c>
      <c r="BH57" s="7"/>
      <c r="BI57" s="39" t="n">
        <f aca="false">T64/AG64</f>
        <v>0.0131135387263608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79" t="n">
        <f aca="false">'Low pensions'!Q58</f>
        <v>110924227.32269</v>
      </c>
      <c r="E58" s="6"/>
      <c r="F58" s="8" t="n">
        <f aca="false">'Low pensions'!I58</f>
        <v>20161791.350937</v>
      </c>
      <c r="G58" s="79" t="n">
        <f aca="false">'Low pensions'!K58</f>
        <v>1060354.80476614</v>
      </c>
      <c r="H58" s="79" t="n">
        <f aca="false">'Low pensions'!V58</f>
        <v>5833759.28057695</v>
      </c>
      <c r="I58" s="79" t="n">
        <f aca="false">'Low pensions'!M58</f>
        <v>32794.478497922</v>
      </c>
      <c r="J58" s="79" t="n">
        <f aca="false">'Low pensions'!W58</f>
        <v>180425.544760113</v>
      </c>
      <c r="K58" s="6"/>
      <c r="L58" s="79" t="n">
        <f aca="false">'Low pensions'!N58</f>
        <v>3723833.25705327</v>
      </c>
      <c r="M58" s="8"/>
      <c r="N58" s="79" t="n">
        <f aca="false">'Low pensions'!L58</f>
        <v>889267.273186397</v>
      </c>
      <c r="O58" s="6"/>
      <c r="P58" s="79" t="n">
        <f aca="false">'Low pensions'!X58</f>
        <v>24215474.6340159</v>
      </c>
      <c r="Q58" s="8"/>
      <c r="R58" s="79" t="n">
        <f aca="false">'Low SIPA income'!G53</f>
        <v>19396840.0395205</v>
      </c>
      <c r="S58" s="8"/>
      <c r="T58" s="79" t="n">
        <f aca="false">'Low SIPA income'!J53</f>
        <v>74165499.0482076</v>
      </c>
      <c r="U58" s="6"/>
      <c r="V58" s="79" t="n">
        <f aca="false">'Low SIPA income'!F53</f>
        <v>120872.321732959</v>
      </c>
      <c r="W58" s="8"/>
      <c r="X58" s="79" t="n">
        <f aca="false">'Low SIPA income'!M53</f>
        <v>303596.423735858</v>
      </c>
      <c r="Y58" s="6"/>
      <c r="Z58" s="6" t="n">
        <f aca="false">R58+V58-N58-L58-F58</f>
        <v>-5257179.51992322</v>
      </c>
      <c r="AA58" s="6"/>
      <c r="AB58" s="6" t="n">
        <f aca="false">T58-P58-D58</f>
        <v>-60974202.9084979</v>
      </c>
      <c r="AC58" s="50"/>
      <c r="AD58" s="6"/>
      <c r="AE58" s="6"/>
      <c r="AF58" s="6"/>
      <c r="AG58" s="6" t="n">
        <f aca="false">BF58/100*$AG$53</f>
        <v>5756096142.92961</v>
      </c>
      <c r="AH58" s="61" t="n">
        <f aca="false">(AG58-AG57)/AG57</f>
        <v>0.0094009989727058</v>
      </c>
      <c r="AI58" s="61"/>
      <c r="AJ58" s="61" t="n">
        <f aca="false">AB58/AG58</f>
        <v>-0.0105929785386567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0.00918955779748936</v>
      </c>
      <c r="AV58" s="5"/>
      <c r="AW58" s="65" t="n">
        <f aca="false">workers_and_wage_low!C46</f>
        <v>12199116</v>
      </c>
      <c r="AX58" s="5"/>
      <c r="AY58" s="61" t="n">
        <f aca="false">(AW58-AW57)/AW57</f>
        <v>-0.000764388724922283</v>
      </c>
      <c r="AZ58" s="66" t="n">
        <f aca="false">workers_and_wage_low!B46</f>
        <v>6112.76551127763</v>
      </c>
      <c r="BA58" s="61" t="n">
        <f aca="false">(AZ58-AZ57)/AZ57</f>
        <v>0.0101731639494478</v>
      </c>
      <c r="BB58" s="61"/>
      <c r="BC58" s="61"/>
      <c r="BD58" s="61"/>
      <c r="BE58" s="61"/>
      <c r="BF58" s="5" t="n">
        <f aca="false">BF57*(1+AY58)*(1+BA58)*(1-BE58)</f>
        <v>104.190139460105</v>
      </c>
      <c r="BG58" s="5"/>
      <c r="BH58" s="5"/>
      <c r="BI58" s="61" t="n">
        <f aca="false">T65/AG65</f>
        <v>0.0150891531300748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0" t="n">
        <f aca="false">'Low pensions'!Q59</f>
        <v>111813210.002039</v>
      </c>
      <c r="E59" s="9"/>
      <c r="F59" s="67" t="n">
        <f aca="false">'Low pensions'!I59</f>
        <v>20323374.4759969</v>
      </c>
      <c r="G59" s="80" t="n">
        <f aca="false">'Low pensions'!K59</f>
        <v>1135448.1088991</v>
      </c>
      <c r="H59" s="80" t="n">
        <f aca="false">'Low pensions'!V59</f>
        <v>6246900.48380985</v>
      </c>
      <c r="I59" s="80" t="n">
        <f aca="false">'Low pensions'!M59</f>
        <v>35116.951821622</v>
      </c>
      <c r="J59" s="80" t="n">
        <f aca="false">'Low pensions'!W59</f>
        <v>193203.107746698</v>
      </c>
      <c r="K59" s="9"/>
      <c r="L59" s="80" t="n">
        <f aca="false">'Low pensions'!N59</f>
        <v>3111511.54366749</v>
      </c>
      <c r="M59" s="67"/>
      <c r="N59" s="80" t="n">
        <f aca="false">'Low pensions'!L59</f>
        <v>898346.240959264</v>
      </c>
      <c r="O59" s="9"/>
      <c r="P59" s="80" t="n">
        <f aca="false">'Low pensions'!X59</f>
        <v>21088084.1543599</v>
      </c>
      <c r="Q59" s="67"/>
      <c r="R59" s="80" t="n">
        <f aca="false">'Low SIPA income'!G54</f>
        <v>22504302.7723445</v>
      </c>
      <c r="S59" s="67"/>
      <c r="T59" s="80" t="n">
        <f aca="false">'Low SIPA income'!J54</f>
        <v>86047152.1362378</v>
      </c>
      <c r="U59" s="9"/>
      <c r="V59" s="80" t="n">
        <f aca="false">'Low SIPA income'!F54</f>
        <v>115399.699908439</v>
      </c>
      <c r="W59" s="67"/>
      <c r="X59" s="80" t="n">
        <f aca="false">'Low SIPA income'!M54</f>
        <v>289850.775513317</v>
      </c>
      <c r="Y59" s="9"/>
      <c r="Z59" s="9" t="n">
        <f aca="false">R59+V59-N59-L59-F59</f>
        <v>-1713529.78837068</v>
      </c>
      <c r="AA59" s="9"/>
      <c r="AB59" s="9" t="n">
        <f aca="false">T59-P59-D59</f>
        <v>-46854142.0201614</v>
      </c>
      <c r="AC59" s="50"/>
      <c r="AD59" s="9"/>
      <c r="AE59" s="9"/>
      <c r="AF59" s="9"/>
      <c r="AG59" s="9" t="n">
        <f aca="false">BF59/100*$AG$53</f>
        <v>5795553118.47202</v>
      </c>
      <c r="AH59" s="39" t="n">
        <f aca="false">(AG59-AG58)/AG58</f>
        <v>0.00685481523634332</v>
      </c>
      <c r="AI59" s="39"/>
      <c r="AJ59" s="39" t="n">
        <f aca="false">AB59/AG59</f>
        <v>-0.00808449876351308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12225336</v>
      </c>
      <c r="AX59" s="7"/>
      <c r="AY59" s="39" t="n">
        <f aca="false">(AW59-AW58)/AW58</f>
        <v>0.00214933606664614</v>
      </c>
      <c r="AZ59" s="38" t="n">
        <f aca="false">workers_and_wage_low!B47</f>
        <v>6141.4673122442</v>
      </c>
      <c r="BA59" s="39" t="n">
        <f aca="false">(AZ59-AZ58)/AZ58</f>
        <v>0.00469538720463128</v>
      </c>
      <c r="BB59" s="39"/>
      <c r="BC59" s="39"/>
      <c r="BD59" s="39"/>
      <c r="BE59" s="39"/>
      <c r="BF59" s="7" t="n">
        <f aca="false">BF58*(1+AY59)*(1+BA59)*(1-BE59)</f>
        <v>104.904343615553</v>
      </c>
      <c r="BG59" s="7"/>
      <c r="BH59" s="7"/>
      <c r="BI59" s="39" t="n">
        <f aca="false">T66/AG66</f>
        <v>0.0131403568026101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0" t="n">
        <f aca="false">'Low pensions'!Q60</f>
        <v>112585350.522977</v>
      </c>
      <c r="E60" s="9"/>
      <c r="F60" s="67" t="n">
        <f aca="false">'Low pensions'!I60</f>
        <v>20463720.1556784</v>
      </c>
      <c r="G60" s="80" t="n">
        <f aca="false">'Low pensions'!K60</f>
        <v>1187771.66822879</v>
      </c>
      <c r="H60" s="80" t="n">
        <f aca="false">'Low pensions'!V60</f>
        <v>6534769.26929595</v>
      </c>
      <c r="I60" s="80" t="n">
        <f aca="false">'Low pensions'!M60</f>
        <v>36735.2062338795</v>
      </c>
      <c r="J60" s="80" t="n">
        <f aca="false">'Low pensions'!W60</f>
        <v>202106.266060697</v>
      </c>
      <c r="K60" s="9"/>
      <c r="L60" s="80" t="n">
        <f aca="false">'Low pensions'!N60</f>
        <v>3076087.44164422</v>
      </c>
      <c r="M60" s="67"/>
      <c r="N60" s="80" t="n">
        <f aca="false">'Low pensions'!L60</f>
        <v>906584.247971103</v>
      </c>
      <c r="O60" s="9"/>
      <c r="P60" s="80" t="n">
        <f aca="false">'Low pensions'!X60</f>
        <v>20949591.4045361</v>
      </c>
      <c r="Q60" s="67"/>
      <c r="R60" s="80" t="n">
        <f aca="false">'Low SIPA income'!G55</f>
        <v>19907890.9796772</v>
      </c>
      <c r="S60" s="67"/>
      <c r="T60" s="80" t="n">
        <f aca="false">'Low SIPA income'!J55</f>
        <v>76119546.6115503</v>
      </c>
      <c r="U60" s="9"/>
      <c r="V60" s="80" t="n">
        <f aca="false">'Low SIPA income'!F55</f>
        <v>115767.695448167</v>
      </c>
      <c r="W60" s="67"/>
      <c r="X60" s="80" t="n">
        <f aca="false">'Low SIPA income'!M55</f>
        <v>290775.074213056</v>
      </c>
      <c r="Y60" s="9"/>
      <c r="Z60" s="9" t="n">
        <f aca="false">R60+V60-N60-L60-F60</f>
        <v>-4422733.17016837</v>
      </c>
      <c r="AA60" s="9"/>
      <c r="AB60" s="9" t="n">
        <f aca="false">T60-P60-D60</f>
        <v>-57415395.3159629</v>
      </c>
      <c r="AC60" s="50"/>
      <c r="AD60" s="9"/>
      <c r="AE60" s="9"/>
      <c r="AF60" s="9"/>
      <c r="AG60" s="9" t="n">
        <f aca="false">BF60/100*$AG$53</f>
        <v>5862435857.28307</v>
      </c>
      <c r="AH60" s="39" t="n">
        <f aca="false">(AG60-AG59)/AG59</f>
        <v>0.0115403547243628</v>
      </c>
      <c r="AI60" s="39"/>
      <c r="AJ60" s="39" t="n">
        <f aca="false">AB60/AG60</f>
        <v>-0.00979377799837829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12333260</v>
      </c>
      <c r="AX60" s="7"/>
      <c r="AY60" s="39" t="n">
        <f aca="false">(AW60-AW59)/AW59</f>
        <v>0.00882789642755013</v>
      </c>
      <c r="AZ60" s="38" t="n">
        <f aca="false">workers_and_wage_low!B48</f>
        <v>6157.98001379091</v>
      </c>
      <c r="BA60" s="39" t="n">
        <f aca="false">(AZ60-AZ59)/AZ59</f>
        <v>0.0026887225327712</v>
      </c>
      <c r="BB60" s="39"/>
      <c r="BC60" s="39"/>
      <c r="BD60" s="39"/>
      <c r="BE60" s="39"/>
      <c r="BF60" s="7" t="n">
        <f aca="false">BF59*(1+AY60)*(1+BA60)*(1-BE60)</f>
        <v>106.114976953002</v>
      </c>
      <c r="BG60" s="7"/>
      <c r="BH60" s="7"/>
      <c r="BI60" s="39" t="n">
        <f aca="false">T67/AG67</f>
        <v>0.015017684842648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0" t="n">
        <f aca="false">'Low pensions'!Q61</f>
        <v>112908972.445615</v>
      </c>
      <c r="E61" s="9"/>
      <c r="F61" s="67" t="n">
        <f aca="false">'Low pensions'!I61</f>
        <v>20522542.2709034</v>
      </c>
      <c r="G61" s="80" t="n">
        <f aca="false">'Low pensions'!K61</f>
        <v>1241074.77116696</v>
      </c>
      <c r="H61" s="80" t="n">
        <f aca="false">'Low pensions'!V61</f>
        <v>6828027.21470384</v>
      </c>
      <c r="I61" s="80" t="n">
        <f aca="false">'Low pensions'!M61</f>
        <v>38383.7558092871</v>
      </c>
      <c r="J61" s="80" t="n">
        <f aca="false">'Low pensions'!W61</f>
        <v>211176.099423829</v>
      </c>
      <c r="K61" s="9"/>
      <c r="L61" s="80" t="n">
        <f aca="false">'Low pensions'!N61</f>
        <v>3086025.02261398</v>
      </c>
      <c r="M61" s="67"/>
      <c r="N61" s="80" t="n">
        <f aca="false">'Low pensions'!L61</f>
        <v>911020.520364143</v>
      </c>
      <c r="O61" s="9"/>
      <c r="P61" s="80" t="n">
        <f aca="false">'Low pensions'!X61</f>
        <v>21025564.621224</v>
      </c>
      <c r="Q61" s="67"/>
      <c r="R61" s="80" t="n">
        <f aca="false">'Low SIPA income'!G56</f>
        <v>23091179.1076865</v>
      </c>
      <c r="S61" s="67"/>
      <c r="T61" s="80" t="n">
        <f aca="false">'Low SIPA income'!J56</f>
        <v>88291124.6699877</v>
      </c>
      <c r="U61" s="9"/>
      <c r="V61" s="80" t="n">
        <f aca="false">'Low SIPA income'!F56</f>
        <v>118519.927073201</v>
      </c>
      <c r="W61" s="67"/>
      <c r="X61" s="80" t="n">
        <f aca="false">'Low SIPA income'!M56</f>
        <v>297687.886564747</v>
      </c>
      <c r="Y61" s="9"/>
      <c r="Z61" s="9" t="n">
        <f aca="false">R61+V61-N61-L61-F61</f>
        <v>-1309888.77912179</v>
      </c>
      <c r="AA61" s="9"/>
      <c r="AB61" s="9" t="n">
        <f aca="false">T61-P61-D61</f>
        <v>-45643412.3968517</v>
      </c>
      <c r="AC61" s="50"/>
      <c r="AD61" s="9"/>
      <c r="AE61" s="9"/>
      <c r="AF61" s="9"/>
      <c r="AG61" s="9" t="n">
        <f aca="false">BF61/100*$AG$53</f>
        <v>5914975372.41105</v>
      </c>
      <c r="AH61" s="39" t="n">
        <f aca="false">(AG61-AG60)/AG60</f>
        <v>0.00896206225654548</v>
      </c>
      <c r="AI61" s="39" t="n">
        <f aca="false">(AG61-AG57)/AG57</f>
        <v>0.0372623913074344</v>
      </c>
      <c r="AJ61" s="39" t="n">
        <f aca="false">AB61/AG61</f>
        <v>-0.00771658536563722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12323903</v>
      </c>
      <c r="AX61" s="7"/>
      <c r="AY61" s="39" t="n">
        <f aca="false">(AW61-AW60)/AW60</f>
        <v>-0.000758680186747056</v>
      </c>
      <c r="AZ61" s="38" t="n">
        <f aca="false">workers_and_wage_low!B49</f>
        <v>6217.88560065774</v>
      </c>
      <c r="BA61" s="39" t="n">
        <f aca="false">(AZ61-AZ60)/AZ60</f>
        <v>0.00972812297744975</v>
      </c>
      <c r="BB61" s="39"/>
      <c r="BC61" s="39"/>
      <c r="BD61" s="39"/>
      <c r="BE61" s="39"/>
      <c r="BF61" s="7" t="n">
        <f aca="false">BF60*(1+AY61)*(1+BA61)*(1-BE61)</f>
        <v>107.065985982807</v>
      </c>
      <c r="BG61" s="7"/>
      <c r="BH61" s="7"/>
      <c r="BI61" s="39" t="n">
        <f aca="false">T68/AG68</f>
        <v>0.0131198504856353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79" t="n">
        <f aca="false">'Low pensions'!Q62</f>
        <v>113299873.972346</v>
      </c>
      <c r="E62" s="6"/>
      <c r="F62" s="8" t="n">
        <f aca="false">'Low pensions'!I62</f>
        <v>20593593.250576</v>
      </c>
      <c r="G62" s="79" t="n">
        <f aca="false">'Low pensions'!K62</f>
        <v>1317632.7950347</v>
      </c>
      <c r="H62" s="79" t="n">
        <f aca="false">'Low pensions'!V62</f>
        <v>7249226.87375532</v>
      </c>
      <c r="I62" s="79" t="n">
        <f aca="false">'Low pensions'!M62</f>
        <v>40751.5297433413</v>
      </c>
      <c r="J62" s="79" t="n">
        <f aca="false">'Low pensions'!W62</f>
        <v>224202.893002741</v>
      </c>
      <c r="K62" s="6"/>
      <c r="L62" s="79" t="n">
        <f aca="false">'Low pensions'!N62</f>
        <v>3767685.82452654</v>
      </c>
      <c r="M62" s="8"/>
      <c r="N62" s="79" t="n">
        <f aca="false">'Low pensions'!L62</f>
        <v>915086.59611563</v>
      </c>
      <c r="O62" s="6"/>
      <c r="P62" s="79" t="n">
        <f aca="false">'Low pensions'!X62</f>
        <v>24585076.1119258</v>
      </c>
      <c r="Q62" s="8"/>
      <c r="R62" s="79" t="n">
        <f aca="false">'Low SIPA income'!G57</f>
        <v>20484184.3640886</v>
      </c>
      <c r="S62" s="8"/>
      <c r="T62" s="79" t="n">
        <f aca="false">'Low SIPA income'!J57</f>
        <v>78323054.3151748</v>
      </c>
      <c r="U62" s="6"/>
      <c r="V62" s="79" t="n">
        <f aca="false">'Low SIPA income'!F57</f>
        <v>118181.258050643</v>
      </c>
      <c r="W62" s="8"/>
      <c r="X62" s="79" t="n">
        <f aca="false">'Low SIPA income'!M57</f>
        <v>296837.24762107</v>
      </c>
      <c r="Y62" s="6"/>
      <c r="Z62" s="6" t="n">
        <f aca="false">R62+V62-N62-L62-F62</f>
        <v>-4674000.04907892</v>
      </c>
      <c r="AA62" s="6"/>
      <c r="AB62" s="6" t="n">
        <f aca="false">T62-P62-D62</f>
        <v>-59561895.7690969</v>
      </c>
      <c r="AC62" s="50"/>
      <c r="AD62" s="6"/>
      <c r="AE62" s="6"/>
      <c r="AF62" s="6"/>
      <c r="AG62" s="6" t="n">
        <f aca="false">BF62/100*$AG$53</f>
        <v>6007092530.75057</v>
      </c>
      <c r="AH62" s="61" t="n">
        <f aca="false">(AG62-AG61)/AG61</f>
        <v>0.0155735489228208</v>
      </c>
      <c r="AI62" s="61"/>
      <c r="AJ62" s="61" t="n">
        <f aca="false">AB62/AG62</f>
        <v>-0.00991526191151493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0.00955111652761085</v>
      </c>
      <c r="AV62" s="5"/>
      <c r="AW62" s="65" t="n">
        <f aca="false">workers_and_wage_low!C50</f>
        <v>12364091</v>
      </c>
      <c r="AX62" s="5"/>
      <c r="AY62" s="61" t="n">
        <f aca="false">(AW62-AW61)/AW61</f>
        <v>0.0032609799022274</v>
      </c>
      <c r="AZ62" s="66" t="n">
        <f aca="false">workers_and_wage_low!B50</f>
        <v>6294.19490317613</v>
      </c>
      <c r="BA62" s="61" t="n">
        <f aca="false">(AZ62-AZ61)/AZ61</f>
        <v>0.0122725484866296</v>
      </c>
      <c r="BB62" s="61"/>
      <c r="BC62" s="61"/>
      <c r="BD62" s="61"/>
      <c r="BE62" s="61"/>
      <c r="BF62" s="5" t="n">
        <f aca="false">BF61*(1+AY62)*(1+BA62)*(1-BE62)</f>
        <v>108.73338335348</v>
      </c>
      <c r="BG62" s="5"/>
      <c r="BH62" s="5"/>
      <c r="BI62" s="61" t="n">
        <f aca="false">T69/AG69</f>
        <v>0.014979987053636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0" t="n">
        <f aca="false">'Low pensions'!Q63</f>
        <v>114043007.713244</v>
      </c>
      <c r="E63" s="9"/>
      <c r="F63" s="67" t="n">
        <f aca="false">'Low pensions'!I63</f>
        <v>20728666.6046256</v>
      </c>
      <c r="G63" s="80" t="n">
        <f aca="false">'Low pensions'!K63</f>
        <v>1374361.97725769</v>
      </c>
      <c r="H63" s="80" t="n">
        <f aca="false">'Low pensions'!V63</f>
        <v>7561334.09653146</v>
      </c>
      <c r="I63" s="80" t="n">
        <f aca="false">'Low pensions'!M63</f>
        <v>42506.0405337436</v>
      </c>
      <c r="J63" s="80" t="n">
        <f aca="false">'Low pensions'!W63</f>
        <v>233855.693707161</v>
      </c>
      <c r="K63" s="9"/>
      <c r="L63" s="80" t="n">
        <f aca="false">'Low pensions'!N63</f>
        <v>3092075.79735254</v>
      </c>
      <c r="M63" s="67"/>
      <c r="N63" s="80" t="n">
        <f aca="false">'Low pensions'!L63</f>
        <v>922867.716675352</v>
      </c>
      <c r="O63" s="9"/>
      <c r="P63" s="80" t="n">
        <f aca="false">'Low pensions'!X63</f>
        <v>21122141.8987228</v>
      </c>
      <c r="Q63" s="67"/>
      <c r="R63" s="80" t="n">
        <f aca="false">'Low SIPA income'!G58</f>
        <v>23712634.6157233</v>
      </c>
      <c r="S63" s="67"/>
      <c r="T63" s="80" t="n">
        <f aca="false">'Low SIPA income'!J58</f>
        <v>90667313.6675715</v>
      </c>
      <c r="U63" s="9"/>
      <c r="V63" s="80" t="n">
        <f aca="false">'Low SIPA income'!F58</f>
        <v>117470.637176163</v>
      </c>
      <c r="W63" s="67"/>
      <c r="X63" s="80" t="n">
        <f aca="false">'Low SIPA income'!M58</f>
        <v>295052.372862058</v>
      </c>
      <c r="Y63" s="9"/>
      <c r="Z63" s="9" t="n">
        <f aca="false">R63+V63-N63-L63-F63</f>
        <v>-913504.865754068</v>
      </c>
      <c r="AA63" s="9"/>
      <c r="AB63" s="9" t="n">
        <f aca="false">T63-P63-D63</f>
        <v>-44497835.9443956</v>
      </c>
      <c r="AC63" s="50"/>
      <c r="AD63" s="9"/>
      <c r="AE63" s="9"/>
      <c r="AF63" s="9"/>
      <c r="AG63" s="9" t="n">
        <f aca="false">BF63/100*$AG$53</f>
        <v>6052680184.23759</v>
      </c>
      <c r="AH63" s="39" t="n">
        <f aca="false">(AG63-AG62)/AG62</f>
        <v>0.00758897141231827</v>
      </c>
      <c r="AI63" s="39"/>
      <c r="AJ63" s="39" t="n">
        <f aca="false">AB63/AG63</f>
        <v>-0.00735175733558119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12361166</v>
      </c>
      <c r="AX63" s="7"/>
      <c r="AY63" s="39" t="n">
        <f aca="false">(AW63-AW62)/AW62</f>
        <v>-0.000236572183106708</v>
      </c>
      <c r="AZ63" s="38" t="n">
        <f aca="false">workers_and_wage_low!B51</f>
        <v>6343.46205502671</v>
      </c>
      <c r="BA63" s="39" t="n">
        <f aca="false">(AZ63-AZ62)/AZ62</f>
        <v>0.00782739533942827</v>
      </c>
      <c r="BB63" s="39"/>
      <c r="BC63" s="39"/>
      <c r="BD63" s="39"/>
      <c r="BE63" s="39"/>
      <c r="BF63" s="7" t="n">
        <f aca="false">BF62*(1+AY63)*(1+BA63)*(1-BE63)</f>
        <v>109.558557891315</v>
      </c>
      <c r="BG63" s="7"/>
      <c r="BH63" s="7"/>
      <c r="BI63" s="39" t="n">
        <f aca="false">T70/AG70</f>
        <v>0.0130527599580337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0" t="n">
        <f aca="false">'Low pensions'!Q64</f>
        <v>114878452.502105</v>
      </c>
      <c r="E64" s="9"/>
      <c r="F64" s="67" t="n">
        <f aca="false">'Low pensions'!I64</f>
        <v>20880518.584349</v>
      </c>
      <c r="G64" s="80" t="n">
        <f aca="false">'Low pensions'!K64</f>
        <v>1420125.02539156</v>
      </c>
      <c r="H64" s="80" t="n">
        <f aca="false">'Low pensions'!V64</f>
        <v>7813108.88508189</v>
      </c>
      <c r="I64" s="80" t="n">
        <f aca="false">'Low pensions'!M64</f>
        <v>43921.392537883</v>
      </c>
      <c r="J64" s="80" t="n">
        <f aca="false">'Low pensions'!W64</f>
        <v>241642.542837583</v>
      </c>
      <c r="K64" s="9"/>
      <c r="L64" s="80" t="n">
        <f aca="false">'Low pensions'!N64</f>
        <v>3092778.52932385</v>
      </c>
      <c r="M64" s="67"/>
      <c r="N64" s="80" t="n">
        <f aca="false">'Low pensions'!L64</f>
        <v>930646.044044211</v>
      </c>
      <c r="O64" s="9"/>
      <c r="P64" s="80" t="n">
        <f aca="false">'Low pensions'!X64</f>
        <v>21168582.4404684</v>
      </c>
      <c r="Q64" s="67"/>
      <c r="R64" s="80" t="n">
        <f aca="false">'Low SIPA income'!G59</f>
        <v>21008851.1039581</v>
      </c>
      <c r="S64" s="67"/>
      <c r="T64" s="80" t="n">
        <f aca="false">'Low SIPA income'!J59</f>
        <v>80329163.0688239</v>
      </c>
      <c r="U64" s="9"/>
      <c r="V64" s="80" t="n">
        <f aca="false">'Low SIPA income'!F59</f>
        <v>120696.422590518</v>
      </c>
      <c r="W64" s="67"/>
      <c r="X64" s="80" t="n">
        <f aca="false">'Low SIPA income'!M59</f>
        <v>303154.615803176</v>
      </c>
      <c r="Y64" s="9"/>
      <c r="Z64" s="9" t="n">
        <f aca="false">R64+V64-N64-L64-F64</f>
        <v>-3774395.63116848</v>
      </c>
      <c r="AA64" s="9"/>
      <c r="AB64" s="9" t="n">
        <f aca="false">T64-P64-D64</f>
        <v>-55717871.8737497</v>
      </c>
      <c r="AC64" s="50"/>
      <c r="AD64" s="9"/>
      <c r="AE64" s="9"/>
      <c r="AF64" s="9"/>
      <c r="AG64" s="9" t="n">
        <f aca="false">BF64/100*$AG$53</f>
        <v>6125666362.45535</v>
      </c>
      <c r="AH64" s="39" t="n">
        <f aca="false">(AG64-AG63)/AG63</f>
        <v>0.0120584891314492</v>
      </c>
      <c r="AI64" s="39"/>
      <c r="AJ64" s="39" t="n">
        <f aca="false">AB64/AG64</f>
        <v>-0.00909580584003864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12426881</v>
      </c>
      <c r="AX64" s="7"/>
      <c r="AY64" s="39" t="n">
        <f aca="false">(AW64-AW63)/AW63</f>
        <v>0.00531624605639953</v>
      </c>
      <c r="AZ64" s="38" t="n">
        <f aca="false">workers_and_wage_low!B52</f>
        <v>6386.0050491145</v>
      </c>
      <c r="BA64" s="39" t="n">
        <f aca="false">(AZ64-AZ63)/AZ63</f>
        <v>0.00670658919668093</v>
      </c>
      <c r="BB64" s="39"/>
      <c r="BC64" s="39"/>
      <c r="BD64" s="39"/>
      <c r="BE64" s="39"/>
      <c r="BF64" s="7" t="n">
        <f aca="false">BF63*(1+AY64)*(1+BA64)*(1-BE64)</f>
        <v>110.879668570904</v>
      </c>
      <c r="BG64" s="7"/>
      <c r="BH64" s="7"/>
      <c r="BI64" s="39" t="n">
        <f aca="false">T71/AG71</f>
        <v>0.0149561616392662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0" t="n">
        <f aca="false">'Low pensions'!Q65</f>
        <v>115218212.826191</v>
      </c>
      <c r="E65" s="9"/>
      <c r="F65" s="67" t="n">
        <f aca="false">'Low pensions'!I65</f>
        <v>20942274.0450711</v>
      </c>
      <c r="G65" s="80" t="n">
        <f aca="false">'Low pensions'!K65</f>
        <v>1528995.21895036</v>
      </c>
      <c r="H65" s="80" t="n">
        <f aca="false">'Low pensions'!V65</f>
        <v>8412080.56814223</v>
      </c>
      <c r="I65" s="80" t="n">
        <f aca="false">'Low pensions'!M65</f>
        <v>47288.5119263001</v>
      </c>
      <c r="J65" s="80" t="n">
        <f aca="false">'Low pensions'!W65</f>
        <v>260167.440251823</v>
      </c>
      <c r="K65" s="9"/>
      <c r="L65" s="80" t="n">
        <f aca="false">'Low pensions'!N65</f>
        <v>3126503.5501972</v>
      </c>
      <c r="M65" s="67"/>
      <c r="N65" s="80" t="n">
        <f aca="false">'Low pensions'!L65</f>
        <v>934720.918838002</v>
      </c>
      <c r="O65" s="9"/>
      <c r="P65" s="80" t="n">
        <f aca="false">'Low pensions'!X65</f>
        <v>21366000.4929353</v>
      </c>
      <c r="Q65" s="67"/>
      <c r="R65" s="80" t="n">
        <f aca="false">'Low SIPA income'!G60</f>
        <v>24246052.1911013</v>
      </c>
      <c r="S65" s="67"/>
      <c r="T65" s="80" t="n">
        <f aca="false">'Low SIPA income'!J60</f>
        <v>92706881.9992376</v>
      </c>
      <c r="U65" s="9"/>
      <c r="V65" s="80" t="n">
        <f aca="false">'Low SIPA income'!F60</f>
        <v>118671.864008375</v>
      </c>
      <c r="W65" s="67"/>
      <c r="X65" s="80" t="n">
        <f aca="false">'Low SIPA income'!M60</f>
        <v>298069.508341269</v>
      </c>
      <c r="Y65" s="9"/>
      <c r="Z65" s="9" t="n">
        <f aca="false">R65+V65-N65-L65-F65</f>
        <v>-638774.458996601</v>
      </c>
      <c r="AA65" s="9"/>
      <c r="AB65" s="9" t="n">
        <f aca="false">T65-P65-D65</f>
        <v>-43877331.3198891</v>
      </c>
      <c r="AC65" s="50"/>
      <c r="AD65" s="9"/>
      <c r="AE65" s="9"/>
      <c r="AF65" s="9"/>
      <c r="AG65" s="9" t="n">
        <f aca="false">BF65/100*$AG$53</f>
        <v>6143942022.46246</v>
      </c>
      <c r="AH65" s="39" t="n">
        <f aca="false">(AG65-AG64)/AG64</f>
        <v>0.0029834566438552</v>
      </c>
      <c r="AI65" s="39" t="n">
        <f aca="false">(AG65-AG61)/AG61</f>
        <v>0.0387096539943976</v>
      </c>
      <c r="AJ65" s="39" t="n">
        <f aca="false">AB65/AG65</f>
        <v>-0.00714156011880842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12452614</v>
      </c>
      <c r="AX65" s="7"/>
      <c r="AY65" s="39" t="n">
        <f aca="false">(AW65-AW64)/AW64</f>
        <v>0.00207075291056541</v>
      </c>
      <c r="AZ65" s="38" t="n">
        <f aca="false">workers_and_wage_low!B53</f>
        <v>6391.82153525803</v>
      </c>
      <c r="BA65" s="39" t="n">
        <f aca="false">(AZ65-AZ64)/AZ64</f>
        <v>0.000910817654979626</v>
      </c>
      <c r="BB65" s="39"/>
      <c r="BC65" s="39"/>
      <c r="BD65" s="39"/>
      <c r="BE65" s="39"/>
      <c r="BF65" s="7" t="n">
        <f aca="false">BF64*(1+AY65)*(1+BA65)*(1-BE65)</f>
        <v>111.210473254771</v>
      </c>
      <c r="BG65" s="7"/>
      <c r="BH65" s="7"/>
      <c r="BI65" s="39" t="n">
        <f aca="false">T72/AG72</f>
        <v>0.0130376957585054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79" t="n">
        <f aca="false">'Low pensions'!Q66</f>
        <v>115882585.850506</v>
      </c>
      <c r="E66" s="6"/>
      <c r="F66" s="8" t="n">
        <f aca="false">'Low pensions'!I66</f>
        <v>21063031.7065732</v>
      </c>
      <c r="G66" s="79" t="n">
        <f aca="false">'Low pensions'!K66</f>
        <v>1574139.06825001</v>
      </c>
      <c r="H66" s="79" t="n">
        <f aca="false">'Low pensions'!V66</f>
        <v>8660448.70739998</v>
      </c>
      <c r="I66" s="79" t="n">
        <f aca="false">'Low pensions'!M66</f>
        <v>48684.7134510314</v>
      </c>
      <c r="J66" s="79" t="n">
        <f aca="false">'Low pensions'!W66</f>
        <v>267848.929094846</v>
      </c>
      <c r="K66" s="6"/>
      <c r="L66" s="79" t="n">
        <f aca="false">'Low pensions'!N66</f>
        <v>3801863.29954779</v>
      </c>
      <c r="M66" s="8"/>
      <c r="N66" s="79" t="n">
        <f aca="false">'Low pensions'!L66</f>
        <v>941235.518023878</v>
      </c>
      <c r="O66" s="6"/>
      <c r="P66" s="79" t="n">
        <f aca="false">'Low pensions'!X66</f>
        <v>24906286.8454439</v>
      </c>
      <c r="Q66" s="8"/>
      <c r="R66" s="79" t="n">
        <f aca="false">'Low SIPA income'!G61</f>
        <v>21197556.1219812</v>
      </c>
      <c r="S66" s="8"/>
      <c r="T66" s="79" t="n">
        <f aca="false">'Low SIPA income'!J61</f>
        <v>81050693.06062</v>
      </c>
      <c r="U66" s="6"/>
      <c r="V66" s="79" t="n">
        <f aca="false">'Low SIPA income'!F61</f>
        <v>123408.824673355</v>
      </c>
      <c r="W66" s="8"/>
      <c r="X66" s="79" t="n">
        <f aca="false">'Low SIPA income'!M61</f>
        <v>309967.387828045</v>
      </c>
      <c r="Y66" s="6"/>
      <c r="Z66" s="6" t="n">
        <f aca="false">R66+V66-N66-L66-F66</f>
        <v>-4485165.57749032</v>
      </c>
      <c r="AA66" s="6"/>
      <c r="AB66" s="6" t="n">
        <f aca="false">T66-P66-D66</f>
        <v>-59738179.6353295</v>
      </c>
      <c r="AC66" s="50"/>
      <c r="AD66" s="6"/>
      <c r="AE66" s="6"/>
      <c r="AF66" s="6"/>
      <c r="AG66" s="6" t="n">
        <f aca="false">BF66/100*$AG$53</f>
        <v>6168073993.58598</v>
      </c>
      <c r="AH66" s="61" t="n">
        <f aca="false">(AG66-AG65)/AG65</f>
        <v>0.00392776673921947</v>
      </c>
      <c r="AI66" s="61"/>
      <c r="AJ66" s="61" t="n">
        <f aca="false">AB66/AG66</f>
        <v>-0.00968506209514505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0.00302355477670137</v>
      </c>
      <c r="AV66" s="5"/>
      <c r="AW66" s="65" t="n">
        <f aca="false">workers_and_wage_low!C54</f>
        <v>12453084</v>
      </c>
      <c r="AX66" s="5"/>
      <c r="AY66" s="61" t="n">
        <f aca="false">(AW66-AW65)/AW65</f>
        <v>3.77430794851587E-005</v>
      </c>
      <c r="AZ66" s="66" t="n">
        <f aca="false">workers_and_wage_low!B54</f>
        <v>6416.68493383775</v>
      </c>
      <c r="BA66" s="61" t="n">
        <f aca="false">(AZ66-AZ65)/AZ65</f>
        <v>0.0038898768438037</v>
      </c>
      <c r="BB66" s="61"/>
      <c r="BC66" s="61"/>
      <c r="BD66" s="61"/>
      <c r="BE66" s="61"/>
      <c r="BF66" s="5" t="n">
        <f aca="false">BF65*(1+AY66)*(1+BA66)*(1-BE66)</f>
        <v>111.647282052674</v>
      </c>
      <c r="BG66" s="5"/>
      <c r="BH66" s="5"/>
      <c r="BI66" s="61" t="n">
        <f aca="false">T73/AG73</f>
        <v>0.015000690537665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0" t="n">
        <f aca="false">'Low pensions'!Q67</f>
        <v>116102989.0283</v>
      </c>
      <c r="E67" s="9"/>
      <c r="F67" s="67" t="n">
        <f aca="false">'Low pensions'!I67</f>
        <v>21103092.5930994</v>
      </c>
      <c r="G67" s="80" t="n">
        <f aca="false">'Low pensions'!K67</f>
        <v>1658207.98122686</v>
      </c>
      <c r="H67" s="80" t="n">
        <f aca="false">'Low pensions'!V67</f>
        <v>9122971.06225919</v>
      </c>
      <c r="I67" s="80" t="n">
        <f aca="false">'Low pensions'!M67</f>
        <v>51284.782924542</v>
      </c>
      <c r="J67" s="80" t="n">
        <f aca="false">'Low pensions'!W67</f>
        <v>282153.744193583</v>
      </c>
      <c r="K67" s="9"/>
      <c r="L67" s="80" t="n">
        <f aca="false">'Low pensions'!N67</f>
        <v>3105862.61904869</v>
      </c>
      <c r="M67" s="67"/>
      <c r="N67" s="80" t="n">
        <f aca="false">'Low pensions'!L67</f>
        <v>944594.595673166</v>
      </c>
      <c r="O67" s="9"/>
      <c r="P67" s="80" t="n">
        <f aca="false">'Low pensions'!X67</f>
        <v>21313216.6598242</v>
      </c>
      <c r="Q67" s="67"/>
      <c r="R67" s="80" t="n">
        <f aca="false">'Low SIPA income'!G62</f>
        <v>24294322.0779366</v>
      </c>
      <c r="S67" s="67"/>
      <c r="T67" s="80" t="n">
        <f aca="false">'Low SIPA income'!J62</f>
        <v>92891446.0951853</v>
      </c>
      <c r="U67" s="9"/>
      <c r="V67" s="80" t="n">
        <f aca="false">'Low SIPA income'!F62</f>
        <v>125957.800754995</v>
      </c>
      <c r="W67" s="67"/>
      <c r="X67" s="80" t="n">
        <f aca="false">'Low SIPA income'!M62</f>
        <v>316369.680854927</v>
      </c>
      <c r="Y67" s="9"/>
      <c r="Z67" s="9" t="n">
        <f aca="false">R67+V67-N67-L67-F67</f>
        <v>-733269.929129675</v>
      </c>
      <c r="AA67" s="9"/>
      <c r="AB67" s="9" t="n">
        <f aca="false">T67-P67-D67</f>
        <v>-44524759.5929392</v>
      </c>
      <c r="AC67" s="50"/>
      <c r="AD67" s="9"/>
      <c r="AE67" s="9"/>
      <c r="AF67" s="9"/>
      <c r="AG67" s="9" t="n">
        <f aca="false">BF67/100*$AG$53</f>
        <v>6185470468.21673</v>
      </c>
      <c r="AH67" s="39" t="n">
        <f aca="false">(AG67-AG66)/AG66</f>
        <v>0.00282040628060509</v>
      </c>
      <c r="AI67" s="39"/>
      <c r="AJ67" s="39" t="n">
        <f aca="false">AB67/AG67</f>
        <v>-0.00719828181570411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12468323</v>
      </c>
      <c r="AX67" s="7"/>
      <c r="AY67" s="39" t="n">
        <f aca="false">(AW67-AW66)/AW66</f>
        <v>0.00122371293729328</v>
      </c>
      <c r="AZ67" s="38" t="n">
        <f aca="false">workers_and_wage_low!B55</f>
        <v>6426.91788975719</v>
      </c>
      <c r="BA67" s="39" t="n">
        <f aca="false">(AZ67-AZ66)/AZ66</f>
        <v>0.00159474183709407</v>
      </c>
      <c r="BB67" s="39"/>
      <c r="BC67" s="39"/>
      <c r="BD67" s="39"/>
      <c r="BE67" s="39"/>
      <c r="BF67" s="7" t="n">
        <f aca="false">BF66*(1+AY67)*(1+BA67)*(1-BE67)</f>
        <v>111.962172748187</v>
      </c>
      <c r="BG67" s="7"/>
      <c r="BH67" s="7"/>
      <c r="BI67" s="39" t="n">
        <f aca="false">T74/AG74</f>
        <v>0.0131100275836356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0" t="n">
        <f aca="false">'Low pensions'!Q68</f>
        <v>116387877.157773</v>
      </c>
      <c r="E68" s="9"/>
      <c r="F68" s="67" t="n">
        <f aca="false">'Low pensions'!I68</f>
        <v>21154874.382916</v>
      </c>
      <c r="G68" s="80" t="n">
        <f aca="false">'Low pensions'!K68</f>
        <v>1733682.16163437</v>
      </c>
      <c r="H68" s="80" t="n">
        <f aca="false">'Low pensions'!V68</f>
        <v>9538207.73437798</v>
      </c>
      <c r="I68" s="80" t="n">
        <f aca="false">'Low pensions'!M68</f>
        <v>53619.0359268363</v>
      </c>
      <c r="J68" s="80" t="n">
        <f aca="false">'Low pensions'!W68</f>
        <v>294996.115496227</v>
      </c>
      <c r="K68" s="9"/>
      <c r="L68" s="80" t="n">
        <f aca="false">'Low pensions'!N68</f>
        <v>3024159.18334032</v>
      </c>
      <c r="M68" s="67"/>
      <c r="N68" s="80" t="n">
        <f aca="false">'Low pensions'!L68</f>
        <v>949258.494244087</v>
      </c>
      <c r="O68" s="9"/>
      <c r="P68" s="80" t="n">
        <f aca="false">'Low pensions'!X68</f>
        <v>20914916.5373964</v>
      </c>
      <c r="Q68" s="67"/>
      <c r="R68" s="80" t="n">
        <f aca="false">'Low SIPA income'!G63</f>
        <v>21251989.6127552</v>
      </c>
      <c r="S68" s="67"/>
      <c r="T68" s="80" t="n">
        <f aca="false">'Low SIPA income'!J63</f>
        <v>81258824.2304375</v>
      </c>
      <c r="U68" s="9"/>
      <c r="V68" s="80" t="n">
        <f aca="false">'Low SIPA income'!F63</f>
        <v>121459.25452138</v>
      </c>
      <c r="W68" s="67"/>
      <c r="X68" s="80" t="n">
        <f aca="false">'Low SIPA income'!M63</f>
        <v>305070.629682954</v>
      </c>
      <c r="Y68" s="9"/>
      <c r="Z68" s="9" t="n">
        <f aca="false">R68+V68-N68-L68-F68</f>
        <v>-3754843.19322384</v>
      </c>
      <c r="AA68" s="9"/>
      <c r="AB68" s="9" t="n">
        <f aca="false">T68-P68-D68</f>
        <v>-56043969.4647321</v>
      </c>
      <c r="AC68" s="50"/>
      <c r="AD68" s="9"/>
      <c r="AE68" s="9"/>
      <c r="AF68" s="9"/>
      <c r="AG68" s="9" t="n">
        <f aca="false">BF68/100*$AG$53</f>
        <v>6193578525.8686</v>
      </c>
      <c r="AH68" s="39" t="n">
        <f aca="false">(AG68-AG67)/AG67</f>
        <v>0.00131082311257288</v>
      </c>
      <c r="AI68" s="39"/>
      <c r="AJ68" s="39" t="n">
        <f aca="false">AB68/AG68</f>
        <v>-0.00904872187066884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12473543</v>
      </c>
      <c r="AX68" s="7"/>
      <c r="AY68" s="39" t="n">
        <f aca="false">(AW68-AW67)/AW67</f>
        <v>0.00041866095384279</v>
      </c>
      <c r="AZ68" s="38" t="n">
        <f aca="false">workers_and_wage_low!B56</f>
        <v>6432.64934315995</v>
      </c>
      <c r="BA68" s="39" t="n">
        <f aca="false">(AZ68-AZ67)/AZ67</f>
        <v>0.0008917888015795</v>
      </c>
      <c r="BB68" s="39"/>
      <c r="BC68" s="39"/>
      <c r="BD68" s="39"/>
      <c r="BE68" s="39"/>
      <c r="BF68" s="7" t="n">
        <f aca="false">BF67*(1+AY68)*(1+BA68)*(1-BE68)</f>
        <v>112.10893535196</v>
      </c>
      <c r="BG68" s="7"/>
      <c r="BH68" s="7"/>
      <c r="BI68" s="39" t="n">
        <f aca="false">T75/AG75</f>
        <v>0.0150386510564367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0" t="n">
        <f aca="false">'Low pensions'!Q69</f>
        <v>116512047.160918</v>
      </c>
      <c r="E69" s="9"/>
      <c r="F69" s="67" t="n">
        <f aca="false">'Low pensions'!I69</f>
        <v>21177443.7508158</v>
      </c>
      <c r="G69" s="80" t="n">
        <f aca="false">'Low pensions'!K69</f>
        <v>1823294.93877541</v>
      </c>
      <c r="H69" s="80" t="n">
        <f aca="false">'Low pensions'!V69</f>
        <v>10031230.7941642</v>
      </c>
      <c r="I69" s="80" t="n">
        <f aca="false">'Low pensions'!M69</f>
        <v>56390.5651167659</v>
      </c>
      <c r="J69" s="80" t="n">
        <f aca="false">'Low pensions'!W69</f>
        <v>310244.251365907</v>
      </c>
      <c r="K69" s="9"/>
      <c r="L69" s="80" t="n">
        <f aca="false">'Low pensions'!N69</f>
        <v>3023111.17754224</v>
      </c>
      <c r="M69" s="67"/>
      <c r="N69" s="80" t="n">
        <f aca="false">'Low pensions'!L69</f>
        <v>952970.273616683</v>
      </c>
      <c r="O69" s="9"/>
      <c r="P69" s="80" t="n">
        <f aca="false">'Low pensions'!X69</f>
        <v>20929899.5452842</v>
      </c>
      <c r="Q69" s="67"/>
      <c r="R69" s="80" t="n">
        <f aca="false">'Low SIPA income'!G64</f>
        <v>24363018.5514336</v>
      </c>
      <c r="S69" s="67"/>
      <c r="T69" s="80" t="n">
        <f aca="false">'Low SIPA income'!J64</f>
        <v>93154113.0156415</v>
      </c>
      <c r="U69" s="9"/>
      <c r="V69" s="80" t="n">
        <f aca="false">'Low SIPA income'!F64</f>
        <v>128580.864880804</v>
      </c>
      <c r="W69" s="67"/>
      <c r="X69" s="80" t="n">
        <f aca="false">'Low SIPA income'!M64</f>
        <v>322958.061688587</v>
      </c>
      <c r="Y69" s="9"/>
      <c r="Z69" s="9" t="n">
        <f aca="false">R69+V69-N69-L69-F69</f>
        <v>-661925.785660319</v>
      </c>
      <c r="AA69" s="9"/>
      <c r="AB69" s="9" t="n">
        <f aca="false">T69-P69-D69</f>
        <v>-44287833.6905609</v>
      </c>
      <c r="AC69" s="50"/>
      <c r="AD69" s="9"/>
      <c r="AE69" s="9"/>
      <c r="AF69" s="9"/>
      <c r="AG69" s="9" t="n">
        <f aca="false">BF69/100*$AG$53</f>
        <v>6218570996.22999</v>
      </c>
      <c r="AH69" s="39" t="n">
        <f aca="false">(AG69-AG68)/AG68</f>
        <v>0.00403522297440805</v>
      </c>
      <c r="AI69" s="39" t="n">
        <f aca="false">(AG69-AG65)/AG65</f>
        <v>0.0121467574880561</v>
      </c>
      <c r="AJ69" s="39" t="n">
        <f aca="false">AB69/AG69</f>
        <v>-0.00712186669854061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12537848</v>
      </c>
      <c r="AX69" s="7"/>
      <c r="AY69" s="39" t="n">
        <f aca="false">(AW69-AW68)/AW68</f>
        <v>0.00515531152616382</v>
      </c>
      <c r="AZ69" s="38" t="n">
        <f aca="false">workers_and_wage_low!B57</f>
        <v>6425.48116048797</v>
      </c>
      <c r="BA69" s="39" t="n">
        <f aca="false">(AZ69-AZ68)/AZ68</f>
        <v>-0.00111434376251251</v>
      </c>
      <c r="BB69" s="39"/>
      <c r="BC69" s="39"/>
      <c r="BD69" s="39"/>
      <c r="BE69" s="39"/>
      <c r="BF69" s="7" t="n">
        <f aca="false">BF68*(1+AY69)*(1+BA69)*(1-BE69)</f>
        <v>112.561319903528</v>
      </c>
      <c r="BG69" s="7"/>
      <c r="BH69" s="7"/>
      <c r="BI69" s="39" t="n">
        <f aca="false">T76/AG76</f>
        <v>0.0130799190425652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79" t="n">
        <f aca="false">'Low pensions'!Q70</f>
        <v>116780515.199609</v>
      </c>
      <c r="E70" s="6"/>
      <c r="F70" s="8" t="n">
        <f aca="false">'Low pensions'!I70</f>
        <v>21226240.9947644</v>
      </c>
      <c r="G70" s="79" t="n">
        <f aca="false">'Low pensions'!K70</f>
        <v>1916343.81230752</v>
      </c>
      <c r="H70" s="79" t="n">
        <f aca="false">'Low pensions'!V70</f>
        <v>10543158.2424817</v>
      </c>
      <c r="I70" s="79" t="n">
        <f aca="false">'Low pensions'!M70</f>
        <v>59268.3653290987</v>
      </c>
      <c r="J70" s="79" t="n">
        <f aca="false">'Low pensions'!W70</f>
        <v>326077.059045828</v>
      </c>
      <c r="K70" s="6"/>
      <c r="L70" s="79" t="n">
        <f aca="false">'Low pensions'!N70</f>
        <v>3681061.5580616</v>
      </c>
      <c r="M70" s="8"/>
      <c r="N70" s="79" t="n">
        <f aca="false">'Low pensions'!L70</f>
        <v>956699.657455288</v>
      </c>
      <c r="O70" s="6"/>
      <c r="P70" s="79" t="n">
        <f aca="false">'Low pensions'!X70</f>
        <v>24364525.1670975</v>
      </c>
      <c r="Q70" s="8"/>
      <c r="R70" s="79" t="n">
        <f aca="false">'Low SIPA income'!G65</f>
        <v>21430328.2054608</v>
      </c>
      <c r="S70" s="8"/>
      <c r="T70" s="79" t="n">
        <f aca="false">'Low SIPA income'!J65</f>
        <v>81940717.2965564</v>
      </c>
      <c r="U70" s="6"/>
      <c r="V70" s="79" t="n">
        <f aca="false">'Low SIPA income'!F65</f>
        <v>130703.363814837</v>
      </c>
      <c r="W70" s="8"/>
      <c r="X70" s="79" t="n">
        <f aca="false">'Low SIPA income'!M65</f>
        <v>328289.167077455</v>
      </c>
      <c r="Y70" s="6"/>
      <c r="Z70" s="6" t="n">
        <f aca="false">R70+V70-N70-L70-F70</f>
        <v>-4302970.64100573</v>
      </c>
      <c r="AA70" s="6"/>
      <c r="AB70" s="6" t="n">
        <f aca="false">T70-P70-D70</f>
        <v>-59204323.07015</v>
      </c>
      <c r="AC70" s="50"/>
      <c r="AD70" s="6"/>
      <c r="AE70" s="6"/>
      <c r="AF70" s="6"/>
      <c r="AG70" s="6" t="n">
        <f aca="false">BF70/100*$AG$53</f>
        <v>6277654500.6578</v>
      </c>
      <c r="AH70" s="61" t="n">
        <f aca="false">(AG70-AG69)/AG69</f>
        <v>0.00950113851938539</v>
      </c>
      <c r="AI70" s="61"/>
      <c r="AJ70" s="61" t="n">
        <f aca="false">AB70/AG70</f>
        <v>-0.00943096232262325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0.00417118777285382</v>
      </c>
      <c r="AV70" s="5"/>
      <c r="AW70" s="65" t="n">
        <f aca="false">workers_and_wage_low!C58</f>
        <v>12629600</v>
      </c>
      <c r="AX70" s="5"/>
      <c r="AY70" s="61" t="n">
        <f aca="false">(AW70-AW69)/AW69</f>
        <v>0.00731800226003697</v>
      </c>
      <c r="AZ70" s="66" t="n">
        <f aca="false">workers_and_wage_low!B58</f>
        <v>6439.40695241639</v>
      </c>
      <c r="BA70" s="61" t="n">
        <f aca="false">(AZ70-AZ69)/AZ69</f>
        <v>0.00216727612774743</v>
      </c>
      <c r="BB70" s="61"/>
      <c r="BC70" s="61"/>
      <c r="BD70" s="61"/>
      <c r="BE70" s="61"/>
      <c r="BF70" s="5" t="n">
        <f aca="false">BF69*(1+AY70)*(1+BA70)*(1-BE70)</f>
        <v>113.630780595857</v>
      </c>
      <c r="BG70" s="5"/>
      <c r="BH70" s="5"/>
      <c r="BI70" s="61" t="n">
        <f aca="false">T77/AG77</f>
        <v>0.0149873916135225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0" t="n">
        <f aca="false">'Low pensions'!Q71</f>
        <v>116829068.292267</v>
      </c>
      <c r="E71" s="9"/>
      <c r="F71" s="67" t="n">
        <f aca="false">'Low pensions'!I71</f>
        <v>21235066.094089</v>
      </c>
      <c r="G71" s="80" t="n">
        <f aca="false">'Low pensions'!K71</f>
        <v>1993803.65326396</v>
      </c>
      <c r="H71" s="80" t="n">
        <f aca="false">'Low pensions'!V71</f>
        <v>10969319.4330761</v>
      </c>
      <c r="I71" s="80" t="n">
        <f aca="false">'Low pensions'!M71</f>
        <v>61664.030513318</v>
      </c>
      <c r="J71" s="80" t="n">
        <f aca="false">'Low pensions'!W71</f>
        <v>339257.3020539</v>
      </c>
      <c r="K71" s="9"/>
      <c r="L71" s="80" t="n">
        <f aca="false">'Low pensions'!N71</f>
        <v>2979870.09555864</v>
      </c>
      <c r="M71" s="67"/>
      <c r="N71" s="80" t="n">
        <f aca="false">'Low pensions'!L71</f>
        <v>958509.120441679</v>
      </c>
      <c r="O71" s="9"/>
      <c r="P71" s="80" t="n">
        <f aca="false">'Low pensions'!X71</f>
        <v>20735994.466319</v>
      </c>
      <c r="Q71" s="67"/>
      <c r="R71" s="80" t="n">
        <f aca="false">'Low SIPA income'!G66</f>
        <v>24724212.645867</v>
      </c>
      <c r="S71" s="67"/>
      <c r="T71" s="80" t="n">
        <f aca="false">'Low SIPA income'!J66</f>
        <v>94535169.9410137</v>
      </c>
      <c r="U71" s="9"/>
      <c r="V71" s="80" t="n">
        <f aca="false">'Low SIPA income'!F66</f>
        <v>130915.82521097</v>
      </c>
      <c r="W71" s="67"/>
      <c r="X71" s="80" t="n">
        <f aca="false">'Low SIPA income'!M66</f>
        <v>328822.808850221</v>
      </c>
      <c r="Y71" s="9"/>
      <c r="Z71" s="9" t="n">
        <f aca="false">R71+V71-N71-L71-F71</f>
        <v>-318316.839011304</v>
      </c>
      <c r="AA71" s="9"/>
      <c r="AB71" s="9" t="n">
        <f aca="false">T71-P71-D71</f>
        <v>-43029892.8175723</v>
      </c>
      <c r="AC71" s="50"/>
      <c r="AD71" s="9"/>
      <c r="AE71" s="9"/>
      <c r="AF71" s="9"/>
      <c r="AG71" s="9" t="n">
        <f aca="false">BF71/100*$AG$53</f>
        <v>6320817614.91661</v>
      </c>
      <c r="AH71" s="39" t="n">
        <f aca="false">(AG71-AG70)/AG70</f>
        <v>0.00687567534248425</v>
      </c>
      <c r="AI71" s="39"/>
      <c r="AJ71" s="39" t="n">
        <f aca="false">AB71/AG71</f>
        <v>-0.00680764664305854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12665109</v>
      </c>
      <c r="AX71" s="7"/>
      <c r="AY71" s="39" t="n">
        <f aca="false">(AW71-AW70)/AW70</f>
        <v>0.00281156964591119</v>
      </c>
      <c r="AZ71" s="38" t="n">
        <f aca="false">workers_and_wage_low!B59</f>
        <v>6465.50400920155</v>
      </c>
      <c r="BA71" s="39" t="n">
        <f aca="false">(AZ71-AZ70)/AZ70</f>
        <v>0.00405271121673244</v>
      </c>
      <c r="BB71" s="39"/>
      <c r="BC71" s="39"/>
      <c r="BD71" s="39"/>
      <c r="BE71" s="39"/>
      <c r="BF71" s="7" t="n">
        <f aca="false">BF70*(1+AY71)*(1+BA71)*(1-BE71)</f>
        <v>114.412068952147</v>
      </c>
      <c r="BG71" s="7"/>
      <c r="BH71" s="7"/>
      <c r="BI71" s="39" t="n">
        <f aca="false">T78/AG78</f>
        <v>0.0130779781377295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0" t="n">
        <f aca="false">'Low pensions'!Q72</f>
        <v>117167465.490565</v>
      </c>
      <c r="E72" s="9"/>
      <c r="F72" s="67" t="n">
        <f aca="false">'Low pensions'!I72</f>
        <v>21296573.7905634</v>
      </c>
      <c r="G72" s="80" t="n">
        <f aca="false">'Low pensions'!K72</f>
        <v>2045572.43997153</v>
      </c>
      <c r="H72" s="80" t="n">
        <f aca="false">'Low pensions'!V72</f>
        <v>11254136.0232798</v>
      </c>
      <c r="I72" s="80" t="n">
        <f aca="false">'Low pensions'!M72</f>
        <v>63265.127009429</v>
      </c>
      <c r="J72" s="80" t="n">
        <f aca="false">'Low pensions'!W72</f>
        <v>348066.062575664</v>
      </c>
      <c r="K72" s="9"/>
      <c r="L72" s="80" t="n">
        <f aca="false">'Low pensions'!N72</f>
        <v>2956341.36631378</v>
      </c>
      <c r="M72" s="67"/>
      <c r="N72" s="80" t="n">
        <f aca="false">'Low pensions'!L72</f>
        <v>963091.730376568</v>
      </c>
      <c r="O72" s="9"/>
      <c r="P72" s="80" t="n">
        <f aca="false">'Low pensions'!X72</f>
        <v>20639115.9461898</v>
      </c>
      <c r="Q72" s="67"/>
      <c r="R72" s="80" t="n">
        <f aca="false">'Low SIPA income'!G67</f>
        <v>21617813.1784155</v>
      </c>
      <c r="S72" s="67"/>
      <c r="T72" s="80" t="n">
        <f aca="false">'Low SIPA income'!J67</f>
        <v>82657582.3402902</v>
      </c>
      <c r="U72" s="9"/>
      <c r="V72" s="80" t="n">
        <f aca="false">'Low SIPA income'!F67</f>
        <v>133223.714725482</v>
      </c>
      <c r="W72" s="67"/>
      <c r="X72" s="80" t="n">
        <f aca="false">'Low SIPA income'!M67</f>
        <v>334619.561927666</v>
      </c>
      <c r="Y72" s="9"/>
      <c r="Z72" s="9" t="n">
        <f aca="false">R72+V72-N72-L72-F72</f>
        <v>-3464969.99411275</v>
      </c>
      <c r="AA72" s="9"/>
      <c r="AB72" s="9" t="n">
        <f aca="false">T72-P72-D72</f>
        <v>-55148999.0964646</v>
      </c>
      <c r="AC72" s="50"/>
      <c r="AD72" s="9"/>
      <c r="AE72" s="9"/>
      <c r="AF72" s="9"/>
      <c r="AG72" s="9" t="n">
        <f aca="false">BF72/100*$AG$53</f>
        <v>6339891946.50186</v>
      </c>
      <c r="AH72" s="39" t="n">
        <f aca="false">(AG72-AG71)/AG71</f>
        <v>0.00301770004251286</v>
      </c>
      <c r="AI72" s="39"/>
      <c r="AJ72" s="39" t="n">
        <f aca="false">AB72/AG72</f>
        <v>-0.00869872855276247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12683476</v>
      </c>
      <c r="AX72" s="7"/>
      <c r="AY72" s="39" t="n">
        <f aca="false">(AW72-AW71)/AW71</f>
        <v>0.00145020465279849</v>
      </c>
      <c r="AZ72" s="38" t="n">
        <f aca="false">workers_and_wage_low!B60</f>
        <v>6475.62398089811</v>
      </c>
      <c r="BA72" s="39" t="n">
        <f aca="false">(AZ72-AZ71)/AZ71</f>
        <v>0.00156522549242249</v>
      </c>
      <c r="BB72" s="39"/>
      <c r="BC72" s="39"/>
      <c r="BD72" s="39"/>
      <c r="BE72" s="39"/>
      <c r="BF72" s="7" t="n">
        <f aca="false">BF71*(1+AY72)*(1+BA72)*(1-BE72)</f>
        <v>114.757330257488</v>
      </c>
      <c r="BG72" s="7"/>
      <c r="BH72" s="7"/>
      <c r="BI72" s="39" t="n">
        <f aca="false">T79/AG79</f>
        <v>0.0149711199076784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0" t="n">
        <f aca="false">'Low pensions'!Q73</f>
        <v>117076054.769452</v>
      </c>
      <c r="E73" s="9"/>
      <c r="F73" s="67" t="n">
        <f aca="false">'Low pensions'!I73</f>
        <v>21279958.8099519</v>
      </c>
      <c r="G73" s="80" t="n">
        <f aca="false">'Low pensions'!K73</f>
        <v>2097736.43611957</v>
      </c>
      <c r="H73" s="80" t="n">
        <f aca="false">'Low pensions'!V73</f>
        <v>11541126.9392192</v>
      </c>
      <c r="I73" s="80" t="n">
        <f aca="false">'Low pensions'!M73</f>
        <v>64878.4464779249</v>
      </c>
      <c r="J73" s="80" t="n">
        <f aca="false">'Low pensions'!W73</f>
        <v>356942.07028513</v>
      </c>
      <c r="K73" s="9"/>
      <c r="L73" s="80" t="n">
        <f aca="false">'Low pensions'!N73</f>
        <v>2943987.70330034</v>
      </c>
      <c r="M73" s="67"/>
      <c r="N73" s="80" t="n">
        <f aca="false">'Low pensions'!L73</f>
        <v>963858.437230345</v>
      </c>
      <c r="O73" s="9"/>
      <c r="P73" s="80" t="n">
        <f aca="false">'Low pensions'!X73</f>
        <v>20579230.9249805</v>
      </c>
      <c r="Q73" s="67"/>
      <c r="R73" s="80" t="n">
        <f aca="false">'Low SIPA income'!G68</f>
        <v>24805257.3043555</v>
      </c>
      <c r="S73" s="67"/>
      <c r="T73" s="80" t="n">
        <f aca="false">'Low SIPA income'!J68</f>
        <v>94845051.2170227</v>
      </c>
      <c r="U73" s="9"/>
      <c r="V73" s="80" t="n">
        <f aca="false">'Low SIPA income'!F68</f>
        <v>131534.324288194</v>
      </c>
      <c r="W73" s="67"/>
      <c r="X73" s="80" t="n">
        <f aca="false">'Low SIPA income'!M68</f>
        <v>330376.300213977</v>
      </c>
      <c r="Y73" s="9"/>
      <c r="Z73" s="9" t="n">
        <f aca="false">R73+V73-N73-L73-F73</f>
        <v>-251013.321838882</v>
      </c>
      <c r="AA73" s="9"/>
      <c r="AB73" s="9" t="n">
        <f aca="false">T73-P73-D73</f>
        <v>-42810234.4774101</v>
      </c>
      <c r="AC73" s="50"/>
      <c r="AD73" s="9"/>
      <c r="AE73" s="9"/>
      <c r="AF73" s="9"/>
      <c r="AG73" s="9" t="n">
        <f aca="false">BF73/100*$AG$53</f>
        <v>6322712343.067</v>
      </c>
      <c r="AH73" s="39" t="n">
        <f aca="false">(AG73-AG72)/AG72</f>
        <v>-0.00270976281296723</v>
      </c>
      <c r="AI73" s="39" t="n">
        <f aca="false">(AG73-AG69)/AG69</f>
        <v>0.016746829279612</v>
      </c>
      <c r="AJ73" s="39" t="n">
        <f aca="false">AB73/AG73</f>
        <v>-0.00677086543789273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12642024</v>
      </c>
      <c r="AX73" s="7"/>
      <c r="AY73" s="39" t="n">
        <f aca="false">(AW73-AW72)/AW72</f>
        <v>-0.00326818925663596</v>
      </c>
      <c r="AZ73" s="38" t="n">
        <f aca="false">workers_and_wage_low!B61</f>
        <v>6479.25199761355</v>
      </c>
      <c r="BA73" s="39" t="n">
        <f aca="false">(AZ73-AZ72)/AZ72</f>
        <v>0.000560257471116887</v>
      </c>
      <c r="BB73" s="39"/>
      <c r="BC73" s="39"/>
      <c r="BD73" s="39"/>
      <c r="BE73" s="39"/>
      <c r="BF73" s="7" t="n">
        <f aca="false">BF72*(1+AY73)*(1+BA73)*(1-BE73)</f>
        <v>114.44636511144</v>
      </c>
      <c r="BG73" s="7"/>
      <c r="BH73" s="7"/>
      <c r="BI73" s="39" t="n">
        <f aca="false">T80/AG80</f>
        <v>0.013105345491586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79" t="n">
        <f aca="false">'Low pensions'!Q74</f>
        <v>117666080.380881</v>
      </c>
      <c r="E74" s="6"/>
      <c r="F74" s="8" t="n">
        <f aca="false">'Low pensions'!I74</f>
        <v>21387202.949095</v>
      </c>
      <c r="G74" s="79" t="n">
        <f aca="false">'Low pensions'!K74</f>
        <v>2180451.92893212</v>
      </c>
      <c r="H74" s="79" t="n">
        <f aca="false">'Low pensions'!V74</f>
        <v>11996203.175658</v>
      </c>
      <c r="I74" s="79" t="n">
        <f aca="false">'Low pensions'!M74</f>
        <v>67436.6575958389</v>
      </c>
      <c r="J74" s="79" t="n">
        <f aca="false">'Low pensions'!W74</f>
        <v>371016.593061586</v>
      </c>
      <c r="K74" s="6"/>
      <c r="L74" s="79" t="n">
        <f aca="false">'Low pensions'!N74</f>
        <v>3571855.52231065</v>
      </c>
      <c r="M74" s="8"/>
      <c r="N74" s="79" t="n">
        <f aca="false">'Low pensions'!L74</f>
        <v>970672.321974687</v>
      </c>
      <c r="O74" s="6"/>
      <c r="P74" s="79" t="n">
        <f aca="false">'Low pensions'!X74</f>
        <v>23874728.0060254</v>
      </c>
      <c r="Q74" s="8"/>
      <c r="R74" s="79" t="n">
        <f aca="false">'Low SIPA income'!G69</f>
        <v>21821783.890811</v>
      </c>
      <c r="S74" s="8"/>
      <c r="T74" s="79" t="n">
        <f aca="false">'Low SIPA income'!J69</f>
        <v>83437482.0376228</v>
      </c>
      <c r="U74" s="6"/>
      <c r="V74" s="79" t="n">
        <f aca="false">'Low SIPA income'!F69</f>
        <v>130209.66411789</v>
      </c>
      <c r="W74" s="8"/>
      <c r="X74" s="79" t="n">
        <f aca="false">'Low SIPA income'!M69</f>
        <v>327049.135776296</v>
      </c>
      <c r="Y74" s="6"/>
      <c r="Z74" s="6" t="n">
        <f aca="false">R74+V74-N74-L74-F74</f>
        <v>-3977737.23845144</v>
      </c>
      <c r="AA74" s="6"/>
      <c r="AB74" s="6" t="n">
        <f aca="false">T74-P74-D74</f>
        <v>-58103326.3492838</v>
      </c>
      <c r="AC74" s="50"/>
      <c r="AD74" s="6"/>
      <c r="AE74" s="6"/>
      <c r="AF74" s="6"/>
      <c r="AG74" s="6" t="n">
        <f aca="false">BF74/100*$AG$53</f>
        <v>6364401715.04843</v>
      </c>
      <c r="AH74" s="61" t="n">
        <f aca="false">(AG74-AG73)/AG73</f>
        <v>0.00659358985817844</v>
      </c>
      <c r="AI74" s="61"/>
      <c r="AJ74" s="61" t="n">
        <f aca="false">AB74/AG74</f>
        <v>-0.00912942472061441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0.0036766234373446</v>
      </c>
      <c r="AV74" s="5"/>
      <c r="AW74" s="65" t="n">
        <f aca="false">workers_and_wage_low!C62</f>
        <v>12634454</v>
      </c>
      <c r="AX74" s="5"/>
      <c r="AY74" s="61" t="n">
        <f aca="false">(AW74-AW73)/AW73</f>
        <v>-0.000598796521822771</v>
      </c>
      <c r="AZ74" s="66" t="n">
        <f aca="false">workers_and_wage_low!B62</f>
        <v>6525.88120283969</v>
      </c>
      <c r="BA74" s="61" t="n">
        <f aca="false">(AZ74-AZ73)/AZ73</f>
        <v>0.00719669573637662</v>
      </c>
      <c r="BB74" s="61"/>
      <c r="BC74" s="61"/>
      <c r="BD74" s="61"/>
      <c r="BE74" s="61"/>
      <c r="BF74" s="5" t="n">
        <f aca="false">BF73*(1+AY74)*(1+BA74)*(1-BE74)</f>
        <v>115.200977503745</v>
      </c>
      <c r="BG74" s="5"/>
      <c r="BH74" s="5"/>
      <c r="BI74" s="61" t="n">
        <f aca="false">T81/AG81</f>
        <v>0.0150366821058624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0" t="n">
        <f aca="false">'Low pensions'!Q75</f>
        <v>117936798.532074</v>
      </c>
      <c r="E75" s="9"/>
      <c r="F75" s="67" t="n">
        <f aca="false">'Low pensions'!I75</f>
        <v>21436409.177626</v>
      </c>
      <c r="G75" s="80" t="n">
        <f aca="false">'Low pensions'!K75</f>
        <v>2240657.6727818</v>
      </c>
      <c r="H75" s="80" t="n">
        <f aca="false">'Low pensions'!V75</f>
        <v>12327437.4147526</v>
      </c>
      <c r="I75" s="80" t="n">
        <f aca="false">'Low pensions'!M75</f>
        <v>69298.6909107775</v>
      </c>
      <c r="J75" s="80" t="n">
        <f aca="false">'Low pensions'!W75</f>
        <v>381260.950971732</v>
      </c>
      <c r="K75" s="9"/>
      <c r="L75" s="80" t="n">
        <f aca="false">'Low pensions'!N75</f>
        <v>2988007.72653136</v>
      </c>
      <c r="M75" s="67"/>
      <c r="N75" s="80" t="n">
        <f aca="false">'Low pensions'!L75</f>
        <v>974525.923350282</v>
      </c>
      <c r="O75" s="9"/>
      <c r="P75" s="80" t="n">
        <f aca="false">'Low pensions'!X75</f>
        <v>20866340.3960034</v>
      </c>
      <c r="Q75" s="67"/>
      <c r="R75" s="80" t="n">
        <f aca="false">'Low SIPA income'!G70</f>
        <v>25066056.2910686</v>
      </c>
      <c r="S75" s="67"/>
      <c r="T75" s="80" t="n">
        <f aca="false">'Low SIPA income'!J70</f>
        <v>95842238.7466117</v>
      </c>
      <c r="U75" s="9"/>
      <c r="V75" s="80" t="n">
        <f aca="false">'Low SIPA income'!F70</f>
        <v>131393.226847542</v>
      </c>
      <c r="W75" s="67"/>
      <c r="X75" s="80" t="n">
        <f aca="false">'Low SIPA income'!M70</f>
        <v>330021.90412258</v>
      </c>
      <c r="Y75" s="9"/>
      <c r="Z75" s="9" t="n">
        <f aca="false">R75+V75-N75-L75-F75</f>
        <v>-201493.309591502</v>
      </c>
      <c r="AA75" s="9"/>
      <c r="AB75" s="9" t="n">
        <f aca="false">T75-P75-D75</f>
        <v>-42960900.1814656</v>
      </c>
      <c r="AC75" s="50"/>
      <c r="AD75" s="9"/>
      <c r="AE75" s="9"/>
      <c r="AF75" s="9"/>
      <c r="AG75" s="9" t="n">
        <f aca="false">BF75/100*$AG$53</f>
        <v>6373060880.72242</v>
      </c>
      <c r="AH75" s="39" t="n">
        <f aca="false">(AG75-AG74)/AG74</f>
        <v>0.00136056240031557</v>
      </c>
      <c r="AI75" s="39"/>
      <c r="AJ75" s="39" t="n">
        <f aca="false">AB75/AG75</f>
        <v>-0.00674101518650418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12649379</v>
      </c>
      <c r="AX75" s="7"/>
      <c r="AY75" s="39" t="n">
        <f aca="false">(AW75-AW74)/AW74</f>
        <v>0.00118129362772622</v>
      </c>
      <c r="AZ75" s="38" t="n">
        <f aca="false">workers_and_wage_low!B63</f>
        <v>6527.04970920386</v>
      </c>
      <c r="BA75" s="39" t="n">
        <f aca="false">(AZ75-AZ74)/AZ74</f>
        <v>0.000179057253396817</v>
      </c>
      <c r="BB75" s="39"/>
      <c r="BC75" s="39"/>
      <c r="BD75" s="39"/>
      <c r="BE75" s="39"/>
      <c r="BF75" s="7" t="n">
        <f aca="false">BF74*(1+AY75)*(1+BA75)*(1-BE75)</f>
        <v>115.357715622216</v>
      </c>
      <c r="BG75" s="7"/>
      <c r="BH75" s="7"/>
      <c r="BI75" s="39" t="n">
        <f aca="false">T82/AG82</f>
        <v>0.0131717252378811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0" t="n">
        <f aca="false">'Low pensions'!Q76</f>
        <v>118484456.8212</v>
      </c>
      <c r="E76" s="9"/>
      <c r="F76" s="67" t="n">
        <f aca="false">'Low pensions'!I76</f>
        <v>21535952.554429</v>
      </c>
      <c r="G76" s="80" t="n">
        <f aca="false">'Low pensions'!K76</f>
        <v>2247743.37080112</v>
      </c>
      <c r="H76" s="80" t="n">
        <f aca="false">'Low pensions'!V76</f>
        <v>12366420.834636</v>
      </c>
      <c r="I76" s="80" t="n">
        <f aca="false">'Low pensions'!M76</f>
        <v>69517.836210344</v>
      </c>
      <c r="J76" s="80" t="n">
        <f aca="false">'Low pensions'!W76</f>
        <v>382466.62375163</v>
      </c>
      <c r="K76" s="9"/>
      <c r="L76" s="80" t="n">
        <f aca="false">'Low pensions'!N76</f>
        <v>2987906.82823657</v>
      </c>
      <c r="M76" s="67"/>
      <c r="N76" s="80" t="n">
        <f aca="false">'Low pensions'!L76</f>
        <v>980285.23871908</v>
      </c>
      <c r="O76" s="9"/>
      <c r="P76" s="80" t="n">
        <f aca="false">'Low pensions'!X76</f>
        <v>20897502.8881584</v>
      </c>
      <c r="Q76" s="67"/>
      <c r="R76" s="80" t="n">
        <f aca="false">'Low SIPA income'!G71</f>
        <v>21875577.1207854</v>
      </c>
      <c r="S76" s="67"/>
      <c r="T76" s="80" t="n">
        <f aca="false">'Low SIPA income'!J71</f>
        <v>83643165.1147805</v>
      </c>
      <c r="U76" s="9"/>
      <c r="V76" s="80" t="n">
        <f aca="false">'Low SIPA income'!F71</f>
        <v>132865.723613871</v>
      </c>
      <c r="W76" s="67"/>
      <c r="X76" s="80" t="n">
        <f aca="false">'Low SIPA income'!M71</f>
        <v>333720.391466999</v>
      </c>
      <c r="Y76" s="9"/>
      <c r="Z76" s="9" t="n">
        <f aca="false">R76+V76-N76-L76-F76</f>
        <v>-3495701.77698543</v>
      </c>
      <c r="AA76" s="9"/>
      <c r="AB76" s="9" t="n">
        <f aca="false">T76-P76-D76</f>
        <v>-55738794.594578</v>
      </c>
      <c r="AC76" s="50"/>
      <c r="AD76" s="9"/>
      <c r="AE76" s="9"/>
      <c r="AF76" s="9"/>
      <c r="AG76" s="9" t="n">
        <f aca="false">BF76/100*$AG$53</f>
        <v>6394776973.96945</v>
      </c>
      <c r="AH76" s="39" t="n">
        <f aca="false">(AG76-AG75)/AG75</f>
        <v>0.0034074824724674</v>
      </c>
      <c r="AI76" s="39"/>
      <c r="AJ76" s="39" t="n">
        <f aca="false">AB76/AG76</f>
        <v>-0.00871630000881469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12721885</v>
      </c>
      <c r="AX76" s="7"/>
      <c r="AY76" s="39" t="n">
        <f aca="false">(AW76-AW75)/AW75</f>
        <v>0.00573198099290092</v>
      </c>
      <c r="AZ76" s="38" t="n">
        <f aca="false">workers_and_wage_low!B64</f>
        <v>6511.96406245247</v>
      </c>
      <c r="BA76" s="39" t="n">
        <f aca="false">(AZ76-AZ75)/AZ75</f>
        <v>-0.00231125047663137</v>
      </c>
      <c r="BB76" s="39"/>
      <c r="BC76" s="39"/>
      <c r="BD76" s="39"/>
      <c r="BE76" s="39"/>
      <c r="BF76" s="7" t="n">
        <f aca="false">BF75*(1+AY76)*(1+BA76)*(1-BE76)</f>
        <v>115.750795016262</v>
      </c>
      <c r="BG76" s="7"/>
      <c r="BH76" s="7"/>
      <c r="BI76" s="39" t="n">
        <f aca="false">T83/AG83</f>
        <v>0.0150467808437972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0" t="n">
        <f aca="false">'Low pensions'!Q77</f>
        <v>119094291.857903</v>
      </c>
      <c r="E77" s="9"/>
      <c r="F77" s="67" t="n">
        <f aca="false">'Low pensions'!I77</f>
        <v>21646797.2911043</v>
      </c>
      <c r="G77" s="80" t="n">
        <f aca="false">'Low pensions'!K77</f>
        <v>2287865.56551787</v>
      </c>
      <c r="H77" s="80" t="n">
        <f aca="false">'Low pensions'!V77</f>
        <v>12587161.3120063</v>
      </c>
      <c r="I77" s="80" t="n">
        <f aca="false">'Low pensions'!M77</f>
        <v>70758.7288304502</v>
      </c>
      <c r="J77" s="80" t="n">
        <f aca="false">'Low pensions'!W77</f>
        <v>389293.648824941</v>
      </c>
      <c r="K77" s="9"/>
      <c r="L77" s="80" t="n">
        <f aca="false">'Low pensions'!N77</f>
        <v>2922135.99610715</v>
      </c>
      <c r="M77" s="67"/>
      <c r="N77" s="80" t="n">
        <f aca="false">'Low pensions'!L77</f>
        <v>986739.093508855</v>
      </c>
      <c r="O77" s="9"/>
      <c r="P77" s="80" t="n">
        <f aca="false">'Low pensions'!X77</f>
        <v>20591724.9324358</v>
      </c>
      <c r="Q77" s="67"/>
      <c r="R77" s="80" t="n">
        <f aca="false">'Low SIPA income'!G72</f>
        <v>25149580.6867784</v>
      </c>
      <c r="S77" s="67"/>
      <c r="T77" s="80" t="n">
        <f aca="false">'Low SIPA income'!J72</f>
        <v>96161601.5128097</v>
      </c>
      <c r="U77" s="9"/>
      <c r="V77" s="80" t="n">
        <f aca="false">'Low SIPA income'!F72</f>
        <v>131805.256730627</v>
      </c>
      <c r="W77" s="67"/>
      <c r="X77" s="80" t="n">
        <f aca="false">'Low SIPA income'!M72</f>
        <v>331056.804397377</v>
      </c>
      <c r="Y77" s="9"/>
      <c r="Z77" s="9" t="n">
        <f aca="false">R77+V77-N77-L77-F77</f>
        <v>-274286.437211301</v>
      </c>
      <c r="AA77" s="9"/>
      <c r="AB77" s="9" t="n">
        <f aca="false">T77-P77-D77</f>
        <v>-43524415.2775291</v>
      </c>
      <c r="AC77" s="50"/>
      <c r="AD77" s="9"/>
      <c r="AE77" s="9"/>
      <c r="AF77" s="9"/>
      <c r="AG77" s="9" t="n">
        <f aca="false">BF77/100*$AG$53</f>
        <v>6416166601.4016</v>
      </c>
      <c r="AH77" s="39" t="n">
        <f aca="false">(AG77-AG76)/AG76</f>
        <v>0.00334485901841699</v>
      </c>
      <c r="AI77" s="39" t="n">
        <f aca="false">(AG77-AG73)/AG73</f>
        <v>0.0147807227758948</v>
      </c>
      <c r="AJ77" s="39" t="n">
        <f aca="false">AB77/AG77</f>
        <v>-0.00678355441518947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12717836</v>
      </c>
      <c r="AX77" s="7"/>
      <c r="AY77" s="39" t="n">
        <f aca="false">(AW77-AW76)/AW76</f>
        <v>-0.000318270444985157</v>
      </c>
      <c r="AZ77" s="38" t="n">
        <f aca="false">workers_and_wage_low!B65</f>
        <v>6535.82582436784</v>
      </c>
      <c r="BA77" s="39" t="n">
        <f aca="false">(AZ77-AZ76)/AZ76</f>
        <v>0.00366429570042525</v>
      </c>
      <c r="BB77" s="39"/>
      <c r="BC77" s="39"/>
      <c r="BD77" s="39"/>
      <c r="BE77" s="39"/>
      <c r="BF77" s="7" t="n">
        <f aca="false">BF76*(1+AY77)*(1+BA77)*(1-BE77)</f>
        <v>116.137965106862</v>
      </c>
      <c r="BG77" s="7"/>
      <c r="BH77" s="7"/>
      <c r="BI77" s="39" t="n">
        <f aca="false">T84/AG84</f>
        <v>0.0131778999694251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79" t="n">
        <f aca="false">'Low pensions'!Q78</f>
        <v>118989556.48588</v>
      </c>
      <c r="E78" s="6"/>
      <c r="F78" s="8" t="n">
        <f aca="false">'Low pensions'!I78</f>
        <v>21627760.397463</v>
      </c>
      <c r="G78" s="79" t="n">
        <f aca="false">'Low pensions'!K78</f>
        <v>2381053.27918853</v>
      </c>
      <c r="H78" s="79" t="n">
        <f aca="false">'Low pensions'!V78</f>
        <v>13099852.6178017</v>
      </c>
      <c r="I78" s="79" t="n">
        <f aca="false">'Low pensions'!M78</f>
        <v>73640.8230676861</v>
      </c>
      <c r="J78" s="79" t="n">
        <f aca="false">'Low pensions'!W78</f>
        <v>405150.080962936</v>
      </c>
      <c r="K78" s="6"/>
      <c r="L78" s="79" t="n">
        <f aca="false">'Low pensions'!N78</f>
        <v>3519805.13250952</v>
      </c>
      <c r="M78" s="8"/>
      <c r="N78" s="79" t="n">
        <f aca="false">'Low pensions'!L78</f>
        <v>987704.945077009</v>
      </c>
      <c r="O78" s="6"/>
      <c r="P78" s="79" t="n">
        <f aca="false">'Low pensions'!X78</f>
        <v>23698346.7527829</v>
      </c>
      <c r="Q78" s="8"/>
      <c r="R78" s="79" t="n">
        <f aca="false">'Low SIPA income'!G73</f>
        <v>21915416.6549538</v>
      </c>
      <c r="S78" s="8"/>
      <c r="T78" s="79" t="n">
        <f aca="false">'Low SIPA income'!J73</f>
        <v>83795495.0266334</v>
      </c>
      <c r="U78" s="6"/>
      <c r="V78" s="79" t="n">
        <f aca="false">'Low SIPA income'!F73</f>
        <v>130616.908131003</v>
      </c>
      <c r="W78" s="8"/>
      <c r="X78" s="79" t="n">
        <f aca="false">'Low SIPA income'!M73</f>
        <v>328072.015325531</v>
      </c>
      <c r="Y78" s="6"/>
      <c r="Z78" s="6" t="n">
        <f aca="false">R78+V78-N78-L78-F78</f>
        <v>-4089236.91196475</v>
      </c>
      <c r="AA78" s="6"/>
      <c r="AB78" s="6" t="n">
        <f aca="false">T78-P78-D78</f>
        <v>-58892408.2120294</v>
      </c>
      <c r="AC78" s="50"/>
      <c r="AD78" s="6"/>
      <c r="AE78" s="6"/>
      <c r="AF78" s="6"/>
      <c r="AG78" s="6" t="n">
        <f aca="false">BF78/100*$AG$53</f>
        <v>6407373842.05335</v>
      </c>
      <c r="AH78" s="61" t="n">
        <f aca="false">(AG78-AG77)/AG77</f>
        <v>-0.00137040695706479</v>
      </c>
      <c r="AI78" s="61"/>
      <c r="AJ78" s="61" t="n">
        <f aca="false">AB78/AG78</f>
        <v>-0.00919134885270817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0.00259798210444207</v>
      </c>
      <c r="AV78" s="5"/>
      <c r="AW78" s="65" t="n">
        <f aca="false">workers_and_wage_low!C66</f>
        <v>12717949</v>
      </c>
      <c r="AX78" s="5"/>
      <c r="AY78" s="61" t="n">
        <f aca="false">(AW78-AW77)/AW77</f>
        <v>8.88515939346914E-006</v>
      </c>
      <c r="AZ78" s="66" t="n">
        <f aca="false">workers_and_wage_low!B66</f>
        <v>6526.81109143108</v>
      </c>
      <c r="BA78" s="61" t="n">
        <f aca="false">(AZ78-AZ77)/AZ77</f>
        <v>-0.00137927986133694</v>
      </c>
      <c r="BB78" s="61"/>
      <c r="BC78" s="61"/>
      <c r="BD78" s="61"/>
      <c r="BE78" s="61"/>
      <c r="BF78" s="5" t="n">
        <f aca="false">BF77*(1+AY78)*(1+BA78)*(1-BE78)</f>
        <v>115.9788088315</v>
      </c>
      <c r="BG78" s="5"/>
      <c r="BH78" s="5"/>
      <c r="BI78" s="61" t="n">
        <f aca="false">T85/AG85</f>
        <v>0.0150819232360107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0" t="n">
        <f aca="false">'Low pensions'!Q79</f>
        <v>118987123.678739</v>
      </c>
      <c r="E79" s="9"/>
      <c r="F79" s="67" t="n">
        <f aca="false">'Low pensions'!I79</f>
        <v>21627318.2059674</v>
      </c>
      <c r="G79" s="80" t="n">
        <f aca="false">'Low pensions'!K79</f>
        <v>2438960.31223561</v>
      </c>
      <c r="H79" s="80" t="n">
        <f aca="false">'Low pensions'!V79</f>
        <v>13418440.0282898</v>
      </c>
      <c r="I79" s="80" t="n">
        <f aca="false">'Low pensions'!M79</f>
        <v>75431.7622340908</v>
      </c>
      <c r="J79" s="80" t="n">
        <f aca="false">'Low pensions'!W79</f>
        <v>415003.299844014</v>
      </c>
      <c r="K79" s="9"/>
      <c r="L79" s="80" t="n">
        <f aca="false">'Low pensions'!N79</f>
        <v>2940522.72342355</v>
      </c>
      <c r="M79" s="67"/>
      <c r="N79" s="80" t="n">
        <f aca="false">'Low pensions'!L79</f>
        <v>989575.891190767</v>
      </c>
      <c r="O79" s="9"/>
      <c r="P79" s="80" t="n">
        <f aca="false">'Low pensions'!X79</f>
        <v>20702740.9717426</v>
      </c>
      <c r="Q79" s="67"/>
      <c r="R79" s="80" t="n">
        <f aca="false">'Low SIPA income'!G74</f>
        <v>25163710.1066005</v>
      </c>
      <c r="S79" s="67"/>
      <c r="T79" s="80" t="n">
        <f aca="false">'Low SIPA income'!J74</f>
        <v>96215626.5741204</v>
      </c>
      <c r="U79" s="9"/>
      <c r="V79" s="80" t="n">
        <f aca="false">'Low SIPA income'!F74</f>
        <v>132832.720123734</v>
      </c>
      <c r="W79" s="67"/>
      <c r="X79" s="80" t="n">
        <f aca="false">'Low SIPA income'!M74</f>
        <v>333637.496214945</v>
      </c>
      <c r="Y79" s="9"/>
      <c r="Z79" s="9" t="n">
        <f aca="false">R79+V79-N79-L79-F79</f>
        <v>-260873.993857417</v>
      </c>
      <c r="AA79" s="9"/>
      <c r="AB79" s="9" t="n">
        <f aca="false">T79-P79-D79</f>
        <v>-43474238.0763609</v>
      </c>
      <c r="AC79" s="50"/>
      <c r="AD79" s="9"/>
      <c r="AE79" s="9"/>
      <c r="AF79" s="9"/>
      <c r="AG79" s="9" t="n">
        <f aca="false">BF79/100*$AG$53</f>
        <v>6426748778.14406</v>
      </c>
      <c r="AH79" s="39" t="n">
        <f aca="false">(AG79-AG78)/AG78</f>
        <v>0.00302384979686091</v>
      </c>
      <c r="AI79" s="39"/>
      <c r="AJ79" s="39" t="n">
        <f aca="false">AB79/AG79</f>
        <v>-0.00676457717224098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12769880</v>
      </c>
      <c r="AX79" s="7"/>
      <c r="AY79" s="39" t="n">
        <f aca="false">(AW79-AW78)/AW78</f>
        <v>0.00408328418363684</v>
      </c>
      <c r="AZ79" s="38" t="n">
        <f aca="false">workers_and_wage_low!B67</f>
        <v>6519.92448330287</v>
      </c>
      <c r="BA79" s="39" t="n">
        <f aca="false">(AZ79-AZ78)/AZ78</f>
        <v>-0.00105512600743832</v>
      </c>
      <c r="BB79" s="39"/>
      <c r="BC79" s="39"/>
      <c r="BD79" s="39"/>
      <c r="BE79" s="39"/>
      <c r="BF79" s="7" t="n">
        <f aca="false">BF78*(1+AY79)*(1+BA79)*(1-BE79)</f>
        <v>116.329511329025</v>
      </c>
      <c r="BG79" s="7"/>
      <c r="BH79" s="7"/>
      <c r="BI79" s="39" t="n">
        <f aca="false">T86/AG86</f>
        <v>0.013122079154358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0" t="n">
        <f aca="false">'Low pensions'!Q80</f>
        <v>119072430.542541</v>
      </c>
      <c r="E80" s="9"/>
      <c r="F80" s="67" t="n">
        <f aca="false">'Low pensions'!I80</f>
        <v>21642823.73826</v>
      </c>
      <c r="G80" s="80" t="n">
        <f aca="false">'Low pensions'!K80</f>
        <v>2494440.38103336</v>
      </c>
      <c r="H80" s="80" t="n">
        <f aca="false">'Low pensions'!V80</f>
        <v>13723674.9975484</v>
      </c>
      <c r="I80" s="80" t="n">
        <f aca="false">'Low pensions'!M80</f>
        <v>77147.6406505159</v>
      </c>
      <c r="J80" s="80" t="n">
        <f aca="false">'Low pensions'!W80</f>
        <v>424443.556625204</v>
      </c>
      <c r="K80" s="9"/>
      <c r="L80" s="80" t="n">
        <f aca="false">'Low pensions'!N80</f>
        <v>2897803.26655222</v>
      </c>
      <c r="M80" s="67"/>
      <c r="N80" s="80" t="n">
        <f aca="false">'Low pensions'!L80</f>
        <v>991759.805454042</v>
      </c>
      <c r="O80" s="9"/>
      <c r="P80" s="80" t="n">
        <f aca="false">'Low pensions'!X80</f>
        <v>20493084.7588752</v>
      </c>
      <c r="Q80" s="67"/>
      <c r="R80" s="80" t="n">
        <f aca="false">'Low SIPA income'!G75</f>
        <v>22059562.8782182</v>
      </c>
      <c r="S80" s="67"/>
      <c r="T80" s="80" t="n">
        <f aca="false">'Low SIPA income'!J75</f>
        <v>84346650.6046833</v>
      </c>
      <c r="U80" s="9"/>
      <c r="V80" s="80" t="n">
        <f aca="false">'Low SIPA income'!F75</f>
        <v>132964.776530765</v>
      </c>
      <c r="W80" s="67"/>
      <c r="X80" s="80" t="n">
        <f aca="false">'Low SIPA income'!M75</f>
        <v>333969.183836489</v>
      </c>
      <c r="Y80" s="9"/>
      <c r="Z80" s="9" t="n">
        <f aca="false">R80+V80-N80-L80-F80</f>
        <v>-3339859.15551731</v>
      </c>
      <c r="AA80" s="9"/>
      <c r="AB80" s="9" t="n">
        <f aca="false">T80-P80-D80</f>
        <v>-55218864.6967332</v>
      </c>
      <c r="AC80" s="50"/>
      <c r="AD80" s="9"/>
      <c r="AE80" s="9"/>
      <c r="AF80" s="9"/>
      <c r="AG80" s="9" t="n">
        <f aca="false">BF80/100*$AG$53</f>
        <v>6436049370.75761</v>
      </c>
      <c r="AH80" s="39" t="n">
        <f aca="false">(AG80-AG79)/AG79</f>
        <v>0.00144716915731688</v>
      </c>
      <c r="AI80" s="39"/>
      <c r="AJ80" s="39" t="n">
        <f aca="false">AB80/AG80</f>
        <v>-0.0085796210556777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12737327</v>
      </c>
      <c r="AX80" s="7"/>
      <c r="AY80" s="39" t="n">
        <f aca="false">(AW80-AW79)/AW79</f>
        <v>-0.00254920171528628</v>
      </c>
      <c r="AZ80" s="38" t="n">
        <f aca="false">workers_and_wage_low!B68</f>
        <v>6546.04711144799</v>
      </c>
      <c r="BA80" s="39" t="n">
        <f aca="false">(AZ80-AZ79)/AZ79</f>
        <v>0.00400658446459287</v>
      </c>
      <c r="BB80" s="39"/>
      <c r="BC80" s="39"/>
      <c r="BD80" s="39"/>
      <c r="BE80" s="39"/>
      <c r="BF80" s="7" t="n">
        <f aca="false">BF79*(1+AY80)*(1+BA80)*(1-BE80)</f>
        <v>116.497859809906</v>
      </c>
      <c r="BG80" s="7"/>
      <c r="BH80" s="7"/>
      <c r="BI80" s="39" t="n">
        <f aca="false">T87/AG87</f>
        <v>0.0150285203879428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0" t="n">
        <f aca="false">'Low pensions'!Q81</f>
        <v>119173413.920717</v>
      </c>
      <c r="E81" s="9"/>
      <c r="F81" s="67" t="n">
        <f aca="false">'Low pensions'!I81</f>
        <v>21661178.6626065</v>
      </c>
      <c r="G81" s="80" t="n">
        <f aca="false">'Low pensions'!K81</f>
        <v>2573618.86183904</v>
      </c>
      <c r="H81" s="80" t="n">
        <f aca="false">'Low pensions'!V81</f>
        <v>14159291.6375125</v>
      </c>
      <c r="I81" s="80" t="n">
        <f aca="false">'Low pensions'!M81</f>
        <v>79596.4596445062</v>
      </c>
      <c r="J81" s="80" t="n">
        <f aca="false">'Low pensions'!W81</f>
        <v>437916.236211727</v>
      </c>
      <c r="K81" s="9"/>
      <c r="L81" s="80" t="n">
        <f aca="false">'Low pensions'!N81</f>
        <v>2869693.39617998</v>
      </c>
      <c r="M81" s="67"/>
      <c r="N81" s="80" t="n">
        <f aca="false">'Low pensions'!L81</f>
        <v>993928.937377356</v>
      </c>
      <c r="O81" s="9"/>
      <c r="P81" s="80" t="n">
        <f aca="false">'Low pensions'!X81</f>
        <v>20359156.4317296</v>
      </c>
      <c r="Q81" s="67"/>
      <c r="R81" s="80" t="n">
        <f aca="false">'Low SIPA income'!G76</f>
        <v>25495030.5181575</v>
      </c>
      <c r="S81" s="67"/>
      <c r="T81" s="80" t="n">
        <f aca="false">'Low SIPA income'!J76</f>
        <v>97482458.8838116</v>
      </c>
      <c r="U81" s="9"/>
      <c r="V81" s="80" t="n">
        <f aca="false">'Low SIPA income'!F76</f>
        <v>130475.945684447</v>
      </c>
      <c r="W81" s="67"/>
      <c r="X81" s="80" t="n">
        <f aca="false">'Low SIPA income'!M76</f>
        <v>327717.958300383</v>
      </c>
      <c r="Y81" s="9"/>
      <c r="Z81" s="9" t="n">
        <f aca="false">R81+V81-N81-L81-F81</f>
        <v>100705.467678048</v>
      </c>
      <c r="AA81" s="9"/>
      <c r="AB81" s="9" t="n">
        <f aca="false">T81-P81-D81</f>
        <v>-42050111.4686355</v>
      </c>
      <c r="AC81" s="50"/>
      <c r="AD81" s="9"/>
      <c r="AE81" s="9"/>
      <c r="AF81" s="9"/>
      <c r="AG81" s="9" t="n">
        <f aca="false">BF81/100*$AG$53</f>
        <v>6482976643.21877</v>
      </c>
      <c r="AH81" s="39" t="n">
        <f aca="false">(AG81-AG80)/AG80</f>
        <v>0.00729131642065528</v>
      </c>
      <c r="AI81" s="39" t="n">
        <f aca="false">(AG81-AG77)/AG77</f>
        <v>0.0104127660591871</v>
      </c>
      <c r="AJ81" s="39" t="n">
        <f aca="false">AB81/AG81</f>
        <v>-0.00648623522539143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12792352</v>
      </c>
      <c r="AX81" s="7"/>
      <c r="AY81" s="39" t="n">
        <f aca="false">(AW81-AW80)/AW80</f>
        <v>0.00431998016538321</v>
      </c>
      <c r="AZ81" s="38" t="n">
        <f aca="false">workers_and_wage_low!B69</f>
        <v>6565.41395418248</v>
      </c>
      <c r="BA81" s="39" t="n">
        <f aca="false">(AZ81-AZ80)/AZ80</f>
        <v>0.00295855535482094</v>
      </c>
      <c r="BB81" s="39"/>
      <c r="BC81" s="39"/>
      <c r="BD81" s="39"/>
      <c r="BE81" s="39"/>
      <c r="BF81" s="7" t="n">
        <f aca="false">BF80*(1+AY81)*(1+BA81)*(1-BE81)</f>
        <v>117.347282568109</v>
      </c>
      <c r="BG81" s="7"/>
      <c r="BH81" s="7"/>
      <c r="BI81" s="39" t="n">
        <f aca="false">T88/AG88</f>
        <v>0.0131784961211159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79" t="n">
        <f aca="false">'Low pensions'!Q82</f>
        <v>119744676.258392</v>
      </c>
      <c r="E82" s="6"/>
      <c r="F82" s="8" t="n">
        <f aca="false">'Low pensions'!I82</f>
        <v>21765012.3546397</v>
      </c>
      <c r="G82" s="79" t="n">
        <f aca="false">'Low pensions'!K82</f>
        <v>2637884.36593812</v>
      </c>
      <c r="H82" s="79" t="n">
        <f aca="false">'Low pensions'!V82</f>
        <v>14512861.4796765</v>
      </c>
      <c r="I82" s="79" t="n">
        <f aca="false">'Low pensions'!M82</f>
        <v>81584.0525547876</v>
      </c>
      <c r="J82" s="79" t="n">
        <f aca="false">'Low pensions'!W82</f>
        <v>448851.385969378</v>
      </c>
      <c r="K82" s="6"/>
      <c r="L82" s="79" t="n">
        <f aca="false">'Low pensions'!N82</f>
        <v>3464115.14219144</v>
      </c>
      <c r="M82" s="8"/>
      <c r="N82" s="79" t="n">
        <f aca="false">'Low pensions'!L82</f>
        <v>1000831.11065527</v>
      </c>
      <c r="O82" s="6"/>
      <c r="P82" s="79" t="n">
        <f aca="false">'Low pensions'!X82</f>
        <v>23481587.41845</v>
      </c>
      <c r="Q82" s="8"/>
      <c r="R82" s="79" t="n">
        <f aca="false">'Low SIPA income'!G77</f>
        <v>22343612.4458349</v>
      </c>
      <c r="S82" s="8"/>
      <c r="T82" s="79" t="n">
        <f aca="false">'Low SIPA income'!J77</f>
        <v>85432738.7455244</v>
      </c>
      <c r="U82" s="6"/>
      <c r="V82" s="79" t="n">
        <f aca="false">'Low SIPA income'!F77</f>
        <v>129002.852589398</v>
      </c>
      <c r="W82" s="8"/>
      <c r="X82" s="79" t="n">
        <f aca="false">'Low SIPA income'!M77</f>
        <v>324017.973150143</v>
      </c>
      <c r="Y82" s="6"/>
      <c r="Z82" s="6" t="n">
        <f aca="false">R82+V82-N82-L82-F82</f>
        <v>-3757343.30906212</v>
      </c>
      <c r="AA82" s="6"/>
      <c r="AB82" s="6" t="n">
        <f aca="false">T82-P82-D82</f>
        <v>-57793524.9313173</v>
      </c>
      <c r="AC82" s="50"/>
      <c r="AD82" s="6"/>
      <c r="AE82" s="6"/>
      <c r="AF82" s="6"/>
      <c r="AG82" s="6" t="n">
        <f aca="false">BF82/100*$AG$53</f>
        <v>6486070518.67626</v>
      </c>
      <c r="AH82" s="61" t="n">
        <f aca="false">(AG82-AG81)/AG81</f>
        <v>0.000477230696293176</v>
      </c>
      <c r="AI82" s="61"/>
      <c r="AJ82" s="61" t="n">
        <f aca="false">AB82/AG82</f>
        <v>-0.00891040650342981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0.000412258215115213</v>
      </c>
      <c r="AV82" s="5"/>
      <c r="AW82" s="65" t="n">
        <f aca="false">workers_and_wage_low!C70</f>
        <v>12782175</v>
      </c>
      <c r="AX82" s="5"/>
      <c r="AY82" s="61" t="n">
        <f aca="false">(AW82-AW81)/AW81</f>
        <v>-0.000795553468197248</v>
      </c>
      <c r="AZ82" s="66" t="n">
        <f aca="false">workers_and_wage_low!B70</f>
        <v>6573.77696231681</v>
      </c>
      <c r="BA82" s="61" t="n">
        <f aca="false">(AZ82-AZ81)/AZ81</f>
        <v>0.00127379753853996</v>
      </c>
      <c r="BB82" s="61"/>
      <c r="BC82" s="61"/>
      <c r="BD82" s="61"/>
      <c r="BE82" s="61"/>
      <c r="BF82" s="5" t="n">
        <f aca="false">BF81*(1+AY82)*(1+BA82)*(1-BE82)</f>
        <v>117.403284293477</v>
      </c>
      <c r="BG82" s="5"/>
      <c r="BH82" s="5"/>
      <c r="BI82" s="61" t="n">
        <f aca="false">T89/AG89</f>
        <v>0.0150677816868195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0" t="n">
        <f aca="false">'Low pensions'!Q83</f>
        <v>119969042.309032</v>
      </c>
      <c r="E83" s="9"/>
      <c r="F83" s="67" t="n">
        <f aca="false">'Low pensions'!I83</f>
        <v>21805793.5402149</v>
      </c>
      <c r="G83" s="80" t="n">
        <f aca="false">'Low pensions'!K83</f>
        <v>2713894.97966006</v>
      </c>
      <c r="H83" s="80" t="n">
        <f aca="false">'Low pensions'!V83</f>
        <v>14931049.4496178</v>
      </c>
      <c r="I83" s="80" t="n">
        <f aca="false">'Low pensions'!M83</f>
        <v>83934.8962781467</v>
      </c>
      <c r="J83" s="80" t="n">
        <f aca="false">'Low pensions'!W83</f>
        <v>461785.034524266</v>
      </c>
      <c r="K83" s="9"/>
      <c r="L83" s="80" t="n">
        <f aca="false">'Low pensions'!N83</f>
        <v>2888886.094221</v>
      </c>
      <c r="M83" s="67"/>
      <c r="N83" s="80" t="n">
        <f aca="false">'Low pensions'!L83</f>
        <v>1004280.14350768</v>
      </c>
      <c r="O83" s="9"/>
      <c r="P83" s="80" t="n">
        <f aca="false">'Low pensions'!X83</f>
        <v>20515696.7151322</v>
      </c>
      <c r="Q83" s="67"/>
      <c r="R83" s="80" t="n">
        <f aca="false">'Low SIPA income'!G78</f>
        <v>25544204.7910332</v>
      </c>
      <c r="S83" s="67"/>
      <c r="T83" s="80" t="n">
        <f aca="false">'Low SIPA income'!J78</f>
        <v>97670480.97817</v>
      </c>
      <c r="U83" s="9"/>
      <c r="V83" s="80" t="n">
        <f aca="false">'Low SIPA income'!F78</f>
        <v>131585.537422634</v>
      </c>
      <c r="W83" s="67"/>
      <c r="X83" s="80" t="n">
        <f aca="false">'Low SIPA income'!M78</f>
        <v>330504.932842533</v>
      </c>
      <c r="Y83" s="9"/>
      <c r="Z83" s="9" t="n">
        <f aca="false">R83+V83-N83-L83-F83</f>
        <v>-23169.4494877532</v>
      </c>
      <c r="AA83" s="9"/>
      <c r="AB83" s="9" t="n">
        <f aca="false">T83-P83-D83</f>
        <v>-42814258.0459942</v>
      </c>
      <c r="AC83" s="50"/>
      <c r="AD83" s="9"/>
      <c r="AE83" s="9"/>
      <c r="AF83" s="9"/>
      <c r="AG83" s="9" t="n">
        <f aca="false">BF83/100*$AG$53</f>
        <v>6491121389.49196</v>
      </c>
      <c r="AH83" s="39" t="n">
        <f aca="false">(AG83-AG82)/AG82</f>
        <v>0.000778725855840742</v>
      </c>
      <c r="AI83" s="39"/>
      <c r="AJ83" s="39" t="n">
        <f aca="false">AB83/AG83</f>
        <v>-0.00659581842288504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12817359</v>
      </c>
      <c r="AX83" s="7"/>
      <c r="AY83" s="39" t="n">
        <f aca="false">(AW83-AW82)/AW82</f>
        <v>0.00275258318713364</v>
      </c>
      <c r="AZ83" s="38" t="n">
        <f aca="false">workers_and_wage_low!B71</f>
        <v>6560.83688310992</v>
      </c>
      <c r="BA83" s="39" t="n">
        <f aca="false">(AZ83-AZ82)/AZ82</f>
        <v>-0.00196843903908884</v>
      </c>
      <c r="BB83" s="39"/>
      <c r="BC83" s="39"/>
      <c r="BD83" s="39"/>
      <c r="BE83" s="39"/>
      <c r="BF83" s="7" t="n">
        <f aca="false">BF82*(1+AY83)*(1+BA83)*(1-BE83)</f>
        <v>117.494709266517</v>
      </c>
      <c r="BG83" s="7"/>
      <c r="BH83" s="7"/>
      <c r="BI83" s="39" t="n">
        <f aca="false">T90/AG90</f>
        <v>0.0131947509548388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0" t="n">
        <f aca="false">'Low pensions'!Q84</f>
        <v>120400250.368119</v>
      </c>
      <c r="E84" s="9"/>
      <c r="F84" s="67" t="n">
        <f aca="false">'Low pensions'!I84</f>
        <v>21884170.7092608</v>
      </c>
      <c r="G84" s="80" t="n">
        <f aca="false">'Low pensions'!K84</f>
        <v>2807872.85118501</v>
      </c>
      <c r="H84" s="80" t="n">
        <f aca="false">'Low pensions'!V84</f>
        <v>15448087.9707933</v>
      </c>
      <c r="I84" s="80" t="n">
        <f aca="false">'Low pensions'!M84</f>
        <v>86841.428387166</v>
      </c>
      <c r="J84" s="80" t="n">
        <f aca="false">'Low pensions'!W84</f>
        <v>477775.916622477</v>
      </c>
      <c r="K84" s="9"/>
      <c r="L84" s="80" t="n">
        <f aca="false">'Low pensions'!N84</f>
        <v>2933886.66165252</v>
      </c>
      <c r="M84" s="67"/>
      <c r="N84" s="80" t="n">
        <f aca="false">'Low pensions'!L84</f>
        <v>1010162.72376343</v>
      </c>
      <c r="O84" s="9"/>
      <c r="P84" s="80" t="n">
        <f aca="false">'Low pensions'!X84</f>
        <v>20781569.0943834</v>
      </c>
      <c r="Q84" s="67"/>
      <c r="R84" s="80" t="n">
        <f aca="false">'Low SIPA income'!G79</f>
        <v>22287370.3553148</v>
      </c>
      <c r="S84" s="67"/>
      <c r="T84" s="80" t="n">
        <f aca="false">'Low SIPA income'!J79</f>
        <v>85217692.2378233</v>
      </c>
      <c r="U84" s="9"/>
      <c r="V84" s="80" t="n">
        <f aca="false">'Low SIPA income'!F79</f>
        <v>131071.770965546</v>
      </c>
      <c r="W84" s="67"/>
      <c r="X84" s="80" t="n">
        <f aca="false">'Low SIPA income'!M79</f>
        <v>329214.499625309</v>
      </c>
      <c r="Y84" s="9"/>
      <c r="Z84" s="9" t="n">
        <f aca="false">R84+V84-N84-L84-F84</f>
        <v>-3409777.96839646</v>
      </c>
      <c r="AA84" s="9"/>
      <c r="AB84" s="9" t="n">
        <f aca="false">T84-P84-D84</f>
        <v>-55964127.2246791</v>
      </c>
      <c r="AC84" s="50"/>
      <c r="AD84" s="9"/>
      <c r="AE84" s="9"/>
      <c r="AF84" s="9"/>
      <c r="AG84" s="9" t="n">
        <f aca="false">BF84/100*$AG$53</f>
        <v>6466712635.21066</v>
      </c>
      <c r="AH84" s="39" t="n">
        <f aca="false">(AG84-AG83)/AG83</f>
        <v>-0.00376032935092217</v>
      </c>
      <c r="AI84" s="39"/>
      <c r="AJ84" s="39" t="n">
        <f aca="false">AB84/AG84</f>
        <v>-0.00865418495944285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12768908</v>
      </c>
      <c r="AX84" s="7"/>
      <c r="AY84" s="39" t="n">
        <f aca="false">(AW84-AW83)/AW83</f>
        <v>-0.00378010789898293</v>
      </c>
      <c r="AZ84" s="38" t="n">
        <f aca="false">workers_and_wage_low!B72</f>
        <v>6560.96713932006</v>
      </c>
      <c r="BA84" s="39" t="n">
        <f aca="false">(AZ84-AZ83)/AZ83</f>
        <v>1.9853596798811E-005</v>
      </c>
      <c r="BB84" s="39"/>
      <c r="BC84" s="39"/>
      <c r="BD84" s="39"/>
      <c r="BE84" s="39"/>
      <c r="BF84" s="7" t="n">
        <f aca="false">BF83*(1+AY84)*(1+BA84)*(1-BE84)</f>
        <v>117.052890462684</v>
      </c>
      <c r="BG84" s="7"/>
      <c r="BH84" s="7"/>
      <c r="BI84" s="39" t="n">
        <f aca="false">T91/AG91</f>
        <v>0.0150727454384146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0" t="n">
        <f aca="false">'Low pensions'!Q85</f>
        <v>120118103.434061</v>
      </c>
      <c r="E85" s="9"/>
      <c r="F85" s="67" t="n">
        <f aca="false">'Low pensions'!I85</f>
        <v>21832887.1641591</v>
      </c>
      <c r="G85" s="80" t="n">
        <f aca="false">'Low pensions'!K85</f>
        <v>2882497.54901818</v>
      </c>
      <c r="H85" s="80" t="n">
        <f aca="false">'Low pensions'!V85</f>
        <v>15858651.0404259</v>
      </c>
      <c r="I85" s="80" t="n">
        <f aca="false">'Low pensions'!M85</f>
        <v>89149.40873252</v>
      </c>
      <c r="J85" s="80" t="n">
        <f aca="false">'Low pensions'!W85</f>
        <v>490473.743518322</v>
      </c>
      <c r="K85" s="9"/>
      <c r="L85" s="80" t="n">
        <f aca="false">'Low pensions'!N85</f>
        <v>2933457.34826435</v>
      </c>
      <c r="M85" s="67"/>
      <c r="N85" s="80" t="n">
        <f aca="false">'Low pensions'!L85</f>
        <v>1009099.76862661</v>
      </c>
      <c r="O85" s="9"/>
      <c r="P85" s="80" t="n">
        <f aca="false">'Low pensions'!X85</f>
        <v>20773493.3196311</v>
      </c>
      <c r="Q85" s="67"/>
      <c r="R85" s="80" t="n">
        <f aca="false">'Low SIPA income'!G80</f>
        <v>25613528.7471637</v>
      </c>
      <c r="S85" s="67"/>
      <c r="T85" s="80" t="n">
        <f aca="false">'Low SIPA income'!J80</f>
        <v>97935547.13286</v>
      </c>
      <c r="U85" s="9"/>
      <c r="V85" s="80" t="n">
        <f aca="false">'Low SIPA income'!F80</f>
        <v>133521.40405621</v>
      </c>
      <c r="W85" s="67"/>
      <c r="X85" s="80" t="n">
        <f aca="false">'Low SIPA income'!M80</f>
        <v>335367.271700239</v>
      </c>
      <c r="Y85" s="9"/>
      <c r="Z85" s="9" t="n">
        <f aca="false">R85+V85-N85-L85-F85</f>
        <v>-28394.1298300996</v>
      </c>
      <c r="AA85" s="9"/>
      <c r="AB85" s="9" t="n">
        <f aca="false">T85-P85-D85</f>
        <v>-42956049.6208321</v>
      </c>
      <c r="AC85" s="50"/>
      <c r="AD85" s="9"/>
      <c r="AE85" s="9"/>
      <c r="AF85" s="9"/>
      <c r="AG85" s="9" t="n">
        <f aca="false">BF85/100*$AG$53</f>
        <v>6493571516.06648</v>
      </c>
      <c r="AH85" s="39" t="n">
        <f aca="false">(AG85-AG84)/AG84</f>
        <v>0.0041534056592491</v>
      </c>
      <c r="AI85" s="39" t="n">
        <f aca="false">(AG85-AG81)/AG81</f>
        <v>0.00163426053042993</v>
      </c>
      <c r="AJ85" s="39" t="n">
        <f aca="false">AB85/AG85</f>
        <v>-0.00661516540081983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12806708</v>
      </c>
      <c r="AX85" s="7"/>
      <c r="AY85" s="39" t="n">
        <f aca="false">(AW85-AW84)/AW84</f>
        <v>0.0029603157920787</v>
      </c>
      <c r="AZ85" s="38" t="n">
        <f aca="false">workers_and_wage_low!B73</f>
        <v>6568.77185829998</v>
      </c>
      <c r="BA85" s="39" t="n">
        <f aca="false">(AZ85-AZ84)/AZ84</f>
        <v>0.00118956836914147</v>
      </c>
      <c r="BB85" s="39"/>
      <c r="BC85" s="39"/>
      <c r="BD85" s="39"/>
      <c r="BE85" s="39"/>
      <c r="BF85" s="7" t="n">
        <f aca="false">BF84*(1+AY85)*(1+BA85)*(1-BE85)</f>
        <v>117.539058600364</v>
      </c>
      <c r="BG85" s="7"/>
      <c r="BH85" s="7"/>
      <c r="BI85" s="39" t="n">
        <f aca="false">T92/AG92</f>
        <v>0.0131893817758438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79" t="n">
        <f aca="false">'Low pensions'!Q86</f>
        <v>120334316.669511</v>
      </c>
      <c r="E86" s="6"/>
      <c r="F86" s="8" t="n">
        <f aca="false">'Low pensions'!I86</f>
        <v>21872186.4790668</v>
      </c>
      <c r="G86" s="79" t="n">
        <f aca="false">'Low pensions'!K86</f>
        <v>2957376.62399725</v>
      </c>
      <c r="H86" s="79" t="n">
        <f aca="false">'Low pensions'!V86</f>
        <v>16270613.6180619</v>
      </c>
      <c r="I86" s="79" t="n">
        <f aca="false">'Low pensions'!M86</f>
        <v>91465.2564122863</v>
      </c>
      <c r="J86" s="79" t="n">
        <f aca="false">'Low pensions'!W86</f>
        <v>503214.854166865</v>
      </c>
      <c r="K86" s="6"/>
      <c r="L86" s="79" t="n">
        <f aca="false">'Low pensions'!N86</f>
        <v>3569679.70304567</v>
      </c>
      <c r="M86" s="8"/>
      <c r="N86" s="79" t="n">
        <f aca="false">'Low pensions'!L86</f>
        <v>1012452.25555044</v>
      </c>
      <c r="O86" s="6"/>
      <c r="P86" s="79" t="n">
        <f aca="false">'Low pensions'!X86</f>
        <v>24093298.5369765</v>
      </c>
      <c r="Q86" s="8"/>
      <c r="R86" s="79" t="n">
        <f aca="false">'Low SIPA income'!G81</f>
        <v>22296561.386176</v>
      </c>
      <c r="S86" s="8"/>
      <c r="T86" s="79" t="n">
        <f aca="false">'Low SIPA income'!J81</f>
        <v>85252834.9409236</v>
      </c>
      <c r="U86" s="6"/>
      <c r="V86" s="79" t="n">
        <f aca="false">'Low SIPA income'!F81</f>
        <v>136173.039042107</v>
      </c>
      <c r="W86" s="8"/>
      <c r="X86" s="79" t="n">
        <f aca="false">'Low SIPA income'!M81</f>
        <v>342027.414297233</v>
      </c>
      <c r="Y86" s="6"/>
      <c r="Z86" s="6" t="n">
        <f aca="false">R86+V86-N86-L86-F86</f>
        <v>-4021584.01244472</v>
      </c>
      <c r="AA86" s="6"/>
      <c r="AB86" s="6" t="n">
        <f aca="false">T86-P86-D86</f>
        <v>-59174780.2655636</v>
      </c>
      <c r="AC86" s="50"/>
      <c r="AD86" s="6"/>
      <c r="AE86" s="6"/>
      <c r="AF86" s="6"/>
      <c r="AG86" s="6" t="n">
        <f aca="false">BF86/100*$AG$53</f>
        <v>6496899914.8744</v>
      </c>
      <c r="AH86" s="61" t="n">
        <f aca="false">(AG86-AG85)/AG85</f>
        <v>0.000512568283830445</v>
      </c>
      <c r="AI86" s="61"/>
      <c r="AJ86" s="61" t="n">
        <f aca="false">AB86/AG86</f>
        <v>-0.00910815635778616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0.00160792566926147</v>
      </c>
      <c r="AV86" s="5"/>
      <c r="AW86" s="65" t="n">
        <f aca="false">workers_and_wage_low!C74</f>
        <v>12820902</v>
      </c>
      <c r="AX86" s="5"/>
      <c r="AY86" s="61" t="n">
        <f aca="false">(AW86-AW85)/AW85</f>
        <v>0.00110832541821052</v>
      </c>
      <c r="AZ86" s="66" t="n">
        <f aca="false">workers_and_wage_low!B74</f>
        <v>6564.86279811205</v>
      </c>
      <c r="BA86" s="61" t="n">
        <f aca="false">(AZ86-AZ85)/AZ85</f>
        <v>-0.000595097572614043</v>
      </c>
      <c r="BB86" s="61"/>
      <c r="BC86" s="61"/>
      <c r="BD86" s="61"/>
      <c r="BE86" s="61"/>
      <c r="BF86" s="5" t="n">
        <f aca="false">BF85*(1+AY86)*(1+BA86)*(1-BE86)</f>
        <v>117.599305393913</v>
      </c>
      <c r="BG86" s="5"/>
      <c r="BH86" s="5"/>
      <c r="BI86" s="61" t="n">
        <f aca="false">T93/AG93</f>
        <v>0.0151537527413676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0" t="n">
        <f aca="false">'Low pensions'!Q87</f>
        <v>120368287.832132</v>
      </c>
      <c r="E87" s="9"/>
      <c r="F87" s="67" t="n">
        <f aca="false">'Low pensions'!I87</f>
        <v>21878361.1399975</v>
      </c>
      <c r="G87" s="80" t="n">
        <f aca="false">'Low pensions'!K87</f>
        <v>3032538.5057769</v>
      </c>
      <c r="H87" s="80" t="n">
        <f aca="false">'Low pensions'!V87</f>
        <v>16684132.1152732</v>
      </c>
      <c r="I87" s="80" t="n">
        <f aca="false">'Low pensions'!M87</f>
        <v>93789.8506941306</v>
      </c>
      <c r="J87" s="80" t="n">
        <f aca="false">'Low pensions'!W87</f>
        <v>516004.086039376</v>
      </c>
      <c r="K87" s="9"/>
      <c r="L87" s="80" t="n">
        <f aca="false">'Low pensions'!N87</f>
        <v>2893719.61621033</v>
      </c>
      <c r="M87" s="67"/>
      <c r="N87" s="80" t="n">
        <f aca="false">'Low pensions'!L87</f>
        <v>1013828.00850476</v>
      </c>
      <c r="O87" s="9"/>
      <c r="P87" s="80" t="n">
        <f aca="false">'Low pensions'!X87</f>
        <v>20593307.4198508</v>
      </c>
      <c r="Q87" s="67"/>
      <c r="R87" s="80" t="n">
        <f aca="false">'Low SIPA income'!G82</f>
        <v>25553448.3161255</v>
      </c>
      <c r="S87" s="67"/>
      <c r="T87" s="80" t="n">
        <f aca="false">'Low SIPA income'!J82</f>
        <v>97705824.3975124</v>
      </c>
      <c r="U87" s="9"/>
      <c r="V87" s="80" t="n">
        <f aca="false">'Low SIPA income'!F82</f>
        <v>139876.801214936</v>
      </c>
      <c r="W87" s="67"/>
      <c r="X87" s="80" t="n">
        <f aca="false">'Low SIPA income'!M82</f>
        <v>351330.197051115</v>
      </c>
      <c r="Y87" s="9"/>
      <c r="Z87" s="9" t="n">
        <f aca="false">R87+V87-N87-L87-F87</f>
        <v>-92583.6473720819</v>
      </c>
      <c r="AA87" s="9"/>
      <c r="AB87" s="9" t="n">
        <f aca="false">T87-P87-D87</f>
        <v>-43255770.8544703</v>
      </c>
      <c r="AC87" s="50"/>
      <c r="AD87" s="9"/>
      <c r="AE87" s="9"/>
      <c r="AF87" s="9"/>
      <c r="AG87" s="9" t="n">
        <f aca="false">BF87/100*$AG$53</f>
        <v>6501360205.4864</v>
      </c>
      <c r="AH87" s="39" t="n">
        <f aca="false">(AG87-AG86)/AG86</f>
        <v>0.000686525984768189</v>
      </c>
      <c r="AI87" s="39"/>
      <c r="AJ87" s="39" t="n">
        <f aca="false">AB87/AG87</f>
        <v>-0.0066533416834784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12815697</v>
      </c>
      <c r="AX87" s="7"/>
      <c r="AY87" s="39" t="n">
        <f aca="false">(AW87-AW86)/AW86</f>
        <v>-0.000405977676141663</v>
      </c>
      <c r="AZ87" s="38" t="n">
        <f aca="false">workers_and_wage_low!B75</f>
        <v>6572.0378476623</v>
      </c>
      <c r="BA87" s="39" t="n">
        <f aca="false">(AZ87-AZ86)/AZ86</f>
        <v>0.00109294737314443</v>
      </c>
      <c r="BB87" s="39"/>
      <c r="BC87" s="39"/>
      <c r="BD87" s="39"/>
      <c r="BE87" s="39"/>
      <c r="BF87" s="7" t="n">
        <f aca="false">BF86*(1+AY87)*(1+BA87)*(1-BE87)</f>
        <v>117.680040372857</v>
      </c>
      <c r="BG87" s="7"/>
      <c r="BH87" s="7"/>
      <c r="BI87" s="39" t="n">
        <f aca="false">T94/AG94</f>
        <v>0.0131064565641813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0" t="n">
        <f aca="false">'Low pensions'!Q88</f>
        <v>120108249.008262</v>
      </c>
      <c r="E88" s="9"/>
      <c r="F88" s="67" t="n">
        <f aca="false">'Low pensions'!I88</f>
        <v>21831096.005621</v>
      </c>
      <c r="G88" s="80" t="n">
        <f aca="false">'Low pensions'!K88</f>
        <v>3094483.41371429</v>
      </c>
      <c r="H88" s="80" t="n">
        <f aca="false">'Low pensions'!V88</f>
        <v>17024934.7220421</v>
      </c>
      <c r="I88" s="80" t="n">
        <f aca="false">'Low pensions'!M88</f>
        <v>95705.6725891018</v>
      </c>
      <c r="J88" s="80" t="n">
        <f aca="false">'Low pensions'!W88</f>
        <v>526544.372846664</v>
      </c>
      <c r="K88" s="9"/>
      <c r="L88" s="80" t="n">
        <f aca="false">'Low pensions'!N88</f>
        <v>2859529.71583327</v>
      </c>
      <c r="M88" s="67"/>
      <c r="N88" s="80" t="n">
        <f aca="false">'Low pensions'!L88</f>
        <v>1012632.67295074</v>
      </c>
      <c r="O88" s="9"/>
      <c r="P88" s="80" t="n">
        <f aca="false">'Low pensions'!X88</f>
        <v>20409319.4807251</v>
      </c>
      <c r="Q88" s="67"/>
      <c r="R88" s="80" t="n">
        <f aca="false">'Low SIPA income'!G83</f>
        <v>22583267.5612695</v>
      </c>
      <c r="S88" s="67"/>
      <c r="T88" s="80" t="n">
        <f aca="false">'Low SIPA income'!J83</f>
        <v>86349080.850705</v>
      </c>
      <c r="U88" s="9"/>
      <c r="V88" s="80" t="n">
        <f aca="false">'Low SIPA income'!F83</f>
        <v>136111.708559384</v>
      </c>
      <c r="W88" s="67"/>
      <c r="X88" s="80" t="n">
        <f aca="false">'Low SIPA income'!M83</f>
        <v>341873.369806702</v>
      </c>
      <c r="Y88" s="9"/>
      <c r="Z88" s="9" t="n">
        <f aca="false">R88+V88-N88-L88-F88</f>
        <v>-2983879.12457616</v>
      </c>
      <c r="AA88" s="9"/>
      <c r="AB88" s="9" t="n">
        <f aca="false">T88-P88-D88</f>
        <v>-54168487.6382821</v>
      </c>
      <c r="AC88" s="50"/>
      <c r="AD88" s="9"/>
      <c r="AE88" s="9"/>
      <c r="AF88" s="9"/>
      <c r="AG88" s="9" t="n">
        <f aca="false">BF88/100*$AG$53</f>
        <v>6552271219.50188</v>
      </c>
      <c r="AH88" s="39" t="n">
        <f aca="false">(AG88-AG87)/AG87</f>
        <v>0.00783082499759327</v>
      </c>
      <c r="AI88" s="39"/>
      <c r="AJ88" s="39" t="n">
        <f aca="false">AB88/AG88</f>
        <v>-0.00826713147603803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12833809</v>
      </c>
      <c r="AX88" s="7"/>
      <c r="AY88" s="39" t="n">
        <f aca="false">(AW88-AW87)/AW87</f>
        <v>0.00141326687108785</v>
      </c>
      <c r="AZ88" s="38" t="n">
        <f aca="false">workers_and_wage_low!B76</f>
        <v>6614.15476012217</v>
      </c>
      <c r="BA88" s="39" t="n">
        <f aca="false">(AZ88-AZ87)/AZ87</f>
        <v>0.00640850120406044</v>
      </c>
      <c r="BB88" s="39"/>
      <c r="BC88" s="39"/>
      <c r="BD88" s="39"/>
      <c r="BE88" s="39"/>
      <c r="BF88" s="7" t="n">
        <f aca="false">BF87*(1+AY88)*(1+BA88)*(1-BE88)</f>
        <v>118.601572174727</v>
      </c>
      <c r="BG88" s="7"/>
      <c r="BH88" s="7"/>
      <c r="BI88" s="39" t="n">
        <f aca="false">T95/AG95</f>
        <v>0.0149759056197767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0" t="n">
        <f aca="false">'Low pensions'!Q89</f>
        <v>120131218.247498</v>
      </c>
      <c r="E89" s="9"/>
      <c r="F89" s="67" t="n">
        <f aca="false">'Low pensions'!I89</f>
        <v>21835270.9367442</v>
      </c>
      <c r="G89" s="80" t="n">
        <f aca="false">'Low pensions'!K89</f>
        <v>3174488.97290945</v>
      </c>
      <c r="H89" s="80" t="n">
        <f aca="false">'Low pensions'!V89</f>
        <v>17465101.7032777</v>
      </c>
      <c r="I89" s="80" t="n">
        <f aca="false">'Low pensions'!M89</f>
        <v>98180.0713270973</v>
      </c>
      <c r="J89" s="80" t="n">
        <f aca="false">'Low pensions'!W89</f>
        <v>540157.784637458</v>
      </c>
      <c r="K89" s="9"/>
      <c r="L89" s="80" t="n">
        <f aca="false">'Low pensions'!N89</f>
        <v>2859938.95363717</v>
      </c>
      <c r="M89" s="67"/>
      <c r="N89" s="80" t="n">
        <f aca="false">'Low pensions'!L89</f>
        <v>1014484.03583675</v>
      </c>
      <c r="O89" s="9"/>
      <c r="P89" s="80" t="n">
        <f aca="false">'Low pensions'!X89</f>
        <v>20421628.6699934</v>
      </c>
      <c r="Q89" s="67"/>
      <c r="R89" s="80" t="n">
        <f aca="false">'Low SIPA income'!G84</f>
        <v>25753744.7209176</v>
      </c>
      <c r="S89" s="67"/>
      <c r="T89" s="80" t="n">
        <f aca="false">'Low SIPA income'!J84</f>
        <v>98471675.0612648</v>
      </c>
      <c r="U89" s="9"/>
      <c r="V89" s="80" t="n">
        <f aca="false">'Low SIPA income'!F84</f>
        <v>138958.001794903</v>
      </c>
      <c r="W89" s="67"/>
      <c r="X89" s="80" t="n">
        <f aca="false">'Low SIPA income'!M84</f>
        <v>349022.437805215</v>
      </c>
      <c r="Y89" s="9"/>
      <c r="Z89" s="9" t="n">
        <f aca="false">R89+V89-N89-L89-F89</f>
        <v>183008.796494354</v>
      </c>
      <c r="AA89" s="9"/>
      <c r="AB89" s="9" t="n">
        <f aca="false">T89-P89-D89</f>
        <v>-42081171.8562266</v>
      </c>
      <c r="AC89" s="50"/>
      <c r="AD89" s="9"/>
      <c r="AE89" s="9"/>
      <c r="AF89" s="9"/>
      <c r="AG89" s="9" t="n">
        <f aca="false">BF89/100*$AG$53</f>
        <v>6535246999.72278</v>
      </c>
      <c r="AH89" s="39" t="n">
        <f aca="false">(AG89-AG88)/AG88</f>
        <v>-0.00259821658914601</v>
      </c>
      <c r="AI89" s="39" t="n">
        <f aca="false">(AG89-AG85)/AG85</f>
        <v>0.00641796021699202</v>
      </c>
      <c r="AJ89" s="39" t="n">
        <f aca="false">AB89/AG89</f>
        <v>-0.00643910962477954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12848278</v>
      </c>
      <c r="AX89" s="7"/>
      <c r="AY89" s="39" t="n">
        <f aca="false">(AW89-AW88)/AW88</f>
        <v>0.00112741275797388</v>
      </c>
      <c r="AZ89" s="38" t="n">
        <f aca="false">workers_and_wage_low!B77</f>
        <v>6589.54062133556</v>
      </c>
      <c r="BA89" s="39" t="n">
        <f aca="false">(AZ89-AZ88)/AZ88</f>
        <v>-0.00372143375522654</v>
      </c>
      <c r="BB89" s="39"/>
      <c r="BC89" s="39"/>
      <c r="BD89" s="39"/>
      <c r="BE89" s="39"/>
      <c r="BF89" s="7" t="n">
        <f aca="false">BF88*(1+AY89)*(1+BA89)*(1-BE89)</f>
        <v>118.293419602403</v>
      </c>
      <c r="BG89" s="7"/>
      <c r="BH89" s="7"/>
      <c r="BI89" s="39" t="n">
        <f aca="false">T96/AG96</f>
        <v>0.0131119166248301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79" t="n">
        <f aca="false">'Low pensions'!Q90</f>
        <v>120089172.298875</v>
      </c>
      <c r="E90" s="6"/>
      <c r="F90" s="8" t="n">
        <f aca="false">'Low pensions'!I90</f>
        <v>21827628.5878746</v>
      </c>
      <c r="G90" s="79" t="n">
        <f aca="false">'Low pensions'!K90</f>
        <v>3255185.17934186</v>
      </c>
      <c r="H90" s="79" t="n">
        <f aca="false">'Low pensions'!V90</f>
        <v>17909068.4218387</v>
      </c>
      <c r="I90" s="79" t="n">
        <f aca="false">'Low pensions'!M90</f>
        <v>100675.830288922</v>
      </c>
      <c r="J90" s="79" t="n">
        <f aca="false">'Low pensions'!W90</f>
        <v>553888.714077479</v>
      </c>
      <c r="K90" s="6"/>
      <c r="L90" s="79" t="n">
        <f aca="false">'Low pensions'!N90</f>
        <v>3433765.42146647</v>
      </c>
      <c r="M90" s="8"/>
      <c r="N90" s="79" t="n">
        <f aca="false">'Low pensions'!L90</f>
        <v>1014909.09727485</v>
      </c>
      <c r="O90" s="6"/>
      <c r="P90" s="79" t="n">
        <f aca="false">'Low pensions'!X90</f>
        <v>23401555.502035</v>
      </c>
      <c r="Q90" s="8"/>
      <c r="R90" s="79" t="n">
        <f aca="false">'Low SIPA income'!G85</f>
        <v>22666898.0694069</v>
      </c>
      <c r="S90" s="8"/>
      <c r="T90" s="79" t="n">
        <f aca="false">'Low SIPA income'!J85</f>
        <v>86668849.3469669</v>
      </c>
      <c r="U90" s="6"/>
      <c r="V90" s="79" t="n">
        <f aca="false">'Low SIPA income'!F85</f>
        <v>138380.684886336</v>
      </c>
      <c r="W90" s="8"/>
      <c r="X90" s="79" t="n">
        <f aca="false">'Low SIPA income'!M85</f>
        <v>347572.384175978</v>
      </c>
      <c r="Y90" s="6"/>
      <c r="Z90" s="6" t="n">
        <f aca="false">R90+V90-N90-L90-F90</f>
        <v>-3471024.35232265</v>
      </c>
      <c r="AA90" s="6"/>
      <c r="AB90" s="6" t="n">
        <f aca="false">T90-P90-D90</f>
        <v>-56821878.4539429</v>
      </c>
      <c r="AC90" s="50"/>
      <c r="AD90" s="6"/>
      <c r="AE90" s="6"/>
      <c r="AF90" s="6"/>
      <c r="AG90" s="6" t="n">
        <f aca="false">BF90/100*$AG$53</f>
        <v>6568433890.38606</v>
      </c>
      <c r="AH90" s="61" t="n">
        <f aca="false">(AG90-AG89)/AG89</f>
        <v>0.00507813869386736</v>
      </c>
      <c r="AI90" s="61"/>
      <c r="AJ90" s="61" t="n">
        <f aca="false">AB90/AG90</f>
        <v>-0.00865074984420726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0.00252713629594227</v>
      </c>
      <c r="AV90" s="5"/>
      <c r="AW90" s="65" t="n">
        <f aca="false">workers_and_wage_low!C78</f>
        <v>12841040</v>
      </c>
      <c r="AX90" s="5"/>
      <c r="AY90" s="61" t="n">
        <f aca="false">(AW90-AW89)/AW89</f>
        <v>-0.000563343974966918</v>
      </c>
      <c r="AZ90" s="66" t="n">
        <f aca="false">workers_and_wage_low!B78</f>
        <v>6626.7363545386</v>
      </c>
      <c r="BA90" s="61" t="n">
        <f aca="false">(AZ90-AZ89)/AZ89</f>
        <v>0.00564466255547555</v>
      </c>
      <c r="BB90" s="61"/>
      <c r="BC90" s="61"/>
      <c r="BD90" s="61"/>
      <c r="BE90" s="61"/>
      <c r="BF90" s="5" t="n">
        <f aca="false">BF89*(1+AY90)*(1+BA90)*(1-BE90)</f>
        <v>118.894129993716</v>
      </c>
      <c r="BG90" s="5"/>
      <c r="BH90" s="5"/>
      <c r="BI90" s="61" t="n">
        <f aca="false">T97/AG97</f>
        <v>0.0150513159683519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0" t="n">
        <f aca="false">'Low pensions'!Q91</f>
        <v>120261758.33412</v>
      </c>
      <c r="E91" s="9"/>
      <c r="F91" s="67" t="n">
        <f aca="false">'Low pensions'!I91</f>
        <v>21858998.1427201</v>
      </c>
      <c r="G91" s="80" t="n">
        <f aca="false">'Low pensions'!K91</f>
        <v>3331731.93728699</v>
      </c>
      <c r="H91" s="80" t="n">
        <f aca="false">'Low pensions'!V91</f>
        <v>18330206.0991079</v>
      </c>
      <c r="I91" s="80" t="n">
        <f aca="false">'Low pensions'!M91</f>
        <v>103043.255792381</v>
      </c>
      <c r="J91" s="80" t="n">
        <f aca="false">'Low pensions'!W91</f>
        <v>566913.590694057</v>
      </c>
      <c r="K91" s="9"/>
      <c r="L91" s="80" t="n">
        <f aca="false">'Low pensions'!N91</f>
        <v>2827311.08868498</v>
      </c>
      <c r="M91" s="67"/>
      <c r="N91" s="80" t="n">
        <f aca="false">'Low pensions'!L91</f>
        <v>1016432.39735682</v>
      </c>
      <c r="O91" s="9"/>
      <c r="P91" s="80" t="n">
        <f aca="false">'Low pensions'!X91</f>
        <v>20263041.833874</v>
      </c>
      <c r="Q91" s="67"/>
      <c r="R91" s="80" t="n">
        <f aca="false">'Low SIPA income'!G86</f>
        <v>25835569.2921259</v>
      </c>
      <c r="S91" s="67"/>
      <c r="T91" s="80" t="n">
        <f aca="false">'Low SIPA income'!J86</f>
        <v>98784538.4011545</v>
      </c>
      <c r="U91" s="9"/>
      <c r="V91" s="80" t="n">
        <f aca="false">'Low SIPA income'!F86</f>
        <v>136541.842079933</v>
      </c>
      <c r="W91" s="67"/>
      <c r="X91" s="80" t="n">
        <f aca="false">'Low SIPA income'!M86</f>
        <v>342953.741199384</v>
      </c>
      <c r="Y91" s="9"/>
      <c r="Z91" s="9" t="n">
        <f aca="false">R91+V91-N91-L91-F91</f>
        <v>269369.505443934</v>
      </c>
      <c r="AA91" s="9"/>
      <c r="AB91" s="9" t="n">
        <f aca="false">T91-P91-D91</f>
        <v>-41740261.7668393</v>
      </c>
      <c r="AC91" s="50"/>
      <c r="AD91" s="9"/>
      <c r="AE91" s="9"/>
      <c r="AF91" s="9"/>
      <c r="AG91" s="9" t="n">
        <f aca="false">BF91/100*$AG$53</f>
        <v>6553851705.70126</v>
      </c>
      <c r="AH91" s="39" t="n">
        <f aca="false">(AG91-AG90)/AG90</f>
        <v>-0.00222003980372532</v>
      </c>
      <c r="AI91" s="39"/>
      <c r="AJ91" s="39" t="n">
        <f aca="false">AB91/AG91</f>
        <v>-0.00636881388856099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12790201</v>
      </c>
      <c r="AX91" s="7"/>
      <c r="AY91" s="39" t="n">
        <f aca="false">(AW91-AW90)/AW90</f>
        <v>-0.00395910300100303</v>
      </c>
      <c r="AZ91" s="38" t="n">
        <f aca="false">workers_and_wage_low!B79</f>
        <v>6638.30647515007</v>
      </c>
      <c r="BA91" s="39" t="n">
        <f aca="false">(AZ91-AZ90)/AZ90</f>
        <v>0.00174597569489121</v>
      </c>
      <c r="BB91" s="39"/>
      <c r="BC91" s="39"/>
      <c r="BD91" s="39"/>
      <c r="BE91" s="39"/>
      <c r="BF91" s="7" t="n">
        <f aca="false">BF90*(1+AY91)*(1+BA91)*(1-BE91)</f>
        <v>118.630180292701</v>
      </c>
      <c r="BG91" s="7"/>
      <c r="BH91" s="7"/>
      <c r="BI91" s="39" t="n">
        <f aca="false">T98/AG98</f>
        <v>0.0131511189828188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0" t="n">
        <f aca="false">'Low pensions'!Q92</f>
        <v>120928790.799892</v>
      </c>
      <c r="E92" s="9"/>
      <c r="F92" s="67" t="n">
        <f aca="false">'Low pensions'!I92</f>
        <v>21980239.1891877</v>
      </c>
      <c r="G92" s="80" t="n">
        <f aca="false">'Low pensions'!K92</f>
        <v>3312917.19825269</v>
      </c>
      <c r="H92" s="80" t="n">
        <f aca="false">'Low pensions'!V92</f>
        <v>18226692.9561867</v>
      </c>
      <c r="I92" s="80" t="n">
        <f aca="false">'Low pensions'!M92</f>
        <v>102461.356646991</v>
      </c>
      <c r="J92" s="80" t="n">
        <f aca="false">'Low pensions'!W92</f>
        <v>563712.153284126</v>
      </c>
      <c r="K92" s="9"/>
      <c r="L92" s="80" t="n">
        <f aca="false">'Low pensions'!N92</f>
        <v>2780665.6779018</v>
      </c>
      <c r="M92" s="67"/>
      <c r="N92" s="80" t="n">
        <f aca="false">'Low pensions'!L92</f>
        <v>1021704.8255964</v>
      </c>
      <c r="O92" s="9"/>
      <c r="P92" s="80" t="n">
        <f aca="false">'Low pensions'!X92</f>
        <v>20050005.9201335</v>
      </c>
      <c r="Q92" s="67"/>
      <c r="R92" s="80" t="n">
        <f aca="false">'Low SIPA income'!G87</f>
        <v>22735241.4236718</v>
      </c>
      <c r="S92" s="67"/>
      <c r="T92" s="80" t="n">
        <f aca="false">'Low SIPA income'!J87</f>
        <v>86930166.0854333</v>
      </c>
      <c r="U92" s="9"/>
      <c r="V92" s="80" t="n">
        <f aca="false">'Low SIPA income'!F87</f>
        <v>137519.859015184</v>
      </c>
      <c r="W92" s="67"/>
      <c r="X92" s="80" t="n">
        <f aca="false">'Low SIPA income'!M87</f>
        <v>345410.237770629</v>
      </c>
      <c r="Y92" s="9"/>
      <c r="Z92" s="9" t="n">
        <f aca="false">R92+V92-N92-L92-F92</f>
        <v>-2909848.40999889</v>
      </c>
      <c r="AA92" s="9"/>
      <c r="AB92" s="9" t="n">
        <f aca="false">T92-P92-D92</f>
        <v>-54048630.6345926</v>
      </c>
      <c r="AC92" s="50"/>
      <c r="AD92" s="9"/>
      <c r="AE92" s="9"/>
      <c r="AF92" s="9"/>
      <c r="AG92" s="9" t="n">
        <f aca="false">BF92/100*$AG$53</f>
        <v>6590920451.22577</v>
      </c>
      <c r="AH92" s="39" t="n">
        <f aca="false">(AG92-AG91)/AG91</f>
        <v>0.00565602445539971</v>
      </c>
      <c r="AI92" s="39"/>
      <c r="AJ92" s="39" t="n">
        <f aca="false">AB92/AG92</f>
        <v>-0.00820046775477934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12858457</v>
      </c>
      <c r="AX92" s="7"/>
      <c r="AY92" s="39" t="n">
        <f aca="false">(AW92-AW91)/AW91</f>
        <v>0.00533658540628095</v>
      </c>
      <c r="AZ92" s="38" t="n">
        <f aca="false">workers_and_wage_low!B80</f>
        <v>6640.41575311624</v>
      </c>
      <c r="BA92" s="39" t="n">
        <f aca="false">(AZ92-AZ91)/AZ91</f>
        <v>0.000317743384410393</v>
      </c>
      <c r="BB92" s="39"/>
      <c r="BC92" s="39"/>
      <c r="BD92" s="39"/>
      <c r="BE92" s="39"/>
      <c r="BF92" s="7" t="n">
        <f aca="false">BF91*(1+AY92)*(1+BA92)*(1-BE92)</f>
        <v>119.301155493585</v>
      </c>
      <c r="BG92" s="7"/>
      <c r="BH92" s="7"/>
      <c r="BI92" s="39" t="n">
        <f aca="false">T99/AG99</f>
        <v>0.0151189412915562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0" t="n">
        <f aca="false">'Low pensions'!Q93</f>
        <v>121464482.050072</v>
      </c>
      <c r="E93" s="9"/>
      <c r="F93" s="67" t="n">
        <f aca="false">'Low pensions'!I93</f>
        <v>22077607.4150057</v>
      </c>
      <c r="G93" s="80" t="n">
        <f aca="false">'Low pensions'!K93</f>
        <v>3304861.79225885</v>
      </c>
      <c r="H93" s="80" t="n">
        <f aca="false">'Low pensions'!V93</f>
        <v>18182374.4891376</v>
      </c>
      <c r="I93" s="80" t="n">
        <f aca="false">'Low pensions'!M93</f>
        <v>102212.22037914</v>
      </c>
      <c r="J93" s="80" t="n">
        <f aca="false">'Low pensions'!W93</f>
        <v>562341.479045495</v>
      </c>
      <c r="K93" s="9"/>
      <c r="L93" s="80" t="n">
        <f aca="false">'Low pensions'!N93</f>
        <v>2828023.0533129</v>
      </c>
      <c r="M93" s="67"/>
      <c r="N93" s="80" t="n">
        <f aca="false">'Low pensions'!L93</f>
        <v>1025728.35398648</v>
      </c>
      <c r="O93" s="9"/>
      <c r="P93" s="80" t="n">
        <f aca="false">'Low pensions'!X93</f>
        <v>20317879.8323385</v>
      </c>
      <c r="Q93" s="67"/>
      <c r="R93" s="80" t="n">
        <f aca="false">'Low SIPA income'!G88</f>
        <v>26162980.9391843</v>
      </c>
      <c r="S93" s="67"/>
      <c r="T93" s="80" t="n">
        <f aca="false">'Low SIPA income'!J88</f>
        <v>100036425.211006</v>
      </c>
      <c r="U93" s="9"/>
      <c r="V93" s="80" t="n">
        <f aca="false">'Low SIPA income'!F88</f>
        <v>135835.38556425</v>
      </c>
      <c r="W93" s="67"/>
      <c r="X93" s="80" t="n">
        <f aca="false">'Low SIPA income'!M88</f>
        <v>341179.326109055</v>
      </c>
      <c r="Y93" s="9"/>
      <c r="Z93" s="9" t="n">
        <f aca="false">R93+V93-N93-L93-F93</f>
        <v>367457.502443541</v>
      </c>
      <c r="AA93" s="9"/>
      <c r="AB93" s="9" t="n">
        <f aca="false">T93-P93-D93</f>
        <v>-41745936.6714041</v>
      </c>
      <c r="AC93" s="50"/>
      <c r="AD93" s="9"/>
      <c r="AE93" s="9"/>
      <c r="AF93" s="9"/>
      <c r="AG93" s="9" t="n">
        <f aca="false">BF93/100*$AG$53</f>
        <v>6601429158.72723</v>
      </c>
      <c r="AH93" s="39" t="n">
        <f aca="false">(AG93-AG92)/AG92</f>
        <v>0.00159442183822732</v>
      </c>
      <c r="AI93" s="39" t="n">
        <f aca="false">(AG93-AG89)/AG89</f>
        <v>0.0101269560289378</v>
      </c>
      <c r="AJ93" s="39" t="n">
        <f aca="false">AB93/AG93</f>
        <v>-0.00632377257524836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12886116</v>
      </c>
      <c r="AX93" s="7"/>
      <c r="AY93" s="39" t="n">
        <f aca="false">(AW93-AW92)/AW92</f>
        <v>0.00215103569580705</v>
      </c>
      <c r="AZ93" s="38" t="n">
        <f aca="false">workers_and_wage_low!B81</f>
        <v>6636.72753916782</v>
      </c>
      <c r="BA93" s="39" t="n">
        <f aca="false">(AZ93-AZ92)/AZ92</f>
        <v>-0.000555419131202423</v>
      </c>
      <c r="BB93" s="39"/>
      <c r="BC93" s="39"/>
      <c r="BD93" s="39"/>
      <c r="BE93" s="39"/>
      <c r="BF93" s="7" t="n">
        <f aca="false">BF92*(1+AY93)*(1+BA93)*(1-BE93)</f>
        <v>119.49137186123</v>
      </c>
      <c r="BG93" s="7"/>
      <c r="BH93" s="7"/>
      <c r="BI93" s="39" t="n">
        <f aca="false">T100/AG100</f>
        <v>0.0131826050396978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79" t="n">
        <f aca="false">'Low pensions'!Q94</f>
        <v>121610583.03104</v>
      </c>
      <c r="E94" s="6"/>
      <c r="F94" s="8" t="n">
        <f aca="false">'Low pensions'!I94</f>
        <v>22104162.9977269</v>
      </c>
      <c r="G94" s="79" t="n">
        <f aca="false">'Low pensions'!K94</f>
        <v>3367778.4021924</v>
      </c>
      <c r="H94" s="79" t="n">
        <f aca="false">'Low pensions'!V94</f>
        <v>18528523.1135909</v>
      </c>
      <c r="I94" s="79" t="n">
        <f aca="false">'Low pensions'!M94</f>
        <v>104158.094913167</v>
      </c>
      <c r="J94" s="79" t="n">
        <f aca="false">'Low pensions'!W94</f>
        <v>573047.106605904</v>
      </c>
      <c r="K94" s="6"/>
      <c r="L94" s="79" t="n">
        <f aca="false">'Low pensions'!N94</f>
        <v>3482881.9118839</v>
      </c>
      <c r="M94" s="8"/>
      <c r="N94" s="79" t="n">
        <f aca="false">'Low pensions'!L94</f>
        <v>1027629.44879242</v>
      </c>
      <c r="O94" s="6"/>
      <c r="P94" s="79" t="n">
        <f aca="false">'Low pensions'!X94</f>
        <v>23726404.8252401</v>
      </c>
      <c r="Q94" s="8"/>
      <c r="R94" s="79" t="n">
        <f aca="false">'Low SIPA income'!G89</f>
        <v>22478591.2450065</v>
      </c>
      <c r="S94" s="8"/>
      <c r="T94" s="79" t="n">
        <f aca="false">'Low SIPA income'!J89</f>
        <v>85948841.8829993</v>
      </c>
      <c r="U94" s="6"/>
      <c r="V94" s="79" t="n">
        <f aca="false">'Low SIPA income'!F89</f>
        <v>137557.314789662</v>
      </c>
      <c r="W94" s="8"/>
      <c r="X94" s="79" t="n">
        <f aca="false">'Low SIPA income'!M89</f>
        <v>345504.315877318</v>
      </c>
      <c r="Y94" s="6"/>
      <c r="Z94" s="6" t="n">
        <f aca="false">R94+V94-N94-L94-F94</f>
        <v>-3998525.79860698</v>
      </c>
      <c r="AA94" s="6"/>
      <c r="AB94" s="6" t="n">
        <f aca="false">T94-P94-D94</f>
        <v>-59388145.9732811</v>
      </c>
      <c r="AC94" s="50"/>
      <c r="AD94" s="6"/>
      <c r="AE94" s="6"/>
      <c r="AF94" s="6"/>
      <c r="AG94" s="6" t="n">
        <f aca="false">BF94/100*$AG$53</f>
        <v>6557748195.48783</v>
      </c>
      <c r="AH94" s="61" t="n">
        <f aca="false">(AG94-AG93)/AG93</f>
        <v>-0.00661689494639988</v>
      </c>
      <c r="AI94" s="61"/>
      <c r="AJ94" s="61" t="n">
        <f aca="false">AB94/AG94</f>
        <v>-0.00905617968285885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0.00208810246444172</v>
      </c>
      <c r="AV94" s="5"/>
      <c r="AW94" s="65" t="n">
        <f aca="false">workers_and_wage_low!C82</f>
        <v>12882271</v>
      </c>
      <c r="AX94" s="5"/>
      <c r="AY94" s="61" t="n">
        <f aca="false">(AW94-AW93)/AW93</f>
        <v>-0.000298383159052735</v>
      </c>
      <c r="AZ94" s="66" t="n">
        <f aca="false">workers_and_wage_low!B82</f>
        <v>6594.7807817762</v>
      </c>
      <c r="BA94" s="61" t="n">
        <f aca="false">(AZ94-AZ93)/AZ93</f>
        <v>-0.00632039768757557</v>
      </c>
      <c r="BB94" s="61"/>
      <c r="BC94" s="61"/>
      <c r="BD94" s="61"/>
      <c r="BE94" s="61"/>
      <c r="BF94" s="5" t="n">
        <f aca="false">BF93*(1+AY94)*(1+BA94)*(1-BE94)</f>
        <v>118.700710006623</v>
      </c>
      <c r="BG94" s="5"/>
      <c r="BH94" s="5"/>
      <c r="BI94" s="61" t="n">
        <f aca="false">T101/AG101</f>
        <v>0.0151207633327802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0" t="n">
        <f aca="false">'Low pensions'!Q95</f>
        <v>121957027.958533</v>
      </c>
      <c r="E95" s="9"/>
      <c r="F95" s="67" t="n">
        <f aca="false">'Low pensions'!I95</f>
        <v>22167133.4642452</v>
      </c>
      <c r="G95" s="80" t="n">
        <f aca="false">'Low pensions'!K95</f>
        <v>3428390.57941213</v>
      </c>
      <c r="H95" s="80" t="n">
        <f aca="false">'Low pensions'!V95</f>
        <v>18861993.4291704</v>
      </c>
      <c r="I95" s="80" t="n">
        <f aca="false">'Low pensions'!M95</f>
        <v>106032.698332334</v>
      </c>
      <c r="J95" s="80" t="n">
        <f aca="false">'Low pensions'!W95</f>
        <v>583360.621520734</v>
      </c>
      <c r="K95" s="9"/>
      <c r="L95" s="80" t="n">
        <f aca="false">'Low pensions'!N95</f>
        <v>2859664.59203104</v>
      </c>
      <c r="M95" s="67"/>
      <c r="N95" s="80" t="n">
        <f aca="false">'Low pensions'!L95</f>
        <v>1031387.18558334</v>
      </c>
      <c r="O95" s="9"/>
      <c r="P95" s="80" t="n">
        <f aca="false">'Low pensions'!X95</f>
        <v>20513201.1489852</v>
      </c>
      <c r="Q95" s="67"/>
      <c r="R95" s="80" t="n">
        <f aca="false">'Low SIPA income'!G90</f>
        <v>25814578.7624353</v>
      </c>
      <c r="S95" s="67"/>
      <c r="T95" s="80" t="n">
        <f aca="false">'Low SIPA income'!J90</f>
        <v>98704279.2915975</v>
      </c>
      <c r="U95" s="9"/>
      <c r="V95" s="80" t="n">
        <f aca="false">'Low SIPA income'!F90</f>
        <v>135966.077147046</v>
      </c>
      <c r="W95" s="67"/>
      <c r="X95" s="80" t="n">
        <f aca="false">'Low SIPA income'!M90</f>
        <v>341507.58568561</v>
      </c>
      <c r="Y95" s="9"/>
      <c r="Z95" s="9" t="n">
        <f aca="false">R95+V95-N95-L95-F95</f>
        <v>-107640.402277231</v>
      </c>
      <c r="AA95" s="9"/>
      <c r="AB95" s="9" t="n">
        <f aca="false">T95-P95-D95</f>
        <v>-43765949.8159206</v>
      </c>
      <c r="AC95" s="50"/>
      <c r="AD95" s="9"/>
      <c r="AE95" s="9"/>
      <c r="AF95" s="9"/>
      <c r="AG95" s="9" t="n">
        <f aca="false">BF95/100*$AG$53</f>
        <v>6590872151.41447</v>
      </c>
      <c r="AH95" s="39" t="n">
        <f aca="false">(AG95-AG94)/AG94</f>
        <v>0.00505111738651933</v>
      </c>
      <c r="AI95" s="39"/>
      <c r="AJ95" s="39" t="n">
        <f aca="false">AB95/AG95</f>
        <v>-0.00664038822335948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12896559</v>
      </c>
      <c r="AX95" s="7"/>
      <c r="AY95" s="39" t="n">
        <f aca="false">(AW95-AW94)/AW94</f>
        <v>0.00110912121007235</v>
      </c>
      <c r="AZ95" s="38" t="n">
        <f aca="false">workers_and_wage_low!B83</f>
        <v>6620.74858096561</v>
      </c>
      <c r="BA95" s="39" t="n">
        <f aca="false">(AZ95-AZ94)/AZ94</f>
        <v>0.00393762886875123</v>
      </c>
      <c r="BB95" s="39"/>
      <c r="BC95" s="39"/>
      <c r="BD95" s="39"/>
      <c r="BE95" s="39"/>
      <c r="BF95" s="7" t="n">
        <f aca="false">BF94*(1+AY95)*(1+BA95)*(1-BE95)</f>
        <v>119.300281226729</v>
      </c>
      <c r="BG95" s="7"/>
      <c r="BH95" s="7"/>
      <c r="BI95" s="39" t="n">
        <f aca="false">T102/AG102</f>
        <v>0.0131619419632841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0" t="n">
        <f aca="false">'Low pensions'!Q96</f>
        <v>122133973.551148</v>
      </c>
      <c r="E96" s="9"/>
      <c r="F96" s="67" t="n">
        <f aca="false">'Low pensions'!I96</f>
        <v>22199295.4202478</v>
      </c>
      <c r="G96" s="80" t="n">
        <f aca="false">'Low pensions'!K96</f>
        <v>3491761.01047836</v>
      </c>
      <c r="H96" s="80" t="n">
        <f aca="false">'Low pensions'!V96</f>
        <v>19210638.8435969</v>
      </c>
      <c r="I96" s="80" t="n">
        <f aca="false">'Low pensions'!M96</f>
        <v>107992.608571496</v>
      </c>
      <c r="J96" s="80" t="n">
        <f aca="false">'Low pensions'!W96</f>
        <v>594143.469389594</v>
      </c>
      <c r="K96" s="9"/>
      <c r="L96" s="80" t="n">
        <f aca="false">'Low pensions'!N96</f>
        <v>2838052.35220676</v>
      </c>
      <c r="M96" s="67"/>
      <c r="N96" s="80" t="n">
        <f aca="false">'Low pensions'!L96</f>
        <v>1034053.05790728</v>
      </c>
      <c r="O96" s="9"/>
      <c r="P96" s="80" t="n">
        <f aca="false">'Low pensions'!X96</f>
        <v>20415721.9767636</v>
      </c>
      <c r="Q96" s="67"/>
      <c r="R96" s="80" t="n">
        <f aca="false">'Low SIPA income'!G91</f>
        <v>22675649.4236572</v>
      </c>
      <c r="S96" s="67"/>
      <c r="T96" s="80" t="n">
        <f aca="false">'Low SIPA income'!J91</f>
        <v>86702310.9084374</v>
      </c>
      <c r="U96" s="9"/>
      <c r="V96" s="80" t="n">
        <f aca="false">'Low SIPA income'!F91</f>
        <v>138893.807893449</v>
      </c>
      <c r="W96" s="67"/>
      <c r="X96" s="80" t="n">
        <f aca="false">'Low SIPA income'!M91</f>
        <v>348861.201232377</v>
      </c>
      <c r="Y96" s="9"/>
      <c r="Z96" s="9" t="n">
        <f aca="false">R96+V96-N96-L96-F96</f>
        <v>-3256857.59881125</v>
      </c>
      <c r="AA96" s="9"/>
      <c r="AB96" s="9" t="n">
        <f aca="false">T96-P96-D96</f>
        <v>-55847384.6194744</v>
      </c>
      <c r="AC96" s="50"/>
      <c r="AD96" s="9"/>
      <c r="AE96" s="9"/>
      <c r="AF96" s="9"/>
      <c r="AG96" s="9" t="n">
        <f aca="false">BF96/100*$AG$53</f>
        <v>6612481865.86612</v>
      </c>
      <c r="AH96" s="39" t="n">
        <f aca="false">(AG96-AG95)/AG95</f>
        <v>0.00327873367214522</v>
      </c>
      <c r="AI96" s="39"/>
      <c r="AJ96" s="39" t="n">
        <f aca="false">AB96/AG96</f>
        <v>-0.00844575240466984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12889520</v>
      </c>
      <c r="AX96" s="7"/>
      <c r="AY96" s="39" t="n">
        <f aca="false">(AW96-AW95)/AW95</f>
        <v>-0.000545804504907084</v>
      </c>
      <c r="AZ96" s="38" t="n">
        <f aca="false">workers_and_wage_low!B84</f>
        <v>6646.0837147043</v>
      </c>
      <c r="BA96" s="39" t="n">
        <f aca="false">(AZ96-AZ95)/AZ95</f>
        <v>0.00382662676718015</v>
      </c>
      <c r="BB96" s="39"/>
      <c r="BC96" s="39"/>
      <c r="BD96" s="39"/>
      <c r="BE96" s="39"/>
      <c r="BF96" s="7" t="n">
        <f aca="false">BF95*(1+AY96)*(1+BA96)*(1-BE96)</f>
        <v>119.691435075884</v>
      </c>
      <c r="BG96" s="7"/>
      <c r="BH96" s="7"/>
      <c r="BI96" s="39" t="n">
        <f aca="false">T103/AG103</f>
        <v>0.0150697282787939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0" t="n">
        <f aca="false">'Low pensions'!Q97</f>
        <v>122062711.242458</v>
      </c>
      <c r="E97" s="9"/>
      <c r="F97" s="67" t="n">
        <f aca="false">'Low pensions'!I97</f>
        <v>22186342.6520954</v>
      </c>
      <c r="G97" s="80" t="n">
        <f aca="false">'Low pensions'!K97</f>
        <v>3523237.77490553</v>
      </c>
      <c r="H97" s="80" t="n">
        <f aca="false">'Low pensions'!V97</f>
        <v>19383814.7143282</v>
      </c>
      <c r="I97" s="80" t="n">
        <f aca="false">'Low pensions'!M97</f>
        <v>108966.116749655</v>
      </c>
      <c r="J97" s="80" t="n">
        <f aca="false">'Low pensions'!W97</f>
        <v>599499.424154479</v>
      </c>
      <c r="K97" s="9"/>
      <c r="L97" s="80" t="n">
        <f aca="false">'Low pensions'!N97</f>
        <v>2840894.21957448</v>
      </c>
      <c r="M97" s="67"/>
      <c r="N97" s="80" t="n">
        <f aca="false">'Low pensions'!L97</f>
        <v>1033437.3914035</v>
      </c>
      <c r="O97" s="9"/>
      <c r="P97" s="80" t="n">
        <f aca="false">'Low pensions'!X97</f>
        <v>20427081.2245916</v>
      </c>
      <c r="Q97" s="67"/>
      <c r="R97" s="80" t="n">
        <f aca="false">'Low SIPA income'!G92</f>
        <v>26202454.5149541</v>
      </c>
      <c r="S97" s="67"/>
      <c r="T97" s="80" t="n">
        <f aca="false">'Low SIPA income'!J92</f>
        <v>100187355.849204</v>
      </c>
      <c r="U97" s="9"/>
      <c r="V97" s="80" t="n">
        <f aca="false">'Low SIPA income'!F92</f>
        <v>137654.038795856</v>
      </c>
      <c r="W97" s="67"/>
      <c r="X97" s="80" t="n">
        <f aca="false">'Low SIPA income'!M92</f>
        <v>345747.258694573</v>
      </c>
      <c r="Y97" s="9"/>
      <c r="Z97" s="9" t="n">
        <f aca="false">R97+V97-N97-L97-F97</f>
        <v>279434.290676571</v>
      </c>
      <c r="AA97" s="9"/>
      <c r="AB97" s="9" t="n">
        <f aca="false">T97-P97-D97</f>
        <v>-42302436.6178456</v>
      </c>
      <c r="AC97" s="50"/>
      <c r="AD97" s="9"/>
      <c r="AE97" s="9"/>
      <c r="AF97" s="9"/>
      <c r="AG97" s="9" t="n">
        <f aca="false">BF97/100*$AG$53</f>
        <v>6656385133.35751</v>
      </c>
      <c r="AH97" s="39" t="n">
        <f aca="false">(AG97-AG96)/AG96</f>
        <v>0.00663945374550221</v>
      </c>
      <c r="AI97" s="39" t="n">
        <f aca="false">(AG97-AG93)/AG93</f>
        <v>0.00832486016420088</v>
      </c>
      <c r="AJ97" s="39" t="n">
        <f aca="false">AB97/AG97</f>
        <v>-0.00635516662127212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12954824</v>
      </c>
      <c r="AX97" s="7"/>
      <c r="AY97" s="39" t="n">
        <f aca="false">(AW97-AW96)/AW96</f>
        <v>0.00506644157424016</v>
      </c>
      <c r="AZ97" s="38" t="n">
        <f aca="false">workers_and_wage_low!B85</f>
        <v>6656.48538581978</v>
      </c>
      <c r="BA97" s="39" t="n">
        <f aca="false">(AZ97-AZ96)/AZ96</f>
        <v>0.00156508277084487</v>
      </c>
      <c r="BB97" s="39"/>
      <c r="BC97" s="39"/>
      <c r="BD97" s="39"/>
      <c r="BE97" s="39"/>
      <c r="BF97" s="7" t="n">
        <f aca="false">BF96*(1+AY97)*(1+BA97)*(1-BE97)</f>
        <v>120.486120822803</v>
      </c>
      <c r="BG97" s="7"/>
      <c r="BH97" s="7"/>
      <c r="BI97" s="39" t="n">
        <f aca="false">T104/AG104</f>
        <v>0.0131133458351772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79" t="n">
        <f aca="false">'Low pensions'!Q98</f>
        <v>121799701.272873</v>
      </c>
      <c r="E98" s="6"/>
      <c r="F98" s="8" t="n">
        <f aca="false">'Low pensions'!I98</f>
        <v>22138537.4768152</v>
      </c>
      <c r="G98" s="79" t="n">
        <f aca="false">'Low pensions'!K98</f>
        <v>3557723.6261451</v>
      </c>
      <c r="H98" s="79" t="n">
        <f aca="false">'Low pensions'!V98</f>
        <v>19573545.6928772</v>
      </c>
      <c r="I98" s="79" t="n">
        <f aca="false">'Low pensions'!M98</f>
        <v>110032.689468405</v>
      </c>
      <c r="J98" s="79" t="n">
        <f aca="false">'Low pensions'!W98</f>
        <v>605367.39256321</v>
      </c>
      <c r="K98" s="6"/>
      <c r="L98" s="79" t="n">
        <f aca="false">'Low pensions'!N98</f>
        <v>3352713.01828798</v>
      </c>
      <c r="M98" s="8"/>
      <c r="N98" s="79" t="n">
        <f aca="false">'Low pensions'!L98</f>
        <v>1030125.50353935</v>
      </c>
      <c r="O98" s="6"/>
      <c r="P98" s="79" t="n">
        <f aca="false">'Low pensions'!X98</f>
        <v>23064690.3743365</v>
      </c>
      <c r="Q98" s="8"/>
      <c r="R98" s="79" t="n">
        <f aca="false">'Low SIPA income'!G93</f>
        <v>22928816.153329</v>
      </c>
      <c r="S98" s="8"/>
      <c r="T98" s="79" t="n">
        <f aca="false">'Low SIPA income'!J93</f>
        <v>87670315.8417286</v>
      </c>
      <c r="U98" s="6"/>
      <c r="V98" s="79" t="n">
        <f aca="false">'Low SIPA income'!F93</f>
        <v>141244.772436116</v>
      </c>
      <c r="W98" s="8"/>
      <c r="X98" s="79" t="n">
        <f aca="false">'Low SIPA income'!M93</f>
        <v>354766.146361671</v>
      </c>
      <c r="Y98" s="6"/>
      <c r="Z98" s="6" t="n">
        <f aca="false">R98+V98-N98-L98-F98</f>
        <v>-3451315.07287736</v>
      </c>
      <c r="AA98" s="6"/>
      <c r="AB98" s="6" t="n">
        <f aca="false">T98-P98-D98</f>
        <v>-57194075.8054811</v>
      </c>
      <c r="AC98" s="50"/>
      <c r="AD98" s="6"/>
      <c r="AE98" s="6"/>
      <c r="AF98" s="6"/>
      <c r="AG98" s="6" t="n">
        <f aca="false">BF98/100*$AG$53</f>
        <v>6666376903.46086</v>
      </c>
      <c r="AH98" s="61" t="n">
        <f aca="false">(AG98-AG97)/AG97</f>
        <v>0.00150108052691847</v>
      </c>
      <c r="AI98" s="61"/>
      <c r="AJ98" s="61" t="n">
        <f aca="false">AB98/AG98</f>
        <v>-0.00857948427365226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0.00181301076701166</v>
      </c>
      <c r="AV98" s="5"/>
      <c r="AW98" s="65" t="n">
        <f aca="false">workers_and_wage_low!C86</f>
        <v>12925741</v>
      </c>
      <c r="AX98" s="5"/>
      <c r="AY98" s="61" t="n">
        <f aca="false">(AW98-AW97)/AW97</f>
        <v>-0.00224495523829579</v>
      </c>
      <c r="AZ98" s="66" t="n">
        <f aca="false">workers_and_wage_low!B86</f>
        <v>6681.47692302805</v>
      </c>
      <c r="BA98" s="61" t="n">
        <f aca="false">(AZ98-AZ97)/AZ97</f>
        <v>0.00375446436966785</v>
      </c>
      <c r="BB98" s="61"/>
      <c r="BC98" s="61"/>
      <c r="BD98" s="61"/>
      <c r="BE98" s="61"/>
      <c r="BF98" s="5" t="n">
        <f aca="false">BF97*(1+AY98)*(1+BA98)*(1-BE98)</f>
        <v>120.666980192534</v>
      </c>
      <c r="BG98" s="5"/>
      <c r="BH98" s="5"/>
      <c r="BI98" s="61" t="n">
        <f aca="false">T105/AG105</f>
        <v>0.01502422408738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0" t="n">
        <f aca="false">'Low pensions'!Q99</f>
        <v>121913116.408434</v>
      </c>
      <c r="E99" s="9"/>
      <c r="F99" s="67" t="n">
        <f aca="false">'Low pensions'!I99</f>
        <v>22159152.0202239</v>
      </c>
      <c r="G99" s="80" t="n">
        <f aca="false">'Low pensions'!K99</f>
        <v>3647837.42090977</v>
      </c>
      <c r="H99" s="80" t="n">
        <f aca="false">'Low pensions'!V99</f>
        <v>20069325.2038046</v>
      </c>
      <c r="I99" s="80" t="n">
        <f aca="false">'Low pensions'!M99</f>
        <v>112819.714048755</v>
      </c>
      <c r="J99" s="80" t="n">
        <f aca="false">'Low pensions'!W99</f>
        <v>620700.779499107</v>
      </c>
      <c r="K99" s="9"/>
      <c r="L99" s="80" t="n">
        <f aca="false">'Low pensions'!N99</f>
        <v>2778394.48230545</v>
      </c>
      <c r="M99" s="67"/>
      <c r="N99" s="80" t="n">
        <f aca="false">'Low pensions'!L99</f>
        <v>1031731.64905587</v>
      </c>
      <c r="O99" s="9"/>
      <c r="P99" s="80" t="n">
        <f aca="false">'Low pensions'!X99</f>
        <v>20093385.29967</v>
      </c>
      <c r="Q99" s="67"/>
      <c r="R99" s="80" t="n">
        <f aca="false">'Low SIPA income'!G94</f>
        <v>26451536.1415701</v>
      </c>
      <c r="S99" s="67"/>
      <c r="T99" s="80" t="n">
        <f aca="false">'Low SIPA income'!J94</f>
        <v>101139741.036898</v>
      </c>
      <c r="U99" s="9"/>
      <c r="V99" s="80" t="n">
        <f aca="false">'Low SIPA income'!F94</f>
        <v>138224.340050604</v>
      </c>
      <c r="W99" s="67"/>
      <c r="X99" s="80" t="n">
        <f aca="false">'Low SIPA income'!M94</f>
        <v>347179.691024086</v>
      </c>
      <c r="Y99" s="9"/>
      <c r="Z99" s="9" t="n">
        <f aca="false">R99+V99-N99-L99-F99</f>
        <v>620482.330035519</v>
      </c>
      <c r="AA99" s="9"/>
      <c r="AB99" s="9" t="n">
        <f aca="false">T99-P99-D99</f>
        <v>-40866760.671206</v>
      </c>
      <c r="AC99" s="50"/>
      <c r="AD99" s="9"/>
      <c r="AE99" s="9"/>
      <c r="AF99" s="9"/>
      <c r="AG99" s="9" t="n">
        <f aca="false">BF99/100*$AG$53</f>
        <v>6689604720.76071</v>
      </c>
      <c r="AH99" s="39" t="n">
        <f aca="false">(AG99-AG98)/AG98</f>
        <v>0.0034843240393127</v>
      </c>
      <c r="AI99" s="39"/>
      <c r="AJ99" s="39" t="n">
        <f aca="false">AB99/AG99</f>
        <v>-0.00610899483259136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12949336</v>
      </c>
      <c r="AX99" s="7"/>
      <c r="AY99" s="39" t="n">
        <f aca="false">(AW99-AW98)/AW98</f>
        <v>0.00182542726177169</v>
      </c>
      <c r="AZ99" s="38" t="n">
        <f aca="false">workers_and_wage_low!B87</f>
        <v>6692.54060761342</v>
      </c>
      <c r="BA99" s="39" t="n">
        <f aca="false">(AZ99-AZ98)/AZ98</f>
        <v>0.00165587409981683</v>
      </c>
      <c r="BB99" s="39"/>
      <c r="BC99" s="39"/>
      <c r="BD99" s="39"/>
      <c r="BE99" s="39"/>
      <c r="BF99" s="7" t="n">
        <f aca="false">BF98*(1+AY99)*(1+BA99)*(1-BE99)</f>
        <v>121.08742305237</v>
      </c>
      <c r="BG99" s="7"/>
      <c r="BH99" s="7"/>
      <c r="BI99" s="39" t="n">
        <f aca="false">T106/AG106</f>
        <v>0.0131711455058708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0" t="n">
        <f aca="false">'Low pensions'!Q100</f>
        <v>122269008.558282</v>
      </c>
      <c r="E100" s="9"/>
      <c r="F100" s="67" t="n">
        <f aca="false">'Low pensions'!I100</f>
        <v>22223839.6312342</v>
      </c>
      <c r="G100" s="80" t="n">
        <f aca="false">'Low pensions'!K100</f>
        <v>3724854.92800848</v>
      </c>
      <c r="H100" s="80" t="n">
        <f aca="false">'Low pensions'!V100</f>
        <v>20493052.8040233</v>
      </c>
      <c r="I100" s="80" t="n">
        <f aca="false">'Low pensions'!M100</f>
        <v>115201.698804386</v>
      </c>
      <c r="J100" s="80" t="n">
        <f aca="false">'Low pensions'!W100</f>
        <v>633805.756825463</v>
      </c>
      <c r="K100" s="9"/>
      <c r="L100" s="80" t="n">
        <f aca="false">'Low pensions'!N100</f>
        <v>2735214.74742458</v>
      </c>
      <c r="M100" s="67"/>
      <c r="N100" s="80" t="n">
        <f aca="false">'Low pensions'!L100</f>
        <v>1035709.72832253</v>
      </c>
      <c r="O100" s="9"/>
      <c r="P100" s="80" t="n">
        <f aca="false">'Low pensions'!X100</f>
        <v>19891211.6685074</v>
      </c>
      <c r="Q100" s="67"/>
      <c r="R100" s="80" t="n">
        <f aca="false">'Low SIPA income'!G95</f>
        <v>23095808.2571731</v>
      </c>
      <c r="S100" s="67"/>
      <c r="T100" s="80" t="n">
        <f aca="false">'Low SIPA income'!J95</f>
        <v>88308824.6242659</v>
      </c>
      <c r="U100" s="9"/>
      <c r="V100" s="80" t="n">
        <f aca="false">'Low SIPA income'!F95</f>
        <v>140417.644134068</v>
      </c>
      <c r="W100" s="67"/>
      <c r="X100" s="80" t="n">
        <f aca="false">'Low SIPA income'!M95</f>
        <v>352688.638534635</v>
      </c>
      <c r="Y100" s="9"/>
      <c r="Z100" s="9" t="n">
        <f aca="false">R100+V100-N100-L100-F100</f>
        <v>-2758538.2056741</v>
      </c>
      <c r="AA100" s="9"/>
      <c r="AB100" s="9" t="n">
        <f aca="false">T100-P100-D100</f>
        <v>-53851395.6025235</v>
      </c>
      <c r="AC100" s="50"/>
      <c r="AD100" s="9"/>
      <c r="AE100" s="9"/>
      <c r="AF100" s="9"/>
      <c r="AG100" s="9" t="n">
        <f aca="false">BF100/100*$AG$53</f>
        <v>6698890269.28553</v>
      </c>
      <c r="AH100" s="39" t="n">
        <f aca="false">(AG100-AG99)/AG99</f>
        <v>0.00138805638186712</v>
      </c>
      <c r="AI100" s="39"/>
      <c r="AJ100" s="39" t="n">
        <f aca="false">AB100/AG100</f>
        <v>-0.00803885321863423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13006533</v>
      </c>
      <c r="AX100" s="7"/>
      <c r="AY100" s="39" t="n">
        <f aca="false">(AW100-AW99)/AW99</f>
        <v>0.00441698323373492</v>
      </c>
      <c r="AZ100" s="38" t="n">
        <f aca="false">workers_and_wage_low!B88</f>
        <v>6672.3585355338</v>
      </c>
      <c r="BA100" s="39" t="n">
        <f aca="false">(AZ100-AZ99)/AZ99</f>
        <v>-0.00301560696645707</v>
      </c>
      <c r="BB100" s="39"/>
      <c r="BC100" s="39"/>
      <c r="BD100" s="39"/>
      <c r="BE100" s="39"/>
      <c r="BF100" s="7" t="n">
        <f aca="false">BF99*(1+AY100)*(1+BA100)*(1-BE100)</f>
        <v>121.255499222702</v>
      </c>
      <c r="BG100" s="7"/>
      <c r="BH100" s="7"/>
      <c r="BI100" s="39" t="n">
        <f aca="false">T107/AG107</f>
        <v>0.0151384862408564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0" t="n">
        <f aca="false">'Low pensions'!Q101</f>
        <v>122571751.917487</v>
      </c>
      <c r="E101" s="9"/>
      <c r="F101" s="67" t="n">
        <f aca="false">'Low pensions'!I101</f>
        <v>22278866.8204108</v>
      </c>
      <c r="G101" s="80" t="n">
        <f aca="false">'Low pensions'!K101</f>
        <v>3803301.59491347</v>
      </c>
      <c r="H101" s="80" t="n">
        <f aca="false">'Low pensions'!V101</f>
        <v>20924643.2198259</v>
      </c>
      <c r="I101" s="80" t="n">
        <f aca="false">'Low pensions'!M101</f>
        <v>117627.884378768</v>
      </c>
      <c r="J101" s="80" t="n">
        <f aca="false">'Low pensions'!W101</f>
        <v>647153.91401524</v>
      </c>
      <c r="K101" s="9"/>
      <c r="L101" s="80" t="n">
        <f aca="false">'Low pensions'!N101</f>
        <v>2780534.28822876</v>
      </c>
      <c r="M101" s="67"/>
      <c r="N101" s="80" t="n">
        <f aca="false">'Low pensions'!L101</f>
        <v>1039003.91251127</v>
      </c>
      <c r="O101" s="9"/>
      <c r="P101" s="80" t="n">
        <f aca="false">'Low pensions'!X101</f>
        <v>20144498.6106453</v>
      </c>
      <c r="Q101" s="67"/>
      <c r="R101" s="80" t="n">
        <f aca="false">'Low SIPA income'!G96</f>
        <v>26514719.4748713</v>
      </c>
      <c r="S101" s="67"/>
      <c r="T101" s="80" t="n">
        <f aca="false">'Low SIPA income'!J96</f>
        <v>101381327.987982</v>
      </c>
      <c r="U101" s="9"/>
      <c r="V101" s="80" t="n">
        <f aca="false">'Low SIPA income'!F96</f>
        <v>135645.936470804</v>
      </c>
      <c r="W101" s="67"/>
      <c r="X101" s="80" t="n">
        <f aca="false">'Low SIPA income'!M96</f>
        <v>340703.484606007</v>
      </c>
      <c r="Y101" s="9"/>
      <c r="Z101" s="9" t="n">
        <f aca="false">R101+V101-N101-L101-F101</f>
        <v>551960.390191183</v>
      </c>
      <c r="AA101" s="9"/>
      <c r="AB101" s="9" t="n">
        <f aca="false">T101-P101-D101</f>
        <v>-41334922.5401496</v>
      </c>
      <c r="AC101" s="50"/>
      <c r="AD101" s="9"/>
      <c r="AE101" s="9"/>
      <c r="AF101" s="9"/>
      <c r="AG101" s="9" t="n">
        <f aca="false">BF101/100*$AG$53</f>
        <v>6704775794.49962</v>
      </c>
      <c r="AH101" s="39" t="n">
        <f aca="false">(AG101-AG100)/AG100</f>
        <v>0.000878582119948364</v>
      </c>
      <c r="AI101" s="39" t="n">
        <f aca="false">(AG101-AG97)/AG97</f>
        <v>0.00726981089174184</v>
      </c>
      <c r="AJ101" s="39" t="n">
        <f aca="false">AB101/AG101</f>
        <v>-0.00616499698230916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12940139</v>
      </c>
      <c r="AX101" s="7"/>
      <c r="AY101" s="39" t="n">
        <f aca="false">(AW101-AW100)/AW100</f>
        <v>-0.00510466547849454</v>
      </c>
      <c r="AZ101" s="38" t="n">
        <f aca="false">workers_and_wage_low!B89</f>
        <v>6712.48574469684</v>
      </c>
      <c r="BA101" s="39" t="n">
        <f aca="false">(AZ101-AZ100)/AZ100</f>
        <v>0.00601394678498556</v>
      </c>
      <c r="BB101" s="39"/>
      <c r="BC101" s="39"/>
      <c r="BD101" s="39"/>
      <c r="BE101" s="39"/>
      <c r="BF101" s="7" t="n">
        <f aca="false">BF100*(1+AY101)*(1+BA101)*(1-BE101)</f>
        <v>121.362032136264</v>
      </c>
      <c r="BG101" s="7"/>
      <c r="BH101" s="7"/>
      <c r="BI101" s="39" t="n">
        <f aca="false">T108/AG108</f>
        <v>0.0131979612750922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79" t="n">
        <f aca="false">'Low pensions'!Q102</f>
        <v>122799100.685806</v>
      </c>
      <c r="E102" s="6"/>
      <c r="F102" s="8" t="n">
        <f aca="false">'Low pensions'!I102</f>
        <v>22320190.1502314</v>
      </c>
      <c r="G102" s="79" t="n">
        <f aca="false">'Low pensions'!K102</f>
        <v>3855923.16311925</v>
      </c>
      <c r="H102" s="79" t="n">
        <f aca="false">'Low pensions'!V102</f>
        <v>21214151.5622215</v>
      </c>
      <c r="I102" s="79" t="n">
        <f aca="false">'Low pensions'!M102</f>
        <v>119255.355560388</v>
      </c>
      <c r="J102" s="79" t="n">
        <f aca="false">'Low pensions'!W102</f>
        <v>656107.780274884</v>
      </c>
      <c r="K102" s="6"/>
      <c r="L102" s="79" t="n">
        <f aca="false">'Low pensions'!N102</f>
        <v>3409268.72690155</v>
      </c>
      <c r="M102" s="8"/>
      <c r="N102" s="79" t="n">
        <f aca="false">'Low pensions'!L102</f>
        <v>1041904.50109603</v>
      </c>
      <c r="O102" s="6"/>
      <c r="P102" s="79" t="n">
        <f aca="false">'Low pensions'!X102</f>
        <v>23422962.7843775</v>
      </c>
      <c r="Q102" s="8"/>
      <c r="R102" s="79" t="n">
        <f aca="false">'Low SIPA income'!G97</f>
        <v>23137535.6405488</v>
      </c>
      <c r="S102" s="8"/>
      <c r="T102" s="79" t="n">
        <f aca="false">'Low SIPA income'!J97</f>
        <v>88468372.8911861</v>
      </c>
      <c r="U102" s="6"/>
      <c r="V102" s="79" t="n">
        <f aca="false">'Low SIPA income'!F97</f>
        <v>138934.960225145</v>
      </c>
      <c r="W102" s="8"/>
      <c r="X102" s="79" t="n">
        <f aca="false">'Low SIPA income'!M97</f>
        <v>348964.564025052</v>
      </c>
      <c r="Y102" s="6"/>
      <c r="Z102" s="6" t="n">
        <f aca="false">R102+V102-N102-L102-F102</f>
        <v>-3494892.77745501</v>
      </c>
      <c r="AA102" s="6"/>
      <c r="AB102" s="6" t="n">
        <f aca="false">T102-P102-D102</f>
        <v>-57753690.578997</v>
      </c>
      <c r="AC102" s="50"/>
      <c r="AD102" s="6"/>
      <c r="AE102" s="6"/>
      <c r="AF102" s="6"/>
      <c r="AG102" s="6" t="n">
        <f aca="false">BF102/100*$AG$53</f>
        <v>6721528869.97776</v>
      </c>
      <c r="AH102" s="61" t="n">
        <f aca="false">(AG102-AG101)/AG101</f>
        <v>0.00249867795607519</v>
      </c>
      <c r="AI102" s="61"/>
      <c r="AJ102" s="61" t="n">
        <f aca="false">AB102/AG102</f>
        <v>-0.00859234434548937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0.00336302668952775</v>
      </c>
      <c r="AV102" s="5"/>
      <c r="AW102" s="65" t="n">
        <f aca="false">workers_and_wage_low!C90</f>
        <v>13025217</v>
      </c>
      <c r="AX102" s="5"/>
      <c r="AY102" s="61" t="n">
        <f aca="false">(AW102-AW101)/AW101</f>
        <v>0.00657473617555422</v>
      </c>
      <c r="AZ102" s="66" t="n">
        <f aca="false">workers_and_wage_low!B90</f>
        <v>6685.30397496878</v>
      </c>
      <c r="BA102" s="61" t="n">
        <f aca="false">(AZ102-AZ101)/AZ101</f>
        <v>-0.00404943425757516</v>
      </c>
      <c r="BB102" s="61"/>
      <c r="BC102" s="61"/>
      <c r="BD102" s="61"/>
      <c r="BE102" s="61"/>
      <c r="BF102" s="5" t="n">
        <f aca="false">BF101*(1+AY102)*(1+BA102)*(1-BE102)</f>
        <v>121.665276770668</v>
      </c>
      <c r="BG102" s="5"/>
      <c r="BH102" s="5"/>
      <c r="BI102" s="61" t="n">
        <f aca="false">T109/AG109</f>
        <v>0.0150852605741939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0" t="n">
        <f aca="false">'Low pensions'!Q103</f>
        <v>122971028.723893</v>
      </c>
      <c r="E103" s="9"/>
      <c r="F103" s="67" t="n">
        <f aca="false">'Low pensions'!I103</f>
        <v>22351440.1063046</v>
      </c>
      <c r="G103" s="80" t="n">
        <f aca="false">'Low pensions'!K103</f>
        <v>3935395.85645074</v>
      </c>
      <c r="H103" s="80" t="n">
        <f aca="false">'Low pensions'!V103</f>
        <v>21651386.8726959</v>
      </c>
      <c r="I103" s="80" t="n">
        <f aca="false">'Low pensions'!M103</f>
        <v>121713.273910848</v>
      </c>
      <c r="J103" s="80" t="n">
        <f aca="false">'Low pensions'!W103</f>
        <v>669630.521835961</v>
      </c>
      <c r="K103" s="9"/>
      <c r="L103" s="80" t="n">
        <f aca="false">'Low pensions'!N103</f>
        <v>2802066.7804745</v>
      </c>
      <c r="M103" s="67"/>
      <c r="N103" s="80" t="n">
        <f aca="false">'Low pensions'!L103</f>
        <v>1044157.99440778</v>
      </c>
      <c r="O103" s="9"/>
      <c r="P103" s="80" t="n">
        <f aca="false">'Low pensions'!X103</f>
        <v>20284587.0531642</v>
      </c>
      <c r="Q103" s="67"/>
      <c r="R103" s="80" t="n">
        <f aca="false">'Low SIPA income'!G98</f>
        <v>26622785.4909813</v>
      </c>
      <c r="S103" s="67"/>
      <c r="T103" s="80" t="n">
        <f aca="false">'Low SIPA income'!J98</f>
        <v>101794527.766844</v>
      </c>
      <c r="U103" s="9"/>
      <c r="V103" s="80" t="n">
        <f aca="false">'Low SIPA income'!F98</f>
        <v>136851.423831407</v>
      </c>
      <c r="W103" s="67"/>
      <c r="X103" s="80" t="n">
        <f aca="false">'Low SIPA income'!M98</f>
        <v>343731.321304194</v>
      </c>
      <c r="Y103" s="9"/>
      <c r="Z103" s="9" t="n">
        <f aca="false">R103+V103-N103-L103-F103</f>
        <v>561972.033625804</v>
      </c>
      <c r="AA103" s="9"/>
      <c r="AB103" s="9" t="n">
        <f aca="false">T103-P103-D103</f>
        <v>-41461088.0102128</v>
      </c>
      <c r="AC103" s="50"/>
      <c r="AD103" s="9"/>
      <c r="AE103" s="9"/>
      <c r="AF103" s="9"/>
      <c r="AG103" s="9" t="n">
        <f aca="false">BF103/100*$AG$53</f>
        <v>6754901341.52512</v>
      </c>
      <c r="AH103" s="39" t="n">
        <f aca="false">(AG103-AG102)/AG102</f>
        <v>0.0049650120073749</v>
      </c>
      <c r="AI103" s="39"/>
      <c r="AJ103" s="39" t="n">
        <f aca="false">AB103/AG103</f>
        <v>-0.00613792650905716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13071245</v>
      </c>
      <c r="AX103" s="7"/>
      <c r="AY103" s="39" t="n">
        <f aca="false">(AW103-AW102)/AW102</f>
        <v>0.00353376070433222</v>
      </c>
      <c r="AZ103" s="38" t="n">
        <f aca="false">workers_and_wage_low!B91</f>
        <v>6694.83863179856</v>
      </c>
      <c r="BA103" s="39" t="n">
        <f aca="false">(AZ103-AZ102)/AZ102</f>
        <v>0.00142621141319457</v>
      </c>
      <c r="BB103" s="39"/>
      <c r="BC103" s="39"/>
      <c r="BD103" s="39"/>
      <c r="BE103" s="39"/>
      <c r="BF103" s="7" t="n">
        <f aca="false">BF102*(1+AY103)*(1+BA103)*(1-BE103)</f>
        <v>122.269346330715</v>
      </c>
      <c r="BG103" s="7"/>
      <c r="BH103" s="7"/>
      <c r="BI103" s="39" t="n">
        <f aca="false">T110/AG110</f>
        <v>0.0132001070527004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0" t="n">
        <f aca="false">'Low pensions'!Q104</f>
        <v>122863347.914213</v>
      </c>
      <c r="E104" s="9"/>
      <c r="F104" s="67" t="n">
        <f aca="false">'Low pensions'!I104</f>
        <v>22331867.8445032</v>
      </c>
      <c r="G104" s="80" t="n">
        <f aca="false">'Low pensions'!K104</f>
        <v>4007529.17819935</v>
      </c>
      <c r="H104" s="80" t="n">
        <f aca="false">'Low pensions'!V104</f>
        <v>22048243.1261861</v>
      </c>
      <c r="I104" s="80" t="n">
        <f aca="false">'Low pensions'!M104</f>
        <v>123944.201387609</v>
      </c>
      <c r="J104" s="80" t="n">
        <f aca="false">'Low pensions'!W104</f>
        <v>681904.426583076</v>
      </c>
      <c r="K104" s="9"/>
      <c r="L104" s="80" t="n">
        <f aca="false">'Low pensions'!N104</f>
        <v>2743699.15851905</v>
      </c>
      <c r="M104" s="67"/>
      <c r="N104" s="80" t="n">
        <f aca="false">'Low pensions'!L104</f>
        <v>1043627.58145758</v>
      </c>
      <c r="O104" s="9"/>
      <c r="P104" s="80" t="n">
        <f aca="false">'Low pensions'!X104</f>
        <v>19978799.0098145</v>
      </c>
      <c r="Q104" s="67"/>
      <c r="R104" s="80" t="n">
        <f aca="false">'Low SIPA income'!G99</f>
        <v>23291983.5328549</v>
      </c>
      <c r="S104" s="67"/>
      <c r="T104" s="80" t="n">
        <f aca="false">'Low SIPA income'!J99</f>
        <v>89058917.79368</v>
      </c>
      <c r="U104" s="9"/>
      <c r="V104" s="80" t="n">
        <f aca="false">'Low SIPA income'!F99</f>
        <v>139368.309078335</v>
      </c>
      <c r="W104" s="67"/>
      <c r="X104" s="80" t="n">
        <f aca="false">'Low SIPA income'!M99</f>
        <v>350053.011406323</v>
      </c>
      <c r="Y104" s="9"/>
      <c r="Z104" s="9" t="n">
        <f aca="false">R104+V104-N104-L104-F104</f>
        <v>-2687842.74254662</v>
      </c>
      <c r="AA104" s="9"/>
      <c r="AB104" s="9" t="n">
        <f aca="false">T104-P104-D104</f>
        <v>-53783229.1303471</v>
      </c>
      <c r="AC104" s="50"/>
      <c r="AD104" s="9"/>
      <c r="AE104" s="9"/>
      <c r="AF104" s="9"/>
      <c r="AG104" s="9" t="n">
        <f aca="false">BF104/100*$AG$53</f>
        <v>6791471750.46471</v>
      </c>
      <c r="AH104" s="39" t="n">
        <f aca="false">(AG104-AG103)/AG103</f>
        <v>0.00541390718984707</v>
      </c>
      <c r="AI104" s="39"/>
      <c r="AJ104" s="39" t="n">
        <f aca="false">AB104/AG104</f>
        <v>-0.00791923033864744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13156476</v>
      </c>
      <c r="AX104" s="7"/>
      <c r="AY104" s="39" t="n">
        <f aca="false">(AW104-AW103)/AW103</f>
        <v>0.00652049594357691</v>
      </c>
      <c r="AZ104" s="38" t="n">
        <f aca="false">workers_and_wage_low!B92</f>
        <v>6687.47819237597</v>
      </c>
      <c r="BA104" s="39" t="n">
        <f aca="false">(AZ104-AZ103)/AZ103</f>
        <v>-0.00109941999014373</v>
      </c>
      <c r="BB104" s="39"/>
      <c r="BC104" s="39"/>
      <c r="BD104" s="39"/>
      <c r="BE104" s="39"/>
      <c r="BF104" s="7" t="n">
        <f aca="false">BF103*(1+AY104)*(1+BA104)*(1-BE104)</f>
        <v>122.931301223912</v>
      </c>
      <c r="BG104" s="7"/>
      <c r="BH104" s="7"/>
      <c r="BI104" s="39" t="n">
        <f aca="false">T111/AG111</f>
        <v>0.0150574166326653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0" t="n">
        <f aca="false">'Low pensions'!Q105</f>
        <v>123207340.376301</v>
      </c>
      <c r="E105" s="9"/>
      <c r="F105" s="67" t="n">
        <f aca="false">'Low pensions'!I105</f>
        <v>22394392.546404</v>
      </c>
      <c r="G105" s="80" t="n">
        <f aca="false">'Low pensions'!K105</f>
        <v>4109543.74201469</v>
      </c>
      <c r="H105" s="80" t="n">
        <f aca="false">'Low pensions'!V105</f>
        <v>22609497.1571357</v>
      </c>
      <c r="I105" s="80" t="n">
        <f aca="false">'Low pensions'!M105</f>
        <v>127099.290990145</v>
      </c>
      <c r="J105" s="80" t="n">
        <f aca="false">'Low pensions'!W105</f>
        <v>699262.798674302</v>
      </c>
      <c r="K105" s="9"/>
      <c r="L105" s="80" t="n">
        <f aca="false">'Low pensions'!N105</f>
        <v>2775732.90538347</v>
      </c>
      <c r="M105" s="67"/>
      <c r="N105" s="80" t="n">
        <f aca="false">'Low pensions'!L105</f>
        <v>1047717.95632827</v>
      </c>
      <c r="O105" s="9"/>
      <c r="P105" s="80" t="n">
        <f aca="false">'Low pensions'!X105</f>
        <v>20167526.3102588</v>
      </c>
      <c r="Q105" s="67"/>
      <c r="R105" s="80" t="n">
        <f aca="false">'Low SIPA income'!G100</f>
        <v>26701425.4497562</v>
      </c>
      <c r="S105" s="67"/>
      <c r="T105" s="80" t="n">
        <f aca="false">'Low SIPA income'!J100</f>
        <v>102095214.465079</v>
      </c>
      <c r="U105" s="9"/>
      <c r="V105" s="80" t="n">
        <f aca="false">'Low SIPA income'!F100</f>
        <v>146976.98928102</v>
      </c>
      <c r="W105" s="67"/>
      <c r="X105" s="80" t="n">
        <f aca="false">'Low SIPA income'!M100</f>
        <v>369163.822432096</v>
      </c>
      <c r="Y105" s="9"/>
      <c r="Z105" s="9" t="n">
        <f aca="false">R105+V105-N105-L105-F105</f>
        <v>630559.030921467</v>
      </c>
      <c r="AA105" s="9"/>
      <c r="AB105" s="9" t="n">
        <f aca="false">T105-P105-D105</f>
        <v>-41279652.221481</v>
      </c>
      <c r="AC105" s="50"/>
      <c r="AD105" s="9"/>
      <c r="AE105" s="9"/>
      <c r="AF105" s="9"/>
      <c r="AG105" s="9" t="n">
        <f aca="false">BF105/100*$AG$53</f>
        <v>6795373516.21617</v>
      </c>
      <c r="AH105" s="39" t="n">
        <f aca="false">(AG105-AG104)/AG104</f>
        <v>0.000574509604813848</v>
      </c>
      <c r="AI105" s="39" t="n">
        <f aca="false">(AG105-AG101)/AG101</f>
        <v>0.0135124162974811</v>
      </c>
      <c r="AJ105" s="39" t="n">
        <f aca="false">AB105/AG105</f>
        <v>-0.00607467008590081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13132003</v>
      </c>
      <c r="AX105" s="7"/>
      <c r="AY105" s="39" t="n">
        <f aca="false">(AW105-AW104)/AW104</f>
        <v>-0.00186014856865927</v>
      </c>
      <c r="AZ105" s="38" t="n">
        <f aca="false">workers_and_wage_low!B93</f>
        <v>6703.79025868376</v>
      </c>
      <c r="BA105" s="39" t="n">
        <f aca="false">(AZ105-AZ104)/AZ104</f>
        <v>0.00243919543937843</v>
      </c>
      <c r="BB105" s="39"/>
      <c r="BC105" s="39"/>
      <c r="BD105" s="39"/>
      <c r="BE105" s="39"/>
      <c r="BF105" s="7" t="n">
        <f aca="false">BF104*(1+AY105)*(1+BA105)*(1-BE105)</f>
        <v>123.001926437198</v>
      </c>
      <c r="BG105" s="7"/>
      <c r="BH105" s="7"/>
      <c r="BI105" s="39" t="n">
        <f aca="false">T112/AG112</f>
        <v>0.0132107511124721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79" t="n">
        <f aca="false">'Low pensions'!Q106</f>
        <v>122951955.04482</v>
      </c>
      <c r="E106" s="6"/>
      <c r="F106" s="8" t="n">
        <f aca="false">'Low pensions'!I106</f>
        <v>22347973.2393537</v>
      </c>
      <c r="G106" s="79" t="n">
        <f aca="false">'Low pensions'!K106</f>
        <v>4181863.11449719</v>
      </c>
      <c r="H106" s="79" t="n">
        <f aca="false">'Low pensions'!V106</f>
        <v>23007377.0068699</v>
      </c>
      <c r="I106" s="79" t="n">
        <f aca="false">'Low pensions'!M106</f>
        <v>129335.972613316</v>
      </c>
      <c r="J106" s="79" t="n">
        <f aca="false">'Low pensions'!W106</f>
        <v>711568.361037218</v>
      </c>
      <c r="K106" s="6"/>
      <c r="L106" s="79" t="n">
        <f aca="false">'Low pensions'!N106</f>
        <v>3391531.26688047</v>
      </c>
      <c r="M106" s="8"/>
      <c r="N106" s="79" t="n">
        <f aca="false">'Low pensions'!L106</f>
        <v>1045625.06687941</v>
      </c>
      <c r="O106" s="6"/>
      <c r="P106" s="79" t="n">
        <f aca="false">'Low pensions'!X106</f>
        <v>23351392.4752035</v>
      </c>
      <c r="Q106" s="8"/>
      <c r="R106" s="79" t="n">
        <f aca="false">'Low SIPA income'!G101</f>
        <v>23414041.5877693</v>
      </c>
      <c r="S106" s="8"/>
      <c r="T106" s="79" t="n">
        <f aca="false">'Low SIPA income'!J101</f>
        <v>89525617.3456242</v>
      </c>
      <c r="U106" s="6"/>
      <c r="V106" s="79" t="n">
        <f aca="false">'Low SIPA income'!F101</f>
        <v>141156.505168978</v>
      </c>
      <c r="W106" s="8"/>
      <c r="X106" s="79" t="n">
        <f aca="false">'Low SIPA income'!M101</f>
        <v>354544.444434781</v>
      </c>
      <c r="Y106" s="6"/>
      <c r="Z106" s="6" t="n">
        <f aca="false">R106+V106-N106-L106-F106</f>
        <v>-3229931.48017534</v>
      </c>
      <c r="AA106" s="6"/>
      <c r="AB106" s="6" t="n">
        <f aca="false">T106-P106-D106</f>
        <v>-56777730.1743997</v>
      </c>
      <c r="AC106" s="50"/>
      <c r="AD106" s="6"/>
      <c r="AE106" s="6"/>
      <c r="AF106" s="6"/>
      <c r="AG106" s="6" t="n">
        <f aca="false">BF106/100*$AG$53</f>
        <v>6797101839.45049</v>
      </c>
      <c r="AH106" s="61" t="n">
        <f aca="false">(AG106-AG105)/AG105</f>
        <v>0.000254338224410232</v>
      </c>
      <c r="AI106" s="61"/>
      <c r="AJ106" s="61" t="n">
        <f aca="false">AB106/AG106</f>
        <v>-0.00835322634786209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0.00225128751559667</v>
      </c>
      <c r="AV106" s="5"/>
      <c r="AW106" s="65" t="n">
        <f aca="false">workers_and_wage_low!C94</f>
        <v>13127525</v>
      </c>
      <c r="AX106" s="5"/>
      <c r="AY106" s="61" t="n">
        <f aca="false">(AW106-AW105)/AW105</f>
        <v>-0.000340999008300562</v>
      </c>
      <c r="AZ106" s="66" t="n">
        <f aca="false">workers_and_wage_low!B94</f>
        <v>6707.78263602175</v>
      </c>
      <c r="BA106" s="61" t="n">
        <f aca="false">(AZ106-AZ105)/AZ105</f>
        <v>0.000595540311366112</v>
      </c>
      <c r="BB106" s="61"/>
      <c r="BC106" s="61"/>
      <c r="BD106" s="61"/>
      <c r="BE106" s="61"/>
      <c r="BF106" s="5" t="n">
        <f aca="false">BF105*(1+AY106)*(1+BA106)*(1-BE106)</f>
        <v>123.033210528767</v>
      </c>
      <c r="BG106" s="5"/>
      <c r="BH106" s="5"/>
      <c r="BI106" s="61" t="n">
        <f aca="false">T113/AG113</f>
        <v>0.0151217628704507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0" t="n">
        <f aca="false">'Low pensions'!Q107</f>
        <v>123186573.582291</v>
      </c>
      <c r="E107" s="9"/>
      <c r="F107" s="67" t="n">
        <f aca="false">'Low pensions'!I107</f>
        <v>22390617.9357714</v>
      </c>
      <c r="G107" s="80" t="n">
        <f aca="false">'Low pensions'!K107</f>
        <v>4212875.76667588</v>
      </c>
      <c r="H107" s="80" t="n">
        <f aca="false">'Low pensions'!V107</f>
        <v>23177999.4689453</v>
      </c>
      <c r="I107" s="80" t="n">
        <f aca="false">'Low pensions'!M107</f>
        <v>130295.12680441</v>
      </c>
      <c r="J107" s="80" t="n">
        <f aca="false">'Low pensions'!W107</f>
        <v>716845.344400376</v>
      </c>
      <c r="K107" s="9"/>
      <c r="L107" s="80" t="n">
        <f aca="false">'Low pensions'!N107</f>
        <v>2840242.14721582</v>
      </c>
      <c r="M107" s="67"/>
      <c r="N107" s="80" t="n">
        <f aca="false">'Low pensions'!L107</f>
        <v>1047667.0549428</v>
      </c>
      <c r="O107" s="9"/>
      <c r="P107" s="80" t="n">
        <f aca="false">'Low pensions'!X107</f>
        <v>20501985.0283864</v>
      </c>
      <c r="Q107" s="67"/>
      <c r="R107" s="80" t="n">
        <f aca="false">'Low SIPA income'!G102</f>
        <v>27086630.4533279</v>
      </c>
      <c r="S107" s="67"/>
      <c r="T107" s="80" t="n">
        <f aca="false">'Low SIPA income'!J102</f>
        <v>103568079.182608</v>
      </c>
      <c r="U107" s="9"/>
      <c r="V107" s="80" t="n">
        <f aca="false">'Low SIPA income'!F102</f>
        <v>138932.543773813</v>
      </c>
      <c r="W107" s="67"/>
      <c r="X107" s="80" t="n">
        <f aca="false">'Low SIPA income'!M102</f>
        <v>348958.494595989</v>
      </c>
      <c r="Y107" s="9"/>
      <c r="Z107" s="9" t="n">
        <f aca="false">R107+V107-N107-L107-F107</f>
        <v>947035.859171748</v>
      </c>
      <c r="AA107" s="9"/>
      <c r="AB107" s="9" t="n">
        <f aca="false">T107-P107-D107</f>
        <v>-40120479.4280689</v>
      </c>
      <c r="AC107" s="50"/>
      <c r="AD107" s="9"/>
      <c r="AE107" s="9"/>
      <c r="AF107" s="9"/>
      <c r="AG107" s="9" t="n">
        <f aca="false">BF107/100*$AG$53</f>
        <v>6841376180.86901</v>
      </c>
      <c r="AH107" s="39" t="n">
        <f aca="false">(AG107-AG106)/AG106</f>
        <v>0.00651370870472394</v>
      </c>
      <c r="AI107" s="39"/>
      <c r="AJ107" s="39" t="n">
        <f aca="false">AB107/AG107</f>
        <v>-0.00586438727638752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13131928</v>
      </c>
      <c r="AX107" s="7"/>
      <c r="AY107" s="39" t="n">
        <f aca="false">(AW107-AW106)/AW106</f>
        <v>0.000335402141683219</v>
      </c>
      <c r="AZ107" s="38" t="n">
        <f aca="false">workers_and_wage_low!B95</f>
        <v>6749.21147818294</v>
      </c>
      <c r="BA107" s="39" t="n">
        <f aca="false">(AZ107-AZ106)/AZ106</f>
        <v>0.00617623504058044</v>
      </c>
      <c r="BB107" s="39"/>
      <c r="BC107" s="39"/>
      <c r="BD107" s="39"/>
      <c r="BE107" s="39"/>
      <c r="BF107" s="7" t="n">
        <f aca="false">BF106*(1+AY107)*(1+BA107)*(1-BE107)</f>
        <v>123.834613023158</v>
      </c>
      <c r="BG107" s="7"/>
      <c r="BH107" s="7"/>
      <c r="BI107" s="39" t="n">
        <f aca="false">T114/AG114</f>
        <v>0.0131571296070244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0" t="n">
        <f aca="false">'Low pensions'!Q108</f>
        <v>123092407.062056</v>
      </c>
      <c r="E108" s="9"/>
      <c r="F108" s="67" t="n">
        <f aca="false">'Low pensions'!I108</f>
        <v>22373502.0560484</v>
      </c>
      <c r="G108" s="80" t="n">
        <f aca="false">'Low pensions'!K108</f>
        <v>4317804.79013769</v>
      </c>
      <c r="H108" s="80" t="n">
        <f aca="false">'Low pensions'!V108</f>
        <v>23755287.9969652</v>
      </c>
      <c r="I108" s="80" t="n">
        <f aca="false">'Low pensions'!M108</f>
        <v>133540.354334155</v>
      </c>
      <c r="J108" s="80" t="n">
        <f aca="false">'Low pensions'!W108</f>
        <v>734699.628772118</v>
      </c>
      <c r="K108" s="9"/>
      <c r="L108" s="80" t="n">
        <f aca="false">'Low pensions'!N108</f>
        <v>2789710.83428072</v>
      </c>
      <c r="M108" s="67"/>
      <c r="N108" s="80" t="n">
        <f aca="false">'Low pensions'!L108</f>
        <v>1047922.93452256</v>
      </c>
      <c r="O108" s="9"/>
      <c r="P108" s="80" t="n">
        <f aca="false">'Low pensions'!X108</f>
        <v>20241185.5793015</v>
      </c>
      <c r="Q108" s="67"/>
      <c r="R108" s="80" t="n">
        <f aca="false">'Low SIPA income'!G103</f>
        <v>23582003.1722405</v>
      </c>
      <c r="S108" s="67"/>
      <c r="T108" s="80" t="n">
        <f aca="false">'Low SIPA income'!J103</f>
        <v>90167833.0213659</v>
      </c>
      <c r="U108" s="9"/>
      <c r="V108" s="80" t="n">
        <f aca="false">'Low SIPA income'!F103</f>
        <v>141364.711406556</v>
      </c>
      <c r="W108" s="67"/>
      <c r="X108" s="80" t="n">
        <f aca="false">'Low SIPA income'!M103</f>
        <v>355067.398476052</v>
      </c>
      <c r="Y108" s="9"/>
      <c r="Z108" s="9" t="n">
        <f aca="false">R108+V108-N108-L108-F108</f>
        <v>-2487767.94120464</v>
      </c>
      <c r="AA108" s="9"/>
      <c r="AB108" s="9" t="n">
        <f aca="false">T108-P108-D108</f>
        <v>-53165759.6199914</v>
      </c>
      <c r="AC108" s="50"/>
      <c r="AD108" s="9"/>
      <c r="AE108" s="9"/>
      <c r="AF108" s="9"/>
      <c r="AG108" s="9" t="n">
        <f aca="false">BF108/100*$AG$53</f>
        <v>6831951628.13026</v>
      </c>
      <c r="AH108" s="39" t="n">
        <f aca="false">(AG108-AG107)/AG107</f>
        <v>-0.0013775814236195</v>
      </c>
      <c r="AI108" s="39"/>
      <c r="AJ108" s="39" t="n">
        <f aca="false">AB108/AG108</f>
        <v>-0.00778192857822409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13130167</v>
      </c>
      <c r="AX108" s="7"/>
      <c r="AY108" s="39" t="n">
        <f aca="false">(AW108-AW107)/AW107</f>
        <v>-0.000134100643865851</v>
      </c>
      <c r="AZ108" s="38" t="n">
        <f aca="false">workers_and_wage_low!B96</f>
        <v>6740.81783783876</v>
      </c>
      <c r="BA108" s="39" t="n">
        <f aca="false">(AZ108-AZ107)/AZ107</f>
        <v>-0.00124364755369132</v>
      </c>
      <c r="BB108" s="39"/>
      <c r="BC108" s="39"/>
      <c r="BD108" s="39"/>
      <c r="BE108" s="39"/>
      <c r="BF108" s="7" t="n">
        <f aca="false">BF107*(1+AY108)*(1+BA108)*(1-BE108)</f>
        <v>123.664020760656</v>
      </c>
      <c r="BG108" s="7"/>
      <c r="BH108" s="7"/>
      <c r="BI108" s="39" t="n">
        <f aca="false">T115/AG115</f>
        <v>0.0150454723425072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0" t="n">
        <f aca="false">'Low pensions'!Q109</f>
        <v>122930407.813811</v>
      </c>
      <c r="E109" s="9"/>
      <c r="F109" s="67" t="n">
        <f aca="false">'Low pensions'!I109</f>
        <v>22344056.7750584</v>
      </c>
      <c r="G109" s="80" t="n">
        <f aca="false">'Low pensions'!K109</f>
        <v>4330548.46718055</v>
      </c>
      <c r="H109" s="80" t="n">
        <f aca="false">'Low pensions'!V109</f>
        <v>23825399.9480624</v>
      </c>
      <c r="I109" s="80" t="n">
        <f aca="false">'Low pensions'!M109</f>
        <v>133934.488675687</v>
      </c>
      <c r="J109" s="80" t="n">
        <f aca="false">'Low pensions'!W109</f>
        <v>736868.039630798</v>
      </c>
      <c r="K109" s="9"/>
      <c r="L109" s="80" t="n">
        <f aca="false">'Low pensions'!N109</f>
        <v>2727756.69005219</v>
      </c>
      <c r="M109" s="67"/>
      <c r="N109" s="80" t="n">
        <f aca="false">'Low pensions'!L109</f>
        <v>1045919.13865218</v>
      </c>
      <c r="O109" s="9"/>
      <c r="P109" s="80" t="n">
        <f aca="false">'Low pensions'!X109</f>
        <v>19908680.9367186</v>
      </c>
      <c r="Q109" s="67"/>
      <c r="R109" s="80" t="n">
        <f aca="false">'Low SIPA income'!G104</f>
        <v>27051644.2314678</v>
      </c>
      <c r="S109" s="67"/>
      <c r="T109" s="80" t="n">
        <f aca="false">'Low SIPA income'!J104</f>
        <v>103434306.331011</v>
      </c>
      <c r="U109" s="9"/>
      <c r="V109" s="80" t="n">
        <f aca="false">'Low SIPA income'!F104</f>
        <v>150377.12754859</v>
      </c>
      <c r="W109" s="67"/>
      <c r="X109" s="80" t="n">
        <f aca="false">'Low SIPA income'!M104</f>
        <v>377703.989473168</v>
      </c>
      <c r="Y109" s="9"/>
      <c r="Z109" s="9" t="n">
        <f aca="false">R109+V109-N109-L109-F109</f>
        <v>1084288.75525365</v>
      </c>
      <c r="AA109" s="9"/>
      <c r="AB109" s="9" t="n">
        <f aca="false">T109-P109-D109</f>
        <v>-39404782.4195192</v>
      </c>
      <c r="AC109" s="50"/>
      <c r="AD109" s="9"/>
      <c r="AE109" s="9"/>
      <c r="AF109" s="9"/>
      <c r="AG109" s="9" t="n">
        <f aca="false">BF109/100*$AG$53</f>
        <v>6856646978.17376</v>
      </c>
      <c r="AH109" s="39" t="n">
        <f aca="false">(AG109-AG108)/AG108</f>
        <v>0.00361468455687201</v>
      </c>
      <c r="AI109" s="39" t="n">
        <f aca="false">(AG109-AG105)/AG105</f>
        <v>0.00901693804047168</v>
      </c>
      <c r="AJ109" s="39" t="n">
        <f aca="false">AB109/AG109</f>
        <v>-0.00574694636386464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13143182</v>
      </c>
      <c r="AX109" s="7"/>
      <c r="AY109" s="39" t="n">
        <f aca="false">(AW109-AW108)/AW108</f>
        <v>0.000991228824431555</v>
      </c>
      <c r="AZ109" s="38" t="n">
        <f aca="false">workers_and_wage_low!B97</f>
        <v>6758.48456326929</v>
      </c>
      <c r="BA109" s="39" t="n">
        <f aca="false">(AZ109-AZ108)/AZ108</f>
        <v>0.00262085786258231</v>
      </c>
      <c r="BB109" s="39"/>
      <c r="BC109" s="39"/>
      <c r="BD109" s="39"/>
      <c r="BE109" s="39"/>
      <c r="BF109" s="7" t="n">
        <f aca="false">BF108*(1+AY109)*(1+BA109)*(1-BE109)</f>
        <v>124.111027186741</v>
      </c>
      <c r="BG109" s="7"/>
      <c r="BH109" s="7"/>
      <c r="BI109" s="39" t="n">
        <f aca="false">T116/AG116</f>
        <v>0.0131699763393519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79" t="n">
        <f aca="false">'Low pensions'!Q110</f>
        <v>123638973.476472</v>
      </c>
      <c r="E110" s="6"/>
      <c r="F110" s="8" t="n">
        <f aca="false">'Low pensions'!I110</f>
        <v>22472846.9716982</v>
      </c>
      <c r="G110" s="79" t="n">
        <f aca="false">'Low pensions'!K110</f>
        <v>4419031.08447073</v>
      </c>
      <c r="H110" s="79" t="n">
        <f aca="false">'Low pensions'!V110</f>
        <v>24312205.2018002</v>
      </c>
      <c r="I110" s="79" t="n">
        <f aca="false">'Low pensions'!M110</f>
        <v>136671.064468167</v>
      </c>
      <c r="J110" s="79" t="n">
        <f aca="false">'Low pensions'!W110</f>
        <v>751923.872220626</v>
      </c>
      <c r="K110" s="6"/>
      <c r="L110" s="79" t="n">
        <f aca="false">'Low pensions'!N110</f>
        <v>3343026.98231113</v>
      </c>
      <c r="M110" s="8"/>
      <c r="N110" s="79" t="n">
        <f aca="false">'Low pensions'!L110</f>
        <v>1053564.36709576</v>
      </c>
      <c r="O110" s="6"/>
      <c r="P110" s="79" t="n">
        <f aca="false">'Low pensions'!X110</f>
        <v>23143383.1993117</v>
      </c>
      <c r="Q110" s="8"/>
      <c r="R110" s="79" t="n">
        <f aca="false">'Low SIPA income'!G105</f>
        <v>23789510.781271</v>
      </c>
      <c r="S110" s="8"/>
      <c r="T110" s="79" t="n">
        <f aca="false">'Low SIPA income'!J105</f>
        <v>90961256.3495312</v>
      </c>
      <c r="U110" s="6"/>
      <c r="V110" s="79" t="n">
        <f aca="false">'Low SIPA income'!F105</f>
        <v>146470.74071806</v>
      </c>
      <c r="W110" s="8"/>
      <c r="X110" s="79" t="n">
        <f aca="false">'Low SIPA income'!M105</f>
        <v>367892.271997453</v>
      </c>
      <c r="Y110" s="6"/>
      <c r="Z110" s="6" t="n">
        <f aca="false">R110+V110-N110-L110-F110</f>
        <v>-2933456.79911608</v>
      </c>
      <c r="AA110" s="6"/>
      <c r="AB110" s="6" t="n">
        <f aca="false">T110-P110-D110</f>
        <v>-55821100.3262527</v>
      </c>
      <c r="AC110" s="50"/>
      <c r="AD110" s="6"/>
      <c r="AE110" s="6"/>
      <c r="AF110" s="6"/>
      <c r="AG110" s="6" t="n">
        <f aca="false">BF110/100*$AG$53</f>
        <v>6890948382.94684</v>
      </c>
      <c r="AH110" s="61" t="n">
        <f aca="false">(AG110-AG109)/AG109</f>
        <v>0.00500264996612378</v>
      </c>
      <c r="AI110" s="61"/>
      <c r="AJ110" s="61" t="n">
        <f aca="false">AB110/AG110</f>
        <v>-0.00810064119249453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0.00337698333195159</v>
      </c>
      <c r="AV110" s="5"/>
      <c r="AW110" s="65" t="n">
        <f aca="false">workers_and_wage_low!C98</f>
        <v>13168866</v>
      </c>
      <c r="AX110" s="5"/>
      <c r="AY110" s="61" t="n">
        <f aca="false">(AW110-AW109)/AW109</f>
        <v>0.00195416908934229</v>
      </c>
      <c r="AZ110" s="66" t="n">
        <f aca="false">workers_and_wage_low!B98</f>
        <v>6779.04749077911</v>
      </c>
      <c r="BA110" s="61" t="n">
        <f aca="false">(AZ110-AZ109)/AZ109</f>
        <v>0.00304253524844565</v>
      </c>
      <c r="BB110" s="61"/>
      <c r="BC110" s="61"/>
      <c r="BD110" s="61"/>
      <c r="BE110" s="61"/>
      <c r="BF110" s="5" t="n">
        <f aca="false">BF109*(1+AY110)*(1+BA110)*(1-BE110)</f>
        <v>124.731911212692</v>
      </c>
      <c r="BG110" s="5"/>
      <c r="BH110" s="5"/>
      <c r="BI110" s="61" t="n">
        <f aca="false">T117/AG117</f>
        <v>0.0150371157756309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0" t="n">
        <f aca="false">'Low pensions'!Q111</f>
        <v>123611476.805372</v>
      </c>
      <c r="E111" s="9"/>
      <c r="F111" s="67" t="n">
        <f aca="false">'Low pensions'!I111</f>
        <v>22467849.1262415</v>
      </c>
      <c r="G111" s="80" t="n">
        <f aca="false">'Low pensions'!K111</f>
        <v>4505873.39409463</v>
      </c>
      <c r="H111" s="80" t="n">
        <f aca="false">'Low pensions'!V111</f>
        <v>24789985.9667272</v>
      </c>
      <c r="I111" s="80" t="n">
        <f aca="false">'Low pensions'!M111</f>
        <v>139356.909095711</v>
      </c>
      <c r="J111" s="80" t="n">
        <f aca="false">'Low pensions'!W111</f>
        <v>766700.596909095</v>
      </c>
      <c r="K111" s="9"/>
      <c r="L111" s="80" t="n">
        <f aca="false">'Low pensions'!N111</f>
        <v>2786275.28330323</v>
      </c>
      <c r="M111" s="67"/>
      <c r="N111" s="80" t="n">
        <f aca="false">'Low pensions'!L111</f>
        <v>1053530.39706201</v>
      </c>
      <c r="O111" s="9"/>
      <c r="P111" s="80" t="n">
        <f aca="false">'Low pensions'!X111</f>
        <v>20254209.0933705</v>
      </c>
      <c r="Q111" s="67"/>
      <c r="R111" s="80" t="n">
        <f aca="false">'Low SIPA income'!G106</f>
        <v>27198904.6220206</v>
      </c>
      <c r="S111" s="67"/>
      <c r="T111" s="80" t="n">
        <f aca="false">'Low SIPA income'!J106</f>
        <v>103997369.197597</v>
      </c>
      <c r="U111" s="9"/>
      <c r="V111" s="80" t="n">
        <f aca="false">'Low SIPA income'!F106</f>
        <v>145485.620807736</v>
      </c>
      <c r="W111" s="67"/>
      <c r="X111" s="80" t="n">
        <f aca="false">'Low SIPA income'!M106</f>
        <v>365417.934800668</v>
      </c>
      <c r="Y111" s="9"/>
      <c r="Z111" s="9" t="n">
        <f aca="false">R111+V111-N111-L111-F111</f>
        <v>1036735.43622155</v>
      </c>
      <c r="AA111" s="9"/>
      <c r="AB111" s="9" t="n">
        <f aca="false">T111-P111-D111</f>
        <v>-39868316.7011454</v>
      </c>
      <c r="AC111" s="50"/>
      <c r="AD111" s="9"/>
      <c r="AE111" s="9"/>
      <c r="AF111" s="9"/>
      <c r="AG111" s="9" t="n">
        <f aca="false">BF111/100*$AG$53</f>
        <v>6906720570.64473</v>
      </c>
      <c r="AH111" s="39" t="n">
        <f aca="false">(AG111-AG110)/AG110</f>
        <v>0.00228882685247217</v>
      </c>
      <c r="AI111" s="39"/>
      <c r="AJ111" s="39" t="n">
        <f aca="false">AB111/AG111</f>
        <v>-0.00577239462540233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13186532</v>
      </c>
      <c r="AX111" s="7"/>
      <c r="AY111" s="39" t="n">
        <f aca="false">(AW111-AW110)/AW110</f>
        <v>0.00134149743797226</v>
      </c>
      <c r="AZ111" s="38" t="n">
        <f aca="false">workers_and_wage_low!B99</f>
        <v>6785.46087832646</v>
      </c>
      <c r="BA111" s="39" t="n">
        <f aca="false">(AZ111-AZ110)/AZ110</f>
        <v>0.000946060277062085</v>
      </c>
      <c r="BB111" s="39"/>
      <c r="BC111" s="39"/>
      <c r="BD111" s="39"/>
      <c r="BE111" s="39"/>
      <c r="BF111" s="7" t="n">
        <f aca="false">BF110*(1+AY111)*(1+BA111)*(1-BE111)</f>
        <v>125.017400960436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0" t="n">
        <f aca="false">'Low pensions'!Q112</f>
        <v>123838437.873786</v>
      </c>
      <c r="E112" s="9"/>
      <c r="F112" s="67" t="n">
        <f aca="false">'Low pensions'!I112</f>
        <v>22509101.987015</v>
      </c>
      <c r="G112" s="80" t="n">
        <f aca="false">'Low pensions'!K112</f>
        <v>4542816.4045466</v>
      </c>
      <c r="H112" s="80" t="n">
        <f aca="false">'Low pensions'!V112</f>
        <v>24993235.5102837</v>
      </c>
      <c r="I112" s="80" t="n">
        <f aca="false">'Low pensions'!M112</f>
        <v>140499.476429277</v>
      </c>
      <c r="J112" s="80" t="n">
        <f aca="false">'Low pensions'!W112</f>
        <v>772986.665266511</v>
      </c>
      <c r="K112" s="9"/>
      <c r="L112" s="80" t="n">
        <f aca="false">'Low pensions'!N112</f>
        <v>2697672.48259424</v>
      </c>
      <c r="M112" s="67"/>
      <c r="N112" s="80" t="n">
        <f aca="false">'Low pensions'!L112</f>
        <v>1055712.89283842</v>
      </c>
      <c r="O112" s="9"/>
      <c r="P112" s="80" t="n">
        <f aca="false">'Low pensions'!X112</f>
        <v>19806456.1871131</v>
      </c>
      <c r="Q112" s="67"/>
      <c r="R112" s="80" t="n">
        <f aca="false">'Low SIPA income'!G107</f>
        <v>23837119.9095504</v>
      </c>
      <c r="S112" s="67"/>
      <c r="T112" s="80" t="n">
        <f aca="false">'Low SIPA income'!J107</f>
        <v>91143293.9778716</v>
      </c>
      <c r="U112" s="9"/>
      <c r="V112" s="80" t="n">
        <f aca="false">'Low SIPA income'!F107</f>
        <v>144443.965248606</v>
      </c>
      <c r="W112" s="67"/>
      <c r="X112" s="80" t="n">
        <f aca="false">'Low SIPA income'!M107</f>
        <v>362801.596353766</v>
      </c>
      <c r="Y112" s="9"/>
      <c r="Z112" s="9" t="n">
        <f aca="false">R112+V112-N112-L112-F112</f>
        <v>-2280923.4876487</v>
      </c>
      <c r="AA112" s="9"/>
      <c r="AB112" s="9" t="n">
        <f aca="false">T112-P112-D112</f>
        <v>-52501600.0830279</v>
      </c>
      <c r="AC112" s="50"/>
      <c r="AD112" s="9"/>
      <c r="AE112" s="9"/>
      <c r="AF112" s="9"/>
      <c r="AG112" s="9" t="n">
        <f aca="false">BF112/100*$AG$53</f>
        <v>6899175769.9397</v>
      </c>
      <c r="AH112" s="39" t="n">
        <f aca="false">(AG112-AG111)/AG111</f>
        <v>-0.0010923853988095</v>
      </c>
      <c r="AI112" s="39"/>
      <c r="AJ112" s="39" t="n">
        <f aca="false">AB112/AG112</f>
        <v>-0.00760983657088168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13150983</v>
      </c>
      <c r="AX112" s="7"/>
      <c r="AY112" s="39" t="n">
        <f aca="false">(AW112-AW111)/AW111</f>
        <v>-0.00269585665131666</v>
      </c>
      <c r="AZ112" s="38" t="n">
        <f aca="false">workers_and_wage_low!B100</f>
        <v>6796.37058077377</v>
      </c>
      <c r="BA112" s="39" t="n">
        <f aca="false">(AZ112-AZ111)/AZ111</f>
        <v>0.00160780566610628</v>
      </c>
      <c r="BB112" s="39"/>
      <c r="BC112" s="39"/>
      <c r="BD112" s="39"/>
      <c r="BE112" s="39"/>
      <c r="BF112" s="7" t="n">
        <f aca="false">BF111*(1+AY112)*(1+BA112)*(1-BE112)</f>
        <v>124.880833777029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0" t="n">
        <f aca="false">'Low pensions'!Q113</f>
        <v>123854361.400258</v>
      </c>
      <c r="E113" s="9"/>
      <c r="F113" s="67" t="n">
        <f aca="false">'Low pensions'!I113</f>
        <v>22511996.2764416</v>
      </c>
      <c r="G113" s="80" t="n">
        <f aca="false">'Low pensions'!K113</f>
        <v>4653090.76607776</v>
      </c>
      <c r="H113" s="80" t="n">
        <f aca="false">'Low pensions'!V113</f>
        <v>25599932.5112314</v>
      </c>
      <c r="I113" s="80" t="n">
        <f aca="false">'Low pensions'!M113</f>
        <v>143910.023693127</v>
      </c>
      <c r="J113" s="80" t="n">
        <f aca="false">'Low pensions'!W113</f>
        <v>791750.490038085</v>
      </c>
      <c r="K113" s="9"/>
      <c r="L113" s="80" t="n">
        <f aca="false">'Low pensions'!N113</f>
        <v>2728422.79552987</v>
      </c>
      <c r="M113" s="67"/>
      <c r="N113" s="80" t="n">
        <f aca="false">'Low pensions'!L113</f>
        <v>1056221.31323173</v>
      </c>
      <c r="O113" s="9"/>
      <c r="P113" s="80" t="n">
        <f aca="false">'Low pensions'!X113</f>
        <v>19968816.8861126</v>
      </c>
      <c r="Q113" s="67"/>
      <c r="R113" s="80" t="n">
        <f aca="false">'Low SIPA income'!G108</f>
        <v>27484721.4627807</v>
      </c>
      <c r="S113" s="67"/>
      <c r="T113" s="80" t="n">
        <f aca="false">'Low SIPA income'!J108</f>
        <v>105090214.660475</v>
      </c>
      <c r="U113" s="9"/>
      <c r="V113" s="80" t="n">
        <f aca="false">'Low SIPA income'!F108</f>
        <v>148591.638884863</v>
      </c>
      <c r="W113" s="67"/>
      <c r="X113" s="80" t="n">
        <f aca="false">'Low SIPA income'!M108</f>
        <v>373219.356720552</v>
      </c>
      <c r="Y113" s="9"/>
      <c r="Z113" s="9" t="n">
        <f aca="false">R113+V113-N113-L113-F113</f>
        <v>1336672.7164623</v>
      </c>
      <c r="AA113" s="9"/>
      <c r="AB113" s="9" t="n">
        <f aca="false">T113-P113-D113</f>
        <v>-38732963.6258956</v>
      </c>
      <c r="AC113" s="50"/>
      <c r="AD113" s="9"/>
      <c r="AE113" s="9"/>
      <c r="AF113" s="9"/>
      <c r="AG113" s="9" t="n">
        <f aca="false">BF113/100*$AG$53</f>
        <v>6949600754.93783</v>
      </c>
      <c r="AH113" s="39" t="n">
        <f aca="false">(AG113-AG112)/AG112</f>
        <v>0.00730884190801991</v>
      </c>
      <c r="AI113" s="39" t="n">
        <f aca="false">(AG113-AG109)/AG109</f>
        <v>0.0135567394763018</v>
      </c>
      <c r="AJ113" s="39" t="n">
        <f aca="false">AB113/AG113</f>
        <v>-0.00557340845779882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13203623</v>
      </c>
      <c r="AX113" s="7"/>
      <c r="AY113" s="39" t="n">
        <f aca="false">(AW113-AW112)/AW112</f>
        <v>0.00400274260867039</v>
      </c>
      <c r="AZ113" s="38" t="n">
        <f aca="false">workers_and_wage_low!B101</f>
        <v>6818.75047582947</v>
      </c>
      <c r="BA113" s="39" t="n">
        <f aca="false">(AZ113-AZ112)/AZ112</f>
        <v>0.00329291859378735</v>
      </c>
      <c r="BB113" s="39"/>
      <c r="BC113" s="39"/>
      <c r="BD113" s="39"/>
      <c r="BE113" s="39"/>
      <c r="BF113" s="7" t="n">
        <f aca="false">BF112*(1+AY113)*(1+BA113)*(1-BE113)</f>
        <v>125.793568048447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79" t="n">
        <f aca="false">'Low pensions'!Q114</f>
        <v>124182452.002205</v>
      </c>
      <c r="E114" s="6"/>
      <c r="F114" s="8" t="n">
        <f aca="false">'Low pensions'!I114</f>
        <v>22571630.6270278</v>
      </c>
      <c r="G114" s="79" t="n">
        <f aca="false">'Low pensions'!K114</f>
        <v>4733638.84907133</v>
      </c>
      <c r="H114" s="79" t="n">
        <f aca="false">'Low pensions'!V114</f>
        <v>26043084.2983354</v>
      </c>
      <c r="I114" s="79" t="n">
        <f aca="false">'Low pensions'!M114</f>
        <v>146401.20151767</v>
      </c>
      <c r="J114" s="79" t="n">
        <f aca="false">'Low pensions'!W114</f>
        <v>805456.215412432</v>
      </c>
      <c r="K114" s="6"/>
      <c r="L114" s="79" t="n">
        <f aca="false">'Low pensions'!N114</f>
        <v>3244277.48425427</v>
      </c>
      <c r="M114" s="8"/>
      <c r="N114" s="79" t="n">
        <f aca="false">'Low pensions'!L114</f>
        <v>1060809.45179818</v>
      </c>
      <c r="O114" s="6"/>
      <c r="P114" s="79" t="n">
        <f aca="false">'Low pensions'!X114</f>
        <v>22670831.9028464</v>
      </c>
      <c r="Q114" s="8"/>
      <c r="R114" s="79" t="n">
        <f aca="false">'Low SIPA income'!G109</f>
        <v>23822375.6045462</v>
      </c>
      <c r="S114" s="8"/>
      <c r="T114" s="79" t="n">
        <f aca="false">'Low SIPA income'!J109</f>
        <v>91086917.8497741</v>
      </c>
      <c r="U114" s="6"/>
      <c r="V114" s="79" t="n">
        <f aca="false">'Low SIPA income'!F109</f>
        <v>146752.808377353</v>
      </c>
      <c r="W114" s="8"/>
      <c r="X114" s="79" t="n">
        <f aca="false">'Low SIPA income'!M109</f>
        <v>368600.744635233</v>
      </c>
      <c r="Y114" s="6"/>
      <c r="Z114" s="6" t="n">
        <f aca="false">R114+V114-N114-L114-F114</f>
        <v>-2907589.15015666</v>
      </c>
      <c r="AA114" s="6"/>
      <c r="AB114" s="6" t="n">
        <f aca="false">T114-P114-D114</f>
        <v>-55766366.0552773</v>
      </c>
      <c r="AC114" s="50"/>
      <c r="AD114" s="6"/>
      <c r="AE114" s="6"/>
      <c r="AF114" s="6"/>
      <c r="AG114" s="6" t="n">
        <f aca="false">BF114/100*$AG$53</f>
        <v>6923008328.59045</v>
      </c>
      <c r="AH114" s="61" t="n">
        <f aca="false">(AG114-AG113)/AG113</f>
        <v>-0.00382646820804497</v>
      </c>
      <c r="AI114" s="61"/>
      <c r="AJ114" s="61" t="n">
        <f aca="false">AB114/AG114</f>
        <v>-0.00805522157542045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0.000540973147708021</v>
      </c>
      <c r="AV114" s="5"/>
      <c r="AW114" s="65" t="n">
        <f aca="false">workers_and_wage_low!C102</f>
        <v>13209506</v>
      </c>
      <c r="AX114" s="5"/>
      <c r="AY114" s="61" t="n">
        <f aca="false">(AW114-AW113)/AW113</f>
        <v>0.000445559525593847</v>
      </c>
      <c r="AZ114" s="66" t="n">
        <f aca="false">workers_and_wage_low!B102</f>
        <v>6789.63355800806</v>
      </c>
      <c r="BA114" s="61" t="n">
        <f aca="false">(AZ114-AZ113)/AZ113</f>
        <v>-0.0042701251387079</v>
      </c>
      <c r="BB114" s="61"/>
      <c r="BC114" s="61"/>
      <c r="BD114" s="61"/>
      <c r="BE114" s="61"/>
      <c r="BF114" s="5" t="n">
        <f aca="false">BF113*(1+AY114)*(1+BA114)*(1-BE114)</f>
        <v>125.312222959533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0" t="n">
        <f aca="false">'Low pensions'!Q115</f>
        <v>124501157.365018</v>
      </c>
      <c r="E115" s="9"/>
      <c r="F115" s="67" t="n">
        <f aca="false">'Low pensions'!I115</f>
        <v>22629559.0993061</v>
      </c>
      <c r="G115" s="80" t="n">
        <f aca="false">'Low pensions'!K115</f>
        <v>4782067.25877383</v>
      </c>
      <c r="H115" s="80" t="n">
        <f aca="false">'Low pensions'!V115</f>
        <v>26309523.1198277</v>
      </c>
      <c r="I115" s="80" t="n">
        <f aca="false">'Low pensions'!M115</f>
        <v>147898.987384758</v>
      </c>
      <c r="J115" s="80" t="n">
        <f aca="false">'Low pensions'!W115</f>
        <v>813696.591334878</v>
      </c>
      <c r="K115" s="9"/>
      <c r="L115" s="80" t="n">
        <f aca="false">'Low pensions'!N115</f>
        <v>2675417.07914818</v>
      </c>
      <c r="M115" s="67"/>
      <c r="N115" s="80" t="n">
        <f aca="false">'Low pensions'!L115</f>
        <v>1063781.37207471</v>
      </c>
      <c r="O115" s="9"/>
      <c r="P115" s="80" t="n">
        <f aca="false">'Low pensions'!X115</f>
        <v>19735363.1850055</v>
      </c>
      <c r="Q115" s="67"/>
      <c r="R115" s="80" t="n">
        <f aca="false">'Low SIPA income'!G110</f>
        <v>27435485.4989864</v>
      </c>
      <c r="S115" s="67"/>
      <c r="T115" s="80" t="n">
        <f aca="false">'Low SIPA income'!J110</f>
        <v>104901956.685543</v>
      </c>
      <c r="U115" s="9"/>
      <c r="V115" s="80" t="n">
        <f aca="false">'Low SIPA income'!F110</f>
        <v>150170.262660754</v>
      </c>
      <c r="W115" s="67"/>
      <c r="X115" s="80" t="n">
        <f aca="false">'Low SIPA income'!M110</f>
        <v>377184.404515727</v>
      </c>
      <c r="Y115" s="9"/>
      <c r="Z115" s="9" t="n">
        <f aca="false">R115+V115-N115-L115-F115</f>
        <v>1216898.21111813</v>
      </c>
      <c r="AA115" s="9"/>
      <c r="AB115" s="9" t="n">
        <f aca="false">T115-P115-D115</f>
        <v>-39334563.8644806</v>
      </c>
      <c r="AC115" s="50"/>
      <c r="AD115" s="9"/>
      <c r="AE115" s="9"/>
      <c r="AF115" s="9"/>
      <c r="AG115" s="9" t="n">
        <f aca="false">BF115/100*$AG$53</f>
        <v>6972327242.20756</v>
      </c>
      <c r="AH115" s="39" t="n">
        <f aca="false">(AG115-AG114)/AG114</f>
        <v>0.00712391366242195</v>
      </c>
      <c r="AI115" s="39"/>
      <c r="AJ115" s="39" t="n">
        <f aca="false">AB115/AG115</f>
        <v>-0.00564152577727069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13250881</v>
      </c>
      <c r="AX115" s="7"/>
      <c r="AY115" s="39" t="n">
        <f aca="false">(AW115-AW114)/AW114</f>
        <v>0.00313221402829144</v>
      </c>
      <c r="AZ115" s="38" t="n">
        <f aca="false">workers_and_wage_low!B103</f>
        <v>6816.65111103882</v>
      </c>
      <c r="BA115" s="39" t="n">
        <f aca="false">(AZ115-AZ114)/AZ114</f>
        <v>0.00397923581588611</v>
      </c>
      <c r="BB115" s="39"/>
      <c r="BC115" s="39"/>
      <c r="BD115" s="39"/>
      <c r="BE115" s="39"/>
      <c r="BF115" s="7" t="n">
        <f aca="false">BF114*(1+AY115)*(1+BA115)*(1-BE115)</f>
        <v>126.204936416743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0" t="n">
        <f aca="false">'Low pensions'!Q116</f>
        <v>124521506.916136</v>
      </c>
      <c r="E116" s="9"/>
      <c r="F116" s="67" t="n">
        <f aca="false">'Low pensions'!I116</f>
        <v>22633257.8711039</v>
      </c>
      <c r="G116" s="80" t="n">
        <f aca="false">'Low pensions'!K116</f>
        <v>4847625.14310223</v>
      </c>
      <c r="H116" s="80" t="n">
        <f aca="false">'Low pensions'!V116</f>
        <v>26670203.2566996</v>
      </c>
      <c r="I116" s="80" t="n">
        <f aca="false">'Low pensions'!M116</f>
        <v>149926.550817594</v>
      </c>
      <c r="J116" s="80" t="n">
        <f aca="false">'Low pensions'!W116</f>
        <v>824851.647114414</v>
      </c>
      <c r="K116" s="9"/>
      <c r="L116" s="80" t="n">
        <f aca="false">'Low pensions'!N116</f>
        <v>2642477.42269254</v>
      </c>
      <c r="M116" s="67"/>
      <c r="N116" s="80" t="n">
        <f aca="false">'Low pensions'!L116</f>
        <v>1064203.74503143</v>
      </c>
      <c r="O116" s="9"/>
      <c r="P116" s="80" t="n">
        <f aca="false">'Low pensions'!X116</f>
        <v>19566762.9224564</v>
      </c>
      <c r="Q116" s="67"/>
      <c r="R116" s="80" t="n">
        <f aca="false">'Low SIPA income'!G111</f>
        <v>23973824.9451264</v>
      </c>
      <c r="S116" s="67"/>
      <c r="T116" s="80" t="n">
        <f aca="false">'Low SIPA income'!J111</f>
        <v>91665997.5298542</v>
      </c>
      <c r="U116" s="9"/>
      <c r="V116" s="80" t="n">
        <f aca="false">'Low SIPA income'!F111</f>
        <v>148804.600600412</v>
      </c>
      <c r="W116" s="67"/>
      <c r="X116" s="80" t="n">
        <f aca="false">'Low SIPA income'!M111</f>
        <v>373754.255151445</v>
      </c>
      <c r="Y116" s="9"/>
      <c r="Z116" s="9" t="n">
        <f aca="false">R116+V116-N116-L116-F116</f>
        <v>-2217309.49310113</v>
      </c>
      <c r="AA116" s="9"/>
      <c r="AB116" s="9" t="n">
        <f aca="false">T116-P116-D116</f>
        <v>-52422272.3087377</v>
      </c>
      <c r="AC116" s="50"/>
      <c r="AD116" s="9"/>
      <c r="AE116" s="9"/>
      <c r="AF116" s="9"/>
      <c r="AG116" s="9" t="n">
        <f aca="false">BF116/100*$AG$53</f>
        <v>6960224921.28222</v>
      </c>
      <c r="AH116" s="39" t="n">
        <f aca="false">(AG116-AG115)/AG115</f>
        <v>-0.00173576490387301</v>
      </c>
      <c r="AI116" s="39"/>
      <c r="AJ116" s="39" t="n">
        <f aca="false">AB116/AG116</f>
        <v>-0.00753169228029494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13217345</v>
      </c>
      <c r="AX116" s="7"/>
      <c r="AY116" s="39" t="n">
        <f aca="false">(AW116-AW115)/AW115</f>
        <v>-0.00253085059023623</v>
      </c>
      <c r="AZ116" s="38" t="n">
        <f aca="false">workers_and_wage_low!B104</f>
        <v>6822.08468432831</v>
      </c>
      <c r="BA116" s="39" t="n">
        <f aca="false">(AZ116-AZ115)/AZ115</f>
        <v>0.000797103035049873</v>
      </c>
      <c r="BB116" s="39"/>
      <c r="BC116" s="39"/>
      <c r="BD116" s="39"/>
      <c r="BE116" s="39"/>
      <c r="BF116" s="7" t="n">
        <f aca="false">BF115*(1+AY116)*(1+BA116)*(1-BE116)</f>
        <v>125.985874317416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0" t="n">
        <f aca="false">'Low pensions'!Q117</f>
        <v>125185557.708233</v>
      </c>
      <c r="E117" s="9"/>
      <c r="F117" s="67" t="n">
        <f aca="false">'Low pensions'!I117</f>
        <v>22753956.9630863</v>
      </c>
      <c r="G117" s="80" t="n">
        <f aca="false">'Low pensions'!K117</f>
        <v>4954352.12602919</v>
      </c>
      <c r="H117" s="80" t="n">
        <f aca="false">'Low pensions'!V117</f>
        <v>27257383.6272128</v>
      </c>
      <c r="I117" s="80" t="n">
        <f aca="false">'Low pensions'!M117</f>
        <v>153227.38534111</v>
      </c>
      <c r="J117" s="80" t="n">
        <f aca="false">'Low pensions'!W117</f>
        <v>843011.864759164</v>
      </c>
      <c r="K117" s="9"/>
      <c r="L117" s="80" t="n">
        <f aca="false">'Low pensions'!N117</f>
        <v>2692217.59588812</v>
      </c>
      <c r="M117" s="67"/>
      <c r="N117" s="80" t="n">
        <f aca="false">'Low pensions'!L117</f>
        <v>1070749.59334309</v>
      </c>
      <c r="O117" s="9"/>
      <c r="P117" s="80" t="n">
        <f aca="false">'Low pensions'!X117</f>
        <v>19860878.2436964</v>
      </c>
      <c r="Q117" s="67"/>
      <c r="R117" s="80" t="n">
        <f aca="false">'Low SIPA income'!G112</f>
        <v>27389136.3001036</v>
      </c>
      <c r="S117" s="67"/>
      <c r="T117" s="80" t="n">
        <f aca="false">'Low SIPA income'!J112</f>
        <v>104724736.506451</v>
      </c>
      <c r="U117" s="9"/>
      <c r="V117" s="80" t="n">
        <f aca="false">'Low SIPA income'!F112</f>
        <v>151597.543340981</v>
      </c>
      <c r="W117" s="67"/>
      <c r="X117" s="80" t="n">
        <f aca="false">'Low SIPA income'!M112</f>
        <v>380769.322088018</v>
      </c>
      <c r="Y117" s="9"/>
      <c r="Z117" s="9" t="n">
        <f aca="false">R117+V117-N117-L117-F117</f>
        <v>1023809.6911271</v>
      </c>
      <c r="AA117" s="9"/>
      <c r="AB117" s="9" t="n">
        <f aca="false">T117-P117-D117</f>
        <v>-40321699.4454784</v>
      </c>
      <c r="AC117" s="50"/>
      <c r="AD117" s="9"/>
      <c r="AE117" s="9"/>
      <c r="AF117" s="9"/>
      <c r="AG117" s="9" t="n">
        <f aca="false">BF117/100*$AG$53</f>
        <v>6964416452.53321</v>
      </c>
      <c r="AH117" s="39" t="n">
        <f aca="false">(AG117-AG116)/AG116</f>
        <v>0.000602212040328122</v>
      </c>
      <c r="AI117" s="39" t="n">
        <f aca="false">(AG117-AG113)/AG113</f>
        <v>0.00213187751610782</v>
      </c>
      <c r="AJ117" s="39" t="n">
        <f aca="false">AB117/AG117</f>
        <v>-0.00578967379683504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13210779</v>
      </c>
      <c r="AX117" s="7"/>
      <c r="AY117" s="39" t="n">
        <f aca="false">(AW117-AW116)/AW116</f>
        <v>-0.000496771477176392</v>
      </c>
      <c r="AZ117" s="38" t="n">
        <f aca="false">workers_and_wage_low!B105</f>
        <v>6829.58576927646</v>
      </c>
      <c r="BA117" s="39" t="n">
        <f aca="false">(AZ117-AZ116)/AZ116</f>
        <v>0.00109952973251406</v>
      </c>
      <c r="BB117" s="39"/>
      <c r="BC117" s="39"/>
      <c r="BD117" s="39"/>
      <c r="BE117" s="39"/>
      <c r="BF117" s="7" t="n">
        <f aca="false">BF116*(1+AY117)*(1+BA117)*(1-BE117)</f>
        <v>126.061744527841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75" hidden="false" customHeight="false" outlineLevel="0" collapsed="false">
      <c r="X118" s="0" t="n">
        <v>302885.087467281</v>
      </c>
    </row>
    <row r="119" customFormat="false" ht="12.75" hidden="false" customHeight="false" outlineLevel="0" collapsed="false">
      <c r="X119" s="0" t="n">
        <v>298544.5587723</v>
      </c>
      <c r="AI119" s="31" t="n">
        <f aca="false">AVERAGE(AI33:AI117)</f>
        <v>0.0159067324631197</v>
      </c>
    </row>
    <row r="120" customFormat="false" ht="12.75" hidden="false" customHeight="false" outlineLevel="0" collapsed="false">
      <c r="X120" s="0" t="n">
        <v>302784.693481786</v>
      </c>
    </row>
    <row r="121" customFormat="false" ht="12.75" hidden="false" customHeight="false" outlineLevel="0" collapsed="false">
      <c r="X121" s="0" t="n">
        <v>301474.320317004</v>
      </c>
    </row>
    <row r="122" customFormat="false" ht="12.75" hidden="false" customHeight="false" outlineLevel="0" collapsed="false">
      <c r="X122" s="0" t="n">
        <v>307602.17491932</v>
      </c>
    </row>
    <row r="123" customFormat="false" ht="12.75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'[1]Central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0.0151310077532529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104.608332965146</v>
      </c>
      <c r="L17" s="13" t="n">
        <f aca="false">100*F17*100/D17/($F$16*100/$D$16)</f>
        <v>95.9057031626599</v>
      </c>
    </row>
    <row r="18" customFormat="false" ht="12.8" hidden="false" customHeight="false" outlineLevel="0" collapsed="false">
      <c r="A18" s="29" t="s">
        <v>18</v>
      </c>
      <c r="B18" s="29" t="n">
        <f aca="false">'[1]Central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0.0193312629240947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110.792997915196</v>
      </c>
      <c r="L18" s="13" t="n">
        <f aca="false">100*F18*100/D18/($F$16*100/$D$16)</f>
        <v>91.9171576861123</v>
      </c>
    </row>
    <row r="19" customFormat="false" ht="12.8" hidden="false" customHeight="false" outlineLevel="0" collapsed="false">
      <c r="A19" s="27" t="s">
        <v>22</v>
      </c>
      <c r="B19" s="27" t="n">
        <f aca="false">'[1]Central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0.0236228928231217</v>
      </c>
      <c r="F19" s="88" t="n">
        <v>64479.1100699836</v>
      </c>
      <c r="G19" s="28" t="n">
        <f aca="false">(F19/F18)^(1/3)-1</f>
        <v>0.0364181789834128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118.831692922469</v>
      </c>
      <c r="L19" s="13" t="n">
        <f aca="false">100*F19*100/D19/($F$16*100/$D$16)</f>
        <v>95.4073167927061</v>
      </c>
    </row>
    <row r="20" customFormat="false" ht="12.8" hidden="false" customHeight="false" outlineLevel="0" collapsed="false">
      <c r="A20" s="29" t="s">
        <v>36</v>
      </c>
      <c r="B20" s="29" t="n">
        <f aca="false">'[1]Central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0.0211335597120055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99.0299996945942</v>
      </c>
    </row>
    <row r="21" customFormat="false" ht="12.8" hidden="false" customHeight="false" outlineLevel="0" collapsed="false">
      <c r="A21" s="27" t="s">
        <v>16</v>
      </c>
      <c r="B21" s="27" t="n">
        <f aca="false">'[1]Central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0.0198732372510186</v>
      </c>
      <c r="F21" s="88" t="n">
        <v>78464.9064607942</v>
      </c>
      <c r="G21" s="28" t="n">
        <f aca="false">(F21/F20)^(1/3)-1</f>
        <v>0.0326216527166572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'[1]Central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0.0187548083901858</v>
      </c>
      <c r="F22" s="90" t="n">
        <v>85476.8673732663</v>
      </c>
      <c r="G22" s="30" t="n">
        <f aca="false">(F22/F21)^(1/3)-1</f>
        <v>0.0289423564740883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141.914749272659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'[1]Central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0.0177555829071672</v>
      </c>
      <c r="F23" s="88" t="n">
        <v>92841.7245399318</v>
      </c>
      <c r="G23" s="28" t="n">
        <f aca="false">(F23/F22)^(1/3)-1</f>
        <v>0.0279331387362396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'[1]Central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0.0160735888170267</v>
      </c>
      <c r="F24" s="90" t="n">
        <v>98859.1500745735</v>
      </c>
      <c r="G24" s="30" t="n">
        <f aca="false">(F24/F23)^(1/3)-1</f>
        <v>0.021153956761111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156.939947357469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'[1]Central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0.0153340495695518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'[1]Central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0.0146595779141645</v>
      </c>
      <c r="F26" s="90" t="n">
        <v>110549.334174532</v>
      </c>
      <c r="G26" s="30" t="n">
        <f aca="false">(F26/F25)^(1/3)-1</f>
        <v>0.0171962268589481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'[1]Central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0.014041947301106</v>
      </c>
      <c r="F27" s="88" t="n">
        <v>116138.720431557</v>
      </c>
      <c r="G27" s="28" t="n">
        <f aca="false">(F27/F26)^(1/3)-1</f>
        <v>0.0165770521693616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178.932485261709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'[1]Central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0.0139705806309229</v>
      </c>
      <c r="F28" s="90" t="n">
        <v>121495.984963592</v>
      </c>
      <c r="G28" s="30" t="n">
        <f aca="false">(F28/F27)^(1/3)-1</f>
        <v>0.0151455062019219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'[1]Central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0.013408536283362</v>
      </c>
      <c r="F29" s="88" t="n">
        <v>126887.60571401</v>
      </c>
      <c r="G29" s="28" t="n">
        <f aca="false">(F29/F28)^(1/3)-1</f>
        <v>0.0145787427033519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114.919890083951</v>
      </c>
      <c r="M29" s="31" t="n">
        <f aca="false">L27/L16-1</f>
        <v>0.141255213135255</v>
      </c>
    </row>
    <row r="30" customFormat="false" ht="12.8" hidden="false" customHeight="false" outlineLevel="0" collapsed="false">
      <c r="A30" s="29" t="s">
        <v>18</v>
      </c>
      <c r="B30" s="29" t="n">
        <f aca="false">'[1]Central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0.0140555402894822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201.746377132577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'[1]Central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0.0135710348301097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115.714258854375</v>
      </c>
    </row>
    <row r="32" customFormat="false" ht="12.8" hidden="false" customHeight="false" outlineLevel="0" collapsed="false">
      <c r="A32" s="29" t="s">
        <v>48</v>
      </c>
      <c r="B32" s="29" t="n">
        <f aca="false">'[1]Central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0.00990163404996181</v>
      </c>
      <c r="F32" s="90" t="n">
        <v>142394.223684599</v>
      </c>
      <c r="G32" s="30" t="n">
        <f aca="false">(F32/F31)^(1/3)-1</f>
        <v>0.0110557963155515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215.631537988887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'[1]Central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0.0096159745116069</v>
      </c>
      <c r="F33" s="88" t="n">
        <v>147042.905693681</v>
      </c>
      <c r="G33" s="28" t="n">
        <f aca="false">(F33/F32)^(1/3)-1</f>
        <v>0.0107658678550722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'[1]Central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0.00934633611869673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228.192598454259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'[1]Central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0.00909140775220707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8" t="s">
        <v>54</v>
      </c>
      <c r="C41" s="78"/>
      <c r="D41" s="78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'[1]Central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0.130138391310772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'[1]Central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'[1]Central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26" colorId="64" zoomScale="75" zoomScaleNormal="75" zoomScalePageLayoutView="100" workbookViewId="0">
      <pane xSplit="2" ySplit="0" topLeftCell="AA26" activePane="topRight" state="frozen"/>
      <selection pane="topLeft" activeCell="A26" activeCellId="0" sqref="A26"/>
      <selection pane="topRight" activeCell="AG57" activeCellId="0" sqref="AG57"/>
    </sheetView>
  </sheetViews>
  <sheetFormatPr defaultColWidth="9.0390625" defaultRowHeight="12.75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4"/>
    <col collapsed="false" customWidth="true" hidden="false" outlineLevel="0" max="30" min="30" style="0" width="13.7"/>
    <col collapsed="false" customWidth="true" hidden="false" outlineLevel="0" max="33" min="33" style="0" width="13.14"/>
    <col collapsed="false" customWidth="true" hidden="false" outlineLevel="0" max="39" min="39" style="0" width="11.42"/>
    <col collapsed="false" customWidth="true" hidden="false" outlineLevel="0" max="41" min="41" style="0" width="19.31"/>
    <col collapsed="false" customWidth="true" hidden="false" outlineLevel="0" max="42" min="42" style="0" width="14.28"/>
    <col collapsed="false" customWidth="true" hidden="false" outlineLevel="0" max="43" min="43" style="0" width="14.01"/>
    <col collapsed="false" customWidth="true" hidden="false" outlineLevel="0" max="44" min="44" style="0" width="15.42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75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75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75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-0.0328861566468327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0.0139858096813863</v>
      </c>
      <c r="BM4" s="51" t="n">
        <f aca="false">SUM(D14:D17)/AVERAGE(AG14:AG17)</f>
        <v>0.0796893569690467</v>
      </c>
      <c r="BN4" s="51" t="n">
        <f aca="false">(SUM(H14:H17)+SUM(J14:J17))/AVERAGE(AG14:AG17)</f>
        <v>0</v>
      </c>
      <c r="BO4" s="52" t="n">
        <f aca="false">AL4-BN4</f>
        <v>-0.0328861566468327</v>
      </c>
      <c r="BP4" s="31" t="n">
        <f aca="false">BN4+BM4</f>
        <v>0.0796893569690467</v>
      </c>
    </row>
    <row r="5" customFormat="false" ht="12.75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-0.0327951493030264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0.0153260729788298</v>
      </c>
      <c r="BM5" s="51" t="n">
        <f aca="false">SUM(D18:D21)/AVERAGE(AG18:AG21)</f>
        <v>0.0788412538445577</v>
      </c>
      <c r="BN5" s="51" t="n">
        <f aca="false">(SUM(H18:H21)+SUM(J18:J21))/AVERAGE(AG18:AG21)</f>
        <v>3.99679724492795E-005</v>
      </c>
      <c r="BO5" s="52" t="n">
        <f aca="false">AL5-BN5</f>
        <v>-0.0328351172754756</v>
      </c>
      <c r="BP5" s="31" t="n">
        <f aca="false">BN5+BM5</f>
        <v>0.078881221817007</v>
      </c>
    </row>
    <row r="6" customFormat="false" ht="12.75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-0.0365261073608417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0.0188665219430461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-0.0370689294127957</v>
      </c>
      <c r="BP6" s="31" t="n">
        <f aca="false">BN6+BM6</f>
        <v>0.0813936538711351</v>
      </c>
    </row>
    <row r="7" customFormat="false" ht="12.75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-0.0372826826647113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0.0590298460100686</v>
      </c>
      <c r="BL7" s="51" t="n">
        <f aca="false">SUM(P26:P29)/AVERAGE(AG26:AG29)</f>
        <v>0.0176319076287644</v>
      </c>
      <c r="BM7" s="51" t="n">
        <f aca="false">SUM(D26:D29)/AVERAGE(AG26:AG29)</f>
        <v>0.0786806210460154</v>
      </c>
      <c r="BN7" s="51" t="n">
        <f aca="false">(SUM(H26:H29)+SUM(J26:J29))/AVERAGE(AG26:AG29)</f>
        <v>0.000951174085141823</v>
      </c>
      <c r="BO7" s="52" t="n">
        <f aca="false">AL7-BN7</f>
        <v>-0.0382338567498531</v>
      </c>
      <c r="BP7" s="31" t="n">
        <f aca="false">BN7+BM7</f>
        <v>0.0796317951311572</v>
      </c>
    </row>
    <row r="8" customFormat="false" ht="12.75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-0.0382956547298254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0.0517544321084433</v>
      </c>
      <c r="BL8" s="51" t="n">
        <f aca="false">SUM(P30:P33)/AVERAGE(AG30:AG33)</f>
        <v>0.0166844520623045</v>
      </c>
      <c r="BM8" s="51" t="n">
        <f aca="false">SUM(D30:D33)/AVERAGE(AG30:AG33)</f>
        <v>0.0733656347759642</v>
      </c>
      <c r="BN8" s="51" t="n">
        <f aca="false">(SUM(H30:H33)+SUM(J30:J33))/AVERAGE(AG30:AG33)</f>
        <v>0.000837451527143033</v>
      </c>
      <c r="BO8" s="52" t="n">
        <f aca="false">AL8-BN8</f>
        <v>-0.0391331062569684</v>
      </c>
      <c r="BP8" s="31" t="n">
        <f aca="false">BN8+BM8</f>
        <v>0.0742030863031072</v>
      </c>
    </row>
    <row r="9" customFormat="false" ht="12.75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-0.0500062055888442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0.0599235695724774</v>
      </c>
      <c r="BL9" s="51" t="n">
        <f aca="false">SUM(P34:P37)/AVERAGE(AG34:AG37)</f>
        <v>0.0191143911741727</v>
      </c>
      <c r="BM9" s="51" t="n">
        <f aca="false">SUM(D34:D37)/AVERAGE(AG34:AG37)</f>
        <v>0.0908153839871489</v>
      </c>
      <c r="BN9" s="51" t="n">
        <f aca="false">(SUM(H34:H37)+SUM(J34:J37))/AVERAGE(AG34:AG37)</f>
        <v>0.00129618665466193</v>
      </c>
      <c r="BO9" s="52" t="n">
        <f aca="false">AL9-BN9</f>
        <v>-0.0513023922435061</v>
      </c>
      <c r="BP9" s="31" t="n">
        <f aca="false">BN9+BM9</f>
        <v>0.0921115706418108</v>
      </c>
    </row>
    <row r="10" customFormat="false" ht="12.75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-0.0373230547506676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0.0593986382724105</v>
      </c>
      <c r="BL10" s="51" t="n">
        <f aca="false">SUM(P38:P41)/AVERAGE(AG38:AG41)</f>
        <v>0.0165115775087752</v>
      </c>
      <c r="BM10" s="51" t="n">
        <f aca="false">SUM(D38:D41)/AVERAGE(AG38:AG41)</f>
        <v>0.080210115514303</v>
      </c>
      <c r="BN10" s="51" t="n">
        <f aca="false">(SUM(H38:H41)+SUM(J38:J41))/AVERAGE(AG38:AG41)</f>
        <v>0.00165410151725423</v>
      </c>
      <c r="BO10" s="52" t="n">
        <f aca="false">AL10-BN10</f>
        <v>-0.0389771562679219</v>
      </c>
      <c r="BP10" s="31" t="n">
        <f aca="false">BN10+BM10</f>
        <v>0.0818642170315572</v>
      </c>
    </row>
    <row r="11" customFormat="false" ht="12.75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-0.0344761679516847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0.0627340404809586</v>
      </c>
      <c r="BL11" s="51" t="n">
        <f aca="false">SUM(P42:P45)/AVERAGE(AG42:AG45)</f>
        <v>0.0163210709792927</v>
      </c>
      <c r="BM11" s="51" t="n">
        <f aca="false">SUM(D42:D45)/AVERAGE(AG42:AG45)</f>
        <v>0.0808891374533505</v>
      </c>
      <c r="BN11" s="51" t="n">
        <f aca="false">(SUM(H42:H45)+SUM(J42:J45))/AVERAGE(AG42:AG45)</f>
        <v>0.0020925758455885</v>
      </c>
      <c r="BO11" s="52" t="n">
        <f aca="false">AL11-BN11</f>
        <v>-0.0365687437972732</v>
      </c>
      <c r="BP11" s="31" t="n">
        <f aca="false">BN11+BM11</f>
        <v>0.082981713298939</v>
      </c>
    </row>
    <row r="12" customFormat="false" ht="11.4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-0.0319293459915141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0.0638130874607151</v>
      </c>
      <c r="BL12" s="51" t="n">
        <f aca="false">SUM(P46:P49)/AVERAGE(AG46:AG49)</f>
        <v>0.0156958848118176</v>
      </c>
      <c r="BM12" s="51" t="n">
        <f aca="false">SUM(D46:D49)/AVERAGE(AG46:AG49)</f>
        <v>0.0800465486404116</v>
      </c>
      <c r="BN12" s="51" t="n">
        <f aca="false">(SUM(H46:H49)+SUM(J46:J49))/AVERAGE(AG46:AG49)</f>
        <v>0.00220292749202716</v>
      </c>
      <c r="BO12" s="52" t="n">
        <f aca="false">AL12-BN12</f>
        <v>-0.0341322734835412</v>
      </c>
      <c r="BP12" s="31" t="n">
        <f aca="false">BN12+BM12</f>
        <v>0.0822494761324388</v>
      </c>
    </row>
    <row r="13" customFormat="false" ht="12.75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-0.0296015224189774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0.064793919557007</v>
      </c>
      <c r="BL13" s="31" t="n">
        <f aca="false">SUM(P50:P53)/AVERAGE(AG50:AG53)</f>
        <v>0.0151832018390947</v>
      </c>
      <c r="BM13" s="31" t="n">
        <f aca="false">SUM(D50:D53)/AVERAGE(AG50:AG53)</f>
        <v>0.0792122401368897</v>
      </c>
      <c r="BN13" s="31" t="n">
        <f aca="false">(SUM(H50:H53)+SUM(J50:J53))/AVERAGE(AG50:AG53)</f>
        <v>0.00242795630082447</v>
      </c>
      <c r="BO13" s="59" t="n">
        <f aca="false">AL13-BN13</f>
        <v>-0.0320294787198019</v>
      </c>
      <c r="BP13" s="31" t="n">
        <f aca="false">BN13+BM13</f>
        <v>0.0816401964377142</v>
      </c>
    </row>
    <row r="14" customFormat="false" ht="12.75" hidden="false" customHeight="false" outlineLevel="0" collapsed="false">
      <c r="A14" s="5" t="n">
        <v>2015</v>
      </c>
      <c r="B14" s="5" t="n">
        <v>1</v>
      </c>
      <c r="C14" s="6"/>
      <c r="D14" s="79" t="n">
        <f aca="false">'High pensions'!Q14</f>
        <v>93656358.855066</v>
      </c>
      <c r="E14" s="64"/>
      <c r="F14" s="79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79" t="n">
        <f aca="false">'High pensions'!N14</f>
        <v>2735454.99361358</v>
      </c>
      <c r="M14" s="8"/>
      <c r="N14" s="79" t="n">
        <f aca="false">'High pensions'!L14</f>
        <v>691939.443819586</v>
      </c>
      <c r="O14" s="6"/>
      <c r="P14" s="79" t="n">
        <f aca="false">'High pensions'!X14</f>
        <v>18001135.6304208</v>
      </c>
      <c r="Q14" s="8"/>
      <c r="R14" s="79" t="n">
        <f aca="false">'High SIPA income'!G9</f>
        <v>17905696.1687748</v>
      </c>
      <c r="S14" s="8"/>
      <c r="T14" s="79" t="n">
        <f aca="false">'High SIPA income'!J9</f>
        <v>68463981.218437</v>
      </c>
      <c r="U14" s="6"/>
      <c r="V14" s="79" t="n">
        <f aca="false">'High SIPA income'!F9</f>
        <v>135449.214417351</v>
      </c>
      <c r="W14" s="8"/>
      <c r="X14" s="79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-0.0282833640479679</v>
      </c>
      <c r="AM14" s="6" t="n">
        <f aca="false">'Central scenario'!AM14</f>
        <v>13946867.9480024</v>
      </c>
      <c r="AN14" s="63" t="n">
        <f aca="false">AM14/AVERAGE(AG54:AG57)</f>
        <v>0.0023482921826574</v>
      </c>
      <c r="AO14" s="63" t="n">
        <f aca="false">'GDP evolution by scenario'!M53</f>
        <v>0.0132848352187243</v>
      </c>
      <c r="AP14" s="63"/>
      <c r="AQ14" s="6" t="n">
        <f aca="false">AQ13*(1+AO14)</f>
        <v>490085727.907345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378881736.692491</v>
      </c>
      <c r="AS14" s="64" t="n">
        <f aca="false">AQ14/AG57</f>
        <v>0.0816704376491728</v>
      </c>
      <c r="AT14" s="64" t="n">
        <f aca="false">AR14/AG57</f>
        <v>0.0631388254970864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0.0668944602364571</v>
      </c>
      <c r="BL14" s="61" t="n">
        <f aca="false">SUM(P54:P57)/AVERAGE(AG54:AG57)</f>
        <v>0.0149568039122056</v>
      </c>
      <c r="BM14" s="61" t="n">
        <f aca="false">SUM(D54:D57)/AVERAGE(AG54:AG57)</f>
        <v>0.0802210203722194</v>
      </c>
      <c r="BN14" s="61" t="n">
        <f aca="false">(SUM(H54:H57)+SUM(J54:J57))/AVERAGE(AG54:AG57)</f>
        <v>0.00321160907587229</v>
      </c>
      <c r="BO14" s="63" t="n">
        <f aca="false">AL14-BN14</f>
        <v>-0.0314949731238402</v>
      </c>
      <c r="BP14" s="31" t="n">
        <f aca="false">BN14+BM14</f>
        <v>0.0834326294480917</v>
      </c>
    </row>
    <row r="15" customFormat="false" ht="12.75" hidden="false" customHeight="false" outlineLevel="0" collapsed="false">
      <c r="A15" s="7" t="n">
        <v>2015</v>
      </c>
      <c r="B15" s="7" t="n">
        <v>2</v>
      </c>
      <c r="C15" s="9"/>
      <c r="D15" s="80" t="n">
        <f aca="false">'High pensions'!Q15</f>
        <v>107958694.759278</v>
      </c>
      <c r="E15" s="9"/>
      <c r="F15" s="80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0" t="n">
        <f aca="false">'High pensions'!N15</f>
        <v>2478245.90902603</v>
      </c>
      <c r="M15" s="67"/>
      <c r="N15" s="80" t="n">
        <f aca="false">'High pensions'!L15</f>
        <v>799976.431236576</v>
      </c>
      <c r="O15" s="9"/>
      <c r="P15" s="80" t="n">
        <f aca="false">'High pensions'!X15</f>
        <v>17260864.096479</v>
      </c>
      <c r="Q15" s="67"/>
      <c r="R15" s="80" t="n">
        <f aca="false">'High SIPA income'!G10</f>
        <v>22051740.3344971</v>
      </c>
      <c r="S15" s="67"/>
      <c r="T15" s="80" t="n">
        <f aca="false">'High SIPA income'!J10</f>
        <v>84316740.4307724</v>
      </c>
      <c r="U15" s="9"/>
      <c r="V15" s="80" t="n">
        <f aca="false">'High SIPA income'!F10</f>
        <v>151084.142402353</v>
      </c>
      <c r="W15" s="67"/>
      <c r="X15" s="80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-0.0268491694789852</v>
      </c>
      <c r="AM15" s="9" t="n">
        <f aca="false">'Central scenario'!AM15</f>
        <v>13032040.9288315</v>
      </c>
      <c r="AN15" s="69" t="n">
        <f aca="false">AM15/AVERAGE(AG58:AG61)</f>
        <v>0.00212892708219266</v>
      </c>
      <c r="AO15" s="69" t="n">
        <f aca="false">'GDP evolution by scenario'!M57</f>
        <v>0.0306876969321208</v>
      </c>
      <c r="AP15" s="69"/>
      <c r="AQ15" s="9" t="n">
        <f aca="false">AQ14*(1+AO15)</f>
        <v>505125330.196123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377294405.820541</v>
      </c>
      <c r="AS15" s="70" t="n">
        <f aca="false">AQ15/AG61</f>
        <v>0.0817182223332174</v>
      </c>
      <c r="AT15" s="70" t="n">
        <f aca="false">AR15/AG61</f>
        <v>0.0610379767095645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0.0674681640811496</v>
      </c>
      <c r="BL15" s="39" t="n">
        <f aca="false">SUM(P58:P61)/AVERAGE(AG58:AG61)</f>
        <v>0.0144648035386747</v>
      </c>
      <c r="BM15" s="39" t="n">
        <f aca="false">SUM(D58:D61)/AVERAGE(AG58:AG61)</f>
        <v>0.07985253002146</v>
      </c>
      <c r="BN15" s="39" t="n">
        <f aca="false">(SUM(H58:H61)+SUM(J58:J61))/AVERAGE(AG58:AG61)</f>
        <v>0.00423160608488633</v>
      </c>
      <c r="BO15" s="69" t="n">
        <f aca="false">AL15-BN15</f>
        <v>-0.0310807755638715</v>
      </c>
      <c r="BP15" s="31" t="n">
        <f aca="false">BN15+BM15</f>
        <v>0.0840841361063463</v>
      </c>
    </row>
    <row r="16" customFormat="false" ht="12.75" hidden="false" customHeight="false" outlineLevel="0" collapsed="false">
      <c r="A16" s="7" t="n">
        <v>2015</v>
      </c>
      <c r="B16" s="7" t="n">
        <v>3</v>
      </c>
      <c r="C16" s="9"/>
      <c r="D16" s="80" t="n">
        <f aca="false">'High pensions'!Q16</f>
        <v>104676876.044301</v>
      </c>
      <c r="E16" s="9"/>
      <c r="F16" s="80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0" t="n">
        <f aca="false">'High pensions'!N16</f>
        <v>2919136.76234831</v>
      </c>
      <c r="M16" s="67"/>
      <c r="N16" s="80" t="n">
        <f aca="false">'High pensions'!L16</f>
        <v>777485.531692129</v>
      </c>
      <c r="O16" s="9"/>
      <c r="P16" s="80" t="n">
        <f aca="false">'High pensions'!X16</f>
        <v>19424910.5368699</v>
      </c>
      <c r="Q16" s="67"/>
      <c r="R16" s="80" t="n">
        <f aca="false">'High SIPA income'!G11</f>
        <v>20129419.2421135</v>
      </c>
      <c r="S16" s="67"/>
      <c r="T16" s="80" t="n">
        <f aca="false">'High SIPA income'!J11</f>
        <v>76966579.1232066</v>
      </c>
      <c r="U16" s="9"/>
      <c r="V16" s="80" t="n">
        <f aca="false">'High SIPA income'!F11</f>
        <v>149343.027816335</v>
      </c>
      <c r="W16" s="67"/>
      <c r="X16" s="80" t="n">
        <f aca="false">'High SIPA income'!M11</f>
        <v>375106.629084969</v>
      </c>
      <c r="Y16" s="9"/>
      <c r="Z16" s="9" t="n">
        <f aca="false">R16+V16-N16-L16-F16</f>
        <v>-2444121.32889776</v>
      </c>
      <c r="AA16" s="9"/>
      <c r="AB16" s="9" t="n">
        <f aca="false">T16-P16-D16</f>
        <v>-47135207.4579645</v>
      </c>
      <c r="AC16" s="50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-0.00899357230223514</v>
      </c>
      <c r="AK16" s="68" t="n">
        <f aca="false">AK15+1</f>
        <v>2027</v>
      </c>
      <c r="AL16" s="69" t="n">
        <f aca="false">SUM(AB62:AB65)/AVERAGE(AG62:AG65)</f>
        <v>-0.0254935516372691</v>
      </c>
      <c r="AM16" s="9" t="n">
        <f aca="false">'Central scenario'!AM16</f>
        <v>12139889.4651339</v>
      </c>
      <c r="AN16" s="69" t="n">
        <f aca="false">AM16/AVERAGE(AG62:AG65)</f>
        <v>0.00192803045646213</v>
      </c>
      <c r="AO16" s="69" t="n">
        <f aca="false">'GDP evolution by scenario'!M61</f>
        <v>0.0286063329356885</v>
      </c>
      <c r="AP16" s="69"/>
      <c r="AQ16" s="9" t="n">
        <f aca="false">AQ15*(1+AO16)</f>
        <v>519575113.565963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375789167.350863</v>
      </c>
      <c r="AS16" s="70" t="n">
        <f aca="false">AQ16/AG65</f>
        <v>0.0815013341028373</v>
      </c>
      <c r="AT16" s="70" t="n">
        <f aca="false">AR16/AG65</f>
        <v>0.0589468542291939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0.0676736568683685</v>
      </c>
      <c r="BL16" s="39" t="n">
        <f aca="false">SUM(P62:P65)/AVERAGE(AG62:AG65)</f>
        <v>0.014005870014023</v>
      </c>
      <c r="BM16" s="39" t="n">
        <f aca="false">SUM(D62:D65)/AVERAGE(AG62:AG65)</f>
        <v>0.0791613384916147</v>
      </c>
      <c r="BN16" s="39" t="n">
        <f aca="false">(SUM(H62:H65)+SUM(J62:J65))/AVERAGE(AG62:AG65)</f>
        <v>0.00495096062680661</v>
      </c>
      <c r="BO16" s="69" t="n">
        <f aca="false">AL16-BN16</f>
        <v>-0.0304445122640757</v>
      </c>
      <c r="BP16" s="31" t="n">
        <f aca="false">BN16+BM16</f>
        <v>0.0841122991184213</v>
      </c>
    </row>
    <row r="17" customFormat="false" ht="12.75" hidden="false" customHeight="false" outlineLevel="0" collapsed="false">
      <c r="A17" s="7" t="n">
        <v>2015</v>
      </c>
      <c r="B17" s="7" t="n">
        <v>4</v>
      </c>
      <c r="C17" s="9"/>
      <c r="D17" s="80" t="n">
        <f aca="false">'High pensions'!Q17</f>
        <v>113223147.986281</v>
      </c>
      <c r="E17" s="9"/>
      <c r="F17" s="80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0" t="n">
        <f aca="false">'High pensions'!N17</f>
        <v>2757062.56989139</v>
      </c>
      <c r="M17" s="67"/>
      <c r="N17" s="80" t="n">
        <f aca="false">'High pensions'!L17</f>
        <v>842157.000662804</v>
      </c>
      <c r="O17" s="9"/>
      <c r="P17" s="80" t="n">
        <f aca="false">'High pensions'!X17</f>
        <v>18939710.1228511</v>
      </c>
      <c r="Q17" s="67"/>
      <c r="R17" s="80" t="n">
        <f aca="false">'High SIPA income'!G12</f>
        <v>23608504.5739548</v>
      </c>
      <c r="S17" s="67"/>
      <c r="T17" s="80" t="n">
        <f aca="false">'High SIPA income'!J12</f>
        <v>90269163.4277422</v>
      </c>
      <c r="U17" s="9"/>
      <c r="V17" s="80" t="n">
        <f aca="false">'High SIPA income'!F12</f>
        <v>146563.952510206</v>
      </c>
      <c r="W17" s="67"/>
      <c r="X17" s="80" t="n">
        <f aca="false">'High SIPA income'!M12</f>
        <v>368126.393145617</v>
      </c>
      <c r="Y17" s="9"/>
      <c r="Z17" s="9" t="n">
        <f aca="false">R17+V17-N17-L17-F17</f>
        <v>-423798.438475024</v>
      </c>
      <c r="AA17" s="9"/>
      <c r="AB17" s="9" t="n">
        <f aca="false">T17-P17-D17</f>
        <v>-41893694.6813895</v>
      </c>
      <c r="AC17" s="50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-0.00815931780526916</v>
      </c>
      <c r="AK17" s="68" t="n">
        <f aca="false">AK16+1</f>
        <v>2028</v>
      </c>
      <c r="AL17" s="69" t="n">
        <f aca="false">SUM(AB66:AB69)/AVERAGE(AG66:AG69)</f>
        <v>-0.0228053718415349</v>
      </c>
      <c r="AM17" s="9" t="n">
        <f aca="false">'Central scenario'!AM17</f>
        <v>11273018.6820578</v>
      </c>
      <c r="AN17" s="69" t="n">
        <f aca="false">AM17/AVERAGE(AG66:AG69)</f>
        <v>0.00173201751561551</v>
      </c>
      <c r="AO17" s="69" t="n">
        <f aca="false">'GDP evolution by scenario'!M65</f>
        <v>0.0336823591135851</v>
      </c>
      <c r="AP17" s="69"/>
      <c r="AQ17" s="9" t="n">
        <f aca="false">AQ16*(1+AO17)</f>
        <v>537075629.127574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377000625.250766</v>
      </c>
      <c r="AS17" s="70" t="n">
        <f aca="false">AQ17/AG69</f>
        <v>0.0811189741153413</v>
      </c>
      <c r="AT17" s="70" t="n">
        <f aca="false">AR17/AG69</f>
        <v>0.0569415223901738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0.0681858300705629</v>
      </c>
      <c r="BL17" s="39" t="n">
        <f aca="false">SUM(P66:P69)/AVERAGE(AG66:AG69)</f>
        <v>0.013350021063757</v>
      </c>
      <c r="BM17" s="39" t="n">
        <f aca="false">SUM(D66:D69)/AVERAGE(AG66:AG69)</f>
        <v>0.0776411808483409</v>
      </c>
      <c r="BN17" s="39" t="n">
        <f aca="false">(SUM(H66:H69)+SUM(J66:J69))/AVERAGE(AG66:AG69)</f>
        <v>0.00585231711944309</v>
      </c>
      <c r="BO17" s="69" t="n">
        <f aca="false">AL17-BN17</f>
        <v>-0.028657688960978</v>
      </c>
      <c r="BP17" s="31" t="n">
        <f aca="false">BN17+BM17</f>
        <v>0.083493497967784</v>
      </c>
    </row>
    <row r="18" customFormat="false" ht="12.75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79" t="n">
        <f aca="false">'High pensions'!Q18</f>
        <v>99367076.7664315</v>
      </c>
      <c r="E18" s="6"/>
      <c r="F18" s="79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79" t="n">
        <f aca="false">'High pensions'!N18</f>
        <v>2795658.97722293</v>
      </c>
      <c r="M18" s="8"/>
      <c r="N18" s="79" t="n">
        <f aca="false">'High pensions'!L18</f>
        <v>737510.400040284</v>
      </c>
      <c r="O18" s="6"/>
      <c r="P18" s="79" t="n">
        <f aca="false">'High pensions'!X18</f>
        <v>18564252.3430878</v>
      </c>
      <c r="Q18" s="8"/>
      <c r="R18" s="79" t="n">
        <f aca="false">'High SIPA income'!G13</f>
        <v>19220294.5418369</v>
      </c>
      <c r="S18" s="8"/>
      <c r="T18" s="79" t="n">
        <f aca="false">'High SIPA income'!J13</f>
        <v>73490462.036316</v>
      </c>
      <c r="U18" s="6"/>
      <c r="V18" s="79" t="n">
        <f aca="false">'High SIPA income'!F13</f>
        <v>140377.525227439</v>
      </c>
      <c r="W18" s="8"/>
      <c r="X18" s="79" t="n">
        <f aca="false">'High SIPA income'!M13</f>
        <v>352587.871407783</v>
      </c>
      <c r="Y18" s="6"/>
      <c r="Z18" s="6" t="n">
        <f aca="false">R18+V18-N18-L18-F18</f>
        <v>-2233639.74294431</v>
      </c>
      <c r="AA18" s="6"/>
      <c r="AB18" s="6" t="n">
        <f aca="false">T18-P18-D18</f>
        <v>-44440867.0732033</v>
      </c>
      <c r="AC18" s="50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-0.00898787634674944</v>
      </c>
      <c r="AK18" s="62" t="n">
        <f aca="false">AK17+1</f>
        <v>2029</v>
      </c>
      <c r="AL18" s="63" t="n">
        <f aca="false">SUM(AB70:AB73)/AVERAGE(AG70:AG73)</f>
        <v>-0.0189232447722698</v>
      </c>
      <c r="AM18" s="6" t="n">
        <f aca="false">'Central scenario'!AM18</f>
        <v>10452476.7322336</v>
      </c>
      <c r="AN18" s="63" t="n">
        <f aca="false">AM18/AVERAGE(AG70:AG73)</f>
        <v>0.00154295678659277</v>
      </c>
      <c r="AO18" s="63" t="n">
        <f aca="false">'GDP evolution by scenario'!M69</f>
        <v>0.0408244828397233</v>
      </c>
      <c r="AP18" s="63"/>
      <c r="AQ18" s="6" t="n">
        <f aca="false">AQ17*(1+AO18)</f>
        <v>559001463.932526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381744838.408653</v>
      </c>
      <c r="AS18" s="64" t="n">
        <f aca="false">AQ18/AG73</f>
        <v>0.0815670937726794</v>
      </c>
      <c r="AT18" s="64" t="n">
        <f aca="false">AR18/AG73</f>
        <v>0.0557025679551233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0.069044061941811</v>
      </c>
      <c r="BL18" s="61" t="n">
        <f aca="false">SUM(P70:P73)/AVERAGE(AG70:AG73)</f>
        <v>0.0126856968764573</v>
      </c>
      <c r="BM18" s="61" t="n">
        <f aca="false">SUM(D70:D73)/AVERAGE(AG70:AG73)</f>
        <v>0.0752816098376234</v>
      </c>
      <c r="BN18" s="61" t="n">
        <f aca="false">(SUM(H70:H73)+SUM(J70:J73))/AVERAGE(AG70:AG73)</f>
        <v>0.00652397540867149</v>
      </c>
      <c r="BO18" s="63" t="n">
        <f aca="false">AL18-BN18</f>
        <v>-0.0254472201809413</v>
      </c>
      <c r="BP18" s="31" t="n">
        <f aca="false">BN18+BM18</f>
        <v>0.0818055852462949</v>
      </c>
    </row>
    <row r="19" customFormat="false" ht="12.75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0" t="n">
        <f aca="false">'High pensions'!Q19</f>
        <v>102439962.15979</v>
      </c>
      <c r="E19" s="9"/>
      <c r="F19" s="80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0" t="n">
        <f aca="false">'High pensions'!N19</f>
        <v>2828183.68633319</v>
      </c>
      <c r="M19" s="67"/>
      <c r="N19" s="80" t="n">
        <f aca="false">'High pensions'!L19</f>
        <v>762298.459394895</v>
      </c>
      <c r="O19" s="9"/>
      <c r="P19" s="80" t="n">
        <f aca="false">'High pensions'!X19</f>
        <v>18869399.8021861</v>
      </c>
      <c r="Q19" s="67"/>
      <c r="R19" s="80" t="n">
        <f aca="false">'High SIPA income'!G14</f>
        <v>21936740.3122532</v>
      </c>
      <c r="S19" s="67"/>
      <c r="T19" s="80" t="n">
        <f aca="false">'High SIPA income'!J14</f>
        <v>83877027.8784753</v>
      </c>
      <c r="U19" s="9"/>
      <c r="V19" s="80" t="n">
        <f aca="false">'High SIPA income'!F14</f>
        <v>141764.810127232</v>
      </c>
      <c r="W19" s="67"/>
      <c r="X19" s="80" t="n">
        <f aca="false">'High SIPA income'!M14</f>
        <v>356072.331110729</v>
      </c>
      <c r="Y19" s="9"/>
      <c r="Z19" s="9" t="n">
        <f aca="false">R19+V19-N19-L19-F19</f>
        <v>-131652.750771929</v>
      </c>
      <c r="AA19" s="9"/>
      <c r="AB19" s="9" t="n">
        <f aca="false">T19-P19-D19</f>
        <v>-37432334.0835008</v>
      </c>
      <c r="AC19" s="50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-0.00674392863662818</v>
      </c>
      <c r="AK19" s="68" t="n">
        <f aca="false">AK18+1</f>
        <v>2030</v>
      </c>
      <c r="AL19" s="69" t="n">
        <f aca="false">SUM(AB74:AB77)/AVERAGE(AG74:AG77)</f>
        <v>-0.0163365821574922</v>
      </c>
      <c r="AM19" s="9" t="n">
        <f aca="false">'Central scenario'!AM19</f>
        <v>9649081.86791266</v>
      </c>
      <c r="AN19" s="69" t="n">
        <f aca="false">AM19/AVERAGE(AG74:AG77)</f>
        <v>0.00137659432262887</v>
      </c>
      <c r="AO19" s="69" t="n">
        <f aca="false">'GDP evolution by scenario'!M73</f>
        <v>0.0347002896050517</v>
      </c>
      <c r="AP19" s="69"/>
      <c r="AQ19" s="9" t="n">
        <f aca="false">AQ18*(1+AO19)</f>
        <v>578398976.620633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385189896.266847</v>
      </c>
      <c r="AS19" s="70" t="n">
        <f aca="false">AQ19/AG77</f>
        <v>0.0817274319013293</v>
      </c>
      <c r="AT19" s="70" t="n">
        <f aca="false">AR19/AG77</f>
        <v>0.0544271035888722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0.0695642853564414</v>
      </c>
      <c r="BL19" s="39" t="n">
        <f aca="false">SUM(P74:P77)/AVERAGE(AG74:AG77)</f>
        <v>0.0120195335220023</v>
      </c>
      <c r="BM19" s="39" t="n">
        <f aca="false">SUM(D74:D77)/AVERAGE(AG74:AG77)</f>
        <v>0.0738813339919312</v>
      </c>
      <c r="BN19" s="39" t="n">
        <f aca="false">(SUM(H74:H77)+SUM(J74:J77))/AVERAGE(AG74:AG77)</f>
        <v>0.00695288533820975</v>
      </c>
      <c r="BO19" s="69" t="n">
        <f aca="false">AL19-BN19</f>
        <v>-0.0232894674957019</v>
      </c>
      <c r="BP19" s="31" t="n">
        <f aca="false">BN19+BM19</f>
        <v>0.0808342193301409</v>
      </c>
    </row>
    <row r="20" customFormat="false" ht="12.75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0" t="n">
        <f aca="false">'High pensions'!Q20</f>
        <v>97784354.1565611</v>
      </c>
      <c r="E20" s="9"/>
      <c r="F20" s="80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0" t="n">
        <f aca="false">'High pensions'!N20</f>
        <v>2477813.00409058</v>
      </c>
      <c r="M20" s="67"/>
      <c r="N20" s="80" t="n">
        <f aca="false">'High pensions'!L20</f>
        <v>730249.346840963</v>
      </c>
      <c r="O20" s="9"/>
      <c r="P20" s="80" t="n">
        <f aca="false">'High pensions'!X20</f>
        <v>16874999.9051822</v>
      </c>
      <c r="Q20" s="67"/>
      <c r="R20" s="80" t="n">
        <f aca="false">'High SIPA income'!G15</f>
        <v>19124450.2470086</v>
      </c>
      <c r="S20" s="67"/>
      <c r="T20" s="80" t="n">
        <f aca="false">'High SIPA income'!J15</f>
        <v>73123993.0680518</v>
      </c>
      <c r="U20" s="9"/>
      <c r="V20" s="80" t="n">
        <f aca="false">'High SIPA income'!F15</f>
        <v>144189.0349691</v>
      </c>
      <c r="W20" s="67"/>
      <c r="X20" s="80" t="n">
        <f aca="false">'High SIPA income'!M15</f>
        <v>362161.284990086</v>
      </c>
      <c r="Y20" s="9"/>
      <c r="Z20" s="9" t="n">
        <f aca="false">R20+V20-N20-L20-F20</f>
        <v>-1712886.93231175</v>
      </c>
      <c r="AA20" s="9"/>
      <c r="AB20" s="9" t="n">
        <f aca="false">T20-P20-D20</f>
        <v>-41535360.9936916</v>
      </c>
      <c r="AC20" s="50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-0.00819786163737245</v>
      </c>
      <c r="AK20" s="68" t="n">
        <f aca="false">AK19+1</f>
        <v>2031</v>
      </c>
      <c r="AL20" s="69" t="n">
        <f aca="false">SUM(AB78:AB81)/AVERAGE(AG78:AG81)</f>
        <v>-0.014553487352989</v>
      </c>
      <c r="AM20" s="9" t="n">
        <f aca="false">'Central scenario'!AM20</f>
        <v>8873587.4679367</v>
      </c>
      <c r="AN20" s="69" t="n">
        <f aca="false">AM20/AVERAGE(AG78:AG81)</f>
        <v>0.00123673729316569</v>
      </c>
      <c r="AO20" s="69" t="n">
        <f aca="false">'GDP evolution by scenario'!M77</f>
        <v>0.0236270656970727</v>
      </c>
      <c r="AP20" s="69"/>
      <c r="AQ20" s="9" t="n">
        <f aca="false">AQ19*(1+AO20)</f>
        <v>592064847.240368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385321528.228077</v>
      </c>
      <c r="AS20" s="70" t="n">
        <f aca="false">AQ20/AG81</f>
        <v>0.0816205917071946</v>
      </c>
      <c r="AT20" s="70" t="n">
        <f aca="false">AR20/AG81</f>
        <v>0.0531194704061326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0.070153605183021</v>
      </c>
      <c r="BL20" s="39" t="n">
        <f aca="false">SUM(P78:P81)/AVERAGE(AG78:AG81)</f>
        <v>0.0114942625641566</v>
      </c>
      <c r="BM20" s="39" t="n">
        <f aca="false">SUM(D78:D81)/AVERAGE(AG78:AG81)</f>
        <v>0.0732128299718534</v>
      </c>
      <c r="BN20" s="39" t="n">
        <f aca="false">(SUM(H78:H81)+SUM(J78:J81))/AVERAGE(AG78:AG81)</f>
        <v>0.00740064800879421</v>
      </c>
      <c r="BO20" s="69" t="n">
        <f aca="false">AL20-BN20</f>
        <v>-0.0219541353617832</v>
      </c>
      <c r="BP20" s="31" t="n">
        <f aca="false">BN20+BM20</f>
        <v>0.0806134779806476</v>
      </c>
    </row>
    <row r="21" customFormat="false" ht="12.75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0" t="n">
        <f aca="false">'High pensions'!Q21</f>
        <v>106824539.398651</v>
      </c>
      <c r="E21" s="9"/>
      <c r="F21" s="80" t="n">
        <f aca="false">'High pensions'!I21</f>
        <v>19416624.5418146</v>
      </c>
      <c r="G21" s="80" t="n">
        <f aca="false">'High pensions'!K21</f>
        <v>36324.8440125154</v>
      </c>
      <c r="H21" s="80" t="n">
        <f aca="false">'High pensions'!V21</f>
        <v>199848.574195181</v>
      </c>
      <c r="I21" s="81" t="n">
        <f aca="false">'High pensions'!M21</f>
        <v>1123.44878389224</v>
      </c>
      <c r="J21" s="80" t="n">
        <f aca="false">'High pensions'!W21</f>
        <v>6180.88373799533</v>
      </c>
      <c r="K21" s="9"/>
      <c r="L21" s="80" t="n">
        <f aca="false">'High pensions'!N21</f>
        <v>3910348.4398605</v>
      </c>
      <c r="M21" s="67"/>
      <c r="N21" s="80" t="n">
        <f aca="false">'High pensions'!L21</f>
        <v>800543.016671553</v>
      </c>
      <c r="O21" s="9"/>
      <c r="P21" s="80" t="n">
        <f aca="false">'High pensions'!X21</f>
        <v>24695168.1228016</v>
      </c>
      <c r="Q21" s="67"/>
      <c r="R21" s="80" t="n">
        <f aca="false">'High SIPA income'!G16</f>
        <v>22458949.1850295</v>
      </c>
      <c r="S21" s="67"/>
      <c r="T21" s="80" t="n">
        <f aca="false">'High SIPA income'!J16</f>
        <v>85873738.7642665</v>
      </c>
      <c r="U21" s="9"/>
      <c r="V21" s="80" t="n">
        <f aca="false">'High SIPA income'!F16</f>
        <v>151268.17202623</v>
      </c>
      <c r="W21" s="67"/>
      <c r="X21" s="80" t="n">
        <f aca="false">'High SIPA income'!M16</f>
        <v>379942.036305749</v>
      </c>
      <c r="Y21" s="9"/>
      <c r="Z21" s="9" t="n">
        <f aca="false">R21+V21-N21-L21-F21</f>
        <v>-1517298.64129093</v>
      </c>
      <c r="AA21" s="9"/>
      <c r="AB21" s="9" t="n">
        <f aca="false">T21-P21-D21</f>
        <v>-45645968.7571864</v>
      </c>
      <c r="AC21" s="50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-0.00902488742108542</v>
      </c>
      <c r="AK21" s="68" t="n">
        <f aca="false">AK20+1</f>
        <v>2032</v>
      </c>
      <c r="AL21" s="69" t="n">
        <f aca="false">SUM(AB82:AB85)/AVERAGE(AG82:AG85)</f>
        <v>-0.0127390152827663</v>
      </c>
      <c r="AM21" s="9" t="n">
        <f aca="false">'Central scenario'!AM21</f>
        <v>8126011.66426731</v>
      </c>
      <c r="AN21" s="69" t="n">
        <f aca="false">AM21/AVERAGE(AG82:AG85)</f>
        <v>0.00110613008549409</v>
      </c>
      <c r="AO21" s="69" t="n">
        <f aca="false">'GDP evolution by scenario'!M81</f>
        <v>0.0238809410623948</v>
      </c>
      <c r="AP21" s="69"/>
      <c r="AQ21" s="9" t="n">
        <f aca="false">AQ20*(1+AO21)</f>
        <v>606203912.962431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386308793.56215</v>
      </c>
      <c r="AS21" s="70" t="n">
        <f aca="false">AQ21/AG85</f>
        <v>0.0815864354259698</v>
      </c>
      <c r="AT21" s="70" t="n">
        <f aca="false">AR21/AG85</f>
        <v>0.0519916760128136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0.0137090708103532</v>
      </c>
      <c r="BJ21" s="7" t="n">
        <f aca="false">BJ20+1</f>
        <v>2032</v>
      </c>
      <c r="BK21" s="39" t="n">
        <f aca="false">SUM(T82:T85)/AVERAGE(AG82:AG85)</f>
        <v>0.0705967933407858</v>
      </c>
      <c r="BL21" s="39" t="n">
        <f aca="false">SUM(P82:P85)/AVERAGE(AG82:AG85)</f>
        <v>0.0110220570828362</v>
      </c>
      <c r="BM21" s="39" t="n">
        <f aca="false">SUM(D82:D85)/AVERAGE(AG82:AG85)</f>
        <v>0.0723137515407159</v>
      </c>
      <c r="BN21" s="39" t="n">
        <f aca="false">(SUM(H82:H85)+SUM(J82:J85))/AVERAGE(AG82:AG85)</f>
        <v>0.00816803904289243</v>
      </c>
      <c r="BO21" s="69" t="n">
        <f aca="false">AL21-BN21</f>
        <v>-0.0209070543256587</v>
      </c>
      <c r="BP21" s="31" t="n">
        <f aca="false">BN21+BM21</f>
        <v>0.0804817905836083</v>
      </c>
    </row>
    <row r="22" customFormat="false" ht="12.75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79" t="n">
        <f aca="false">'High pensions'!Q22</f>
        <v>102020428.177735</v>
      </c>
      <c r="E22" s="6"/>
      <c r="F22" s="79" t="n">
        <f aca="false">'High pensions'!I22</f>
        <v>18543420.4600676</v>
      </c>
      <c r="G22" s="79" t="n">
        <f aca="false">'High pensions'!K22</f>
        <v>66682.1496075563</v>
      </c>
      <c r="H22" s="79" t="n">
        <f aca="false">'High pensions'!V22</f>
        <v>366865.512725902</v>
      </c>
      <c r="I22" s="79" t="n">
        <f aca="false">'High pensions'!M22</f>
        <v>2062.33452394504</v>
      </c>
      <c r="J22" s="79" t="n">
        <f aca="false">'High pensions'!W22</f>
        <v>11346.3560636877</v>
      </c>
      <c r="K22" s="6"/>
      <c r="L22" s="79" t="n">
        <f aca="false">'High pensions'!N22</f>
        <v>4299591.36744104</v>
      </c>
      <c r="M22" s="8"/>
      <c r="N22" s="79" t="n">
        <f aca="false">'High pensions'!L22</f>
        <v>765007.806871563</v>
      </c>
      <c r="O22" s="6"/>
      <c r="P22" s="79" t="n">
        <f aca="false">'High pensions'!X22</f>
        <v>26519447.2846624</v>
      </c>
      <c r="Q22" s="8"/>
      <c r="R22" s="79" t="n">
        <f aca="false">'High SIPA income'!G17</f>
        <v>19424356.1338637</v>
      </c>
      <c r="S22" s="8"/>
      <c r="T22" s="79" t="n">
        <f aca="false">'High SIPA income'!J17</f>
        <v>74270709.2197953</v>
      </c>
      <c r="U22" s="6"/>
      <c r="V22" s="79" t="n">
        <f aca="false">'High SIPA income'!F17</f>
        <v>123378.287154311</v>
      </c>
      <c r="W22" s="8"/>
      <c r="X22" s="79" t="n">
        <f aca="false">'High SIPA income'!M17</f>
        <v>309890.686384417</v>
      </c>
      <c r="Y22" s="6"/>
      <c r="Z22" s="6" t="n">
        <f aca="false">R22+V22-N22-L22-F22</f>
        <v>-4060285.21336219</v>
      </c>
      <c r="AA22" s="6"/>
      <c r="AB22" s="6" t="n">
        <f aca="false">T22-P22-D22</f>
        <v>-54269166.2426021</v>
      </c>
      <c r="AC22" s="50"/>
      <c r="AD22" s="6" t="n">
        <f aca="false">'Central scenario'!AD22</f>
        <v>9240877730.99836</v>
      </c>
      <c r="AE22" s="6" t="n">
        <f aca="false">'Central scenario'!AE22</f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-0.0109144997638102</v>
      </c>
      <c r="AK22" s="62" t="n">
        <f aca="false">AK21+1</f>
        <v>2033</v>
      </c>
      <c r="AL22" s="63" t="n">
        <f aca="false">SUM(AB86:AB89)/AVERAGE(AG86:AG89)</f>
        <v>-0.0112482645450605</v>
      </c>
      <c r="AM22" s="6" t="n">
        <f aca="false">'Central scenario'!AM22</f>
        <v>7406781.38079157</v>
      </c>
      <c r="AN22" s="63" t="n">
        <f aca="false">AM22/AVERAGE(AG86:AG89)</f>
        <v>0.000981012711802754</v>
      </c>
      <c r="AO22" s="63" t="n">
        <f aca="false">'GDP evolution by scenario'!M85</f>
        <v>0.0277409345247224</v>
      </c>
      <c r="AP22" s="63"/>
      <c r="AQ22" s="6" t="n">
        <f aca="false">AQ21*(1+AO22)</f>
        <v>623020576.020552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389524870.172432</v>
      </c>
      <c r="AS22" s="64" t="n">
        <f aca="false">AQ22/AG89</f>
        <v>0.0814867402275397</v>
      </c>
      <c r="AT22" s="64" t="n">
        <f aca="false">AR22/AG89</f>
        <v>0.0509471326142204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0.0153333646223311</v>
      </c>
      <c r="BJ22" s="5" t="n">
        <f aca="false">BJ21+1</f>
        <v>2033</v>
      </c>
      <c r="BK22" s="61" t="n">
        <f aca="false">SUM(T86:T89)/AVERAGE(AG86:AG89)</f>
        <v>0.0706367787213091</v>
      </c>
      <c r="BL22" s="61" t="n">
        <f aca="false">SUM(P86:P89)/AVERAGE(AG86:AG89)</f>
        <v>0.0108953240577533</v>
      </c>
      <c r="BM22" s="61" t="n">
        <f aca="false">SUM(D86:D89)/AVERAGE(AG86:AG89)</f>
        <v>0.0709897192086163</v>
      </c>
      <c r="BN22" s="61" t="n">
        <f aca="false">(SUM(H86:H89)+SUM(J86:J89))/AVERAGE(AG86:AG89)</f>
        <v>0.00886339585561921</v>
      </c>
      <c r="BO22" s="63" t="n">
        <f aca="false">AL22-BN22</f>
        <v>-0.0201116604006797</v>
      </c>
      <c r="BP22" s="31" t="n">
        <f aca="false">BN22+BM22</f>
        <v>0.0798531150642355</v>
      </c>
    </row>
    <row r="23" customFormat="false" ht="12.75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0" t="n">
        <f aca="false">'High pensions'!Q23</f>
        <v>108855914.208479</v>
      </c>
      <c r="E23" s="9"/>
      <c r="F23" s="80" t="n">
        <f aca="false">'High pensions'!I23</f>
        <v>19785850.9593415</v>
      </c>
      <c r="G23" s="80" t="n">
        <f aca="false">'High pensions'!K23</f>
        <v>102244.218065323</v>
      </c>
      <c r="H23" s="80" t="n">
        <f aca="false">'High pensions'!V23</f>
        <v>562517.520874031</v>
      </c>
      <c r="I23" s="80" t="n">
        <f aca="false">'High pensions'!M23</f>
        <v>3162.19231129867</v>
      </c>
      <c r="J23" s="80" t="n">
        <f aca="false">'High pensions'!W23</f>
        <v>17397.4490991969</v>
      </c>
      <c r="K23" s="9"/>
      <c r="L23" s="80" t="n">
        <f aca="false">'High pensions'!N23</f>
        <v>3939404.98436416</v>
      </c>
      <c r="M23" s="67"/>
      <c r="N23" s="80" t="n">
        <f aca="false">'High pensions'!L23</f>
        <v>818497.026508227</v>
      </c>
      <c r="O23" s="9"/>
      <c r="P23" s="80" t="n">
        <f aca="false">'High pensions'!X23</f>
        <v>24944720.3351922</v>
      </c>
      <c r="Q23" s="67"/>
      <c r="R23" s="80" t="n">
        <f aca="false">'High SIPA income'!G18</f>
        <v>23247350.7851997</v>
      </c>
      <c r="S23" s="67"/>
      <c r="T23" s="80" t="n">
        <f aca="false">'High SIPA income'!J18</f>
        <v>88888260.6146242</v>
      </c>
      <c r="U23" s="9"/>
      <c r="V23" s="80" t="n">
        <f aca="false">'High SIPA income'!F18</f>
        <v>131002.673091904</v>
      </c>
      <c r="W23" s="67"/>
      <c r="X23" s="80" t="n">
        <f aca="false">'High SIPA income'!M18</f>
        <v>329040.94568819</v>
      </c>
      <c r="Y23" s="9"/>
      <c r="Z23" s="9" t="n">
        <f aca="false">R23+V23-N23-L23-F23</f>
        <v>-1165399.51192232</v>
      </c>
      <c r="AA23" s="9"/>
      <c r="AB23" s="9" t="n">
        <f aca="false">T23-P23-D23</f>
        <v>-44912373.9290471</v>
      </c>
      <c r="AC23" s="50"/>
      <c r="AD23" s="9" t="n">
        <f aca="false">'Central scenario'!AD23</f>
        <v>10558208304.6431</v>
      </c>
      <c r="AE23" s="9" t="n">
        <f aca="false">'Central scenario'!AE23</f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-0.00790758001574746</v>
      </c>
      <c r="AK23" s="68" t="n">
        <f aca="false">AK22+1</f>
        <v>2034</v>
      </c>
      <c r="AL23" s="69" t="n">
        <f aca="false">SUM(AB90:AB93)/AVERAGE(AG90:AG93)</f>
        <v>-0.00928145359034697</v>
      </c>
      <c r="AM23" s="9" t="n">
        <f aca="false">'Central scenario'!AM23</f>
        <v>6738583.40306814</v>
      </c>
      <c r="AN23" s="69" t="n">
        <f aca="false">AM23/AVERAGE(AG90:AG93)</f>
        <v>0.000869312508768552</v>
      </c>
      <c r="AO23" s="69" t="n">
        <f aca="false">'GDP evolution by scenario'!M89</f>
        <v>0.026686349680715</v>
      </c>
      <c r="AP23" s="69"/>
      <c r="AQ23" s="9" t="n">
        <f aca="false">AQ22*(1+AO23)</f>
        <v>639646720.970517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393099254.33378</v>
      </c>
      <c r="AS23" s="70" t="n">
        <f aca="false">AQ23/AG93</f>
        <v>0.0819032018355721</v>
      </c>
      <c r="AT23" s="70" t="n">
        <f aca="false">AR23/AG93</f>
        <v>0.0503341712129194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0.0123474892671336</v>
      </c>
      <c r="BJ23" s="7" t="n">
        <f aca="false">BJ22+1</f>
        <v>2034</v>
      </c>
      <c r="BK23" s="39" t="n">
        <f aca="false">SUM(T90:T93)/AVERAGE(AG90:AG93)</f>
        <v>0.0711383549224612</v>
      </c>
      <c r="BL23" s="39" t="n">
        <f aca="false">SUM(P90:P93)/AVERAGE(AG90:AG93)</f>
        <v>0.0105259594589925</v>
      </c>
      <c r="BM23" s="39" t="n">
        <f aca="false">SUM(D90:D93)/AVERAGE(AG90:AG93)</f>
        <v>0.0698938490538157</v>
      </c>
      <c r="BN23" s="39" t="n">
        <f aca="false">(SUM(H90:H93)+SUM(J90:J93))/AVERAGE(AG90:AG93)</f>
        <v>0.00940242283985889</v>
      </c>
      <c r="BO23" s="69" t="n">
        <f aca="false">AL23-BN23</f>
        <v>-0.0186838764302059</v>
      </c>
      <c r="BP23" s="31" t="n">
        <f aca="false">BN23+BM23</f>
        <v>0.0792962718936746</v>
      </c>
    </row>
    <row r="24" customFormat="false" ht="12.75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0" t="n">
        <f aca="false">'High pensions'!Q24</f>
        <v>104302964.881111</v>
      </c>
      <c r="E24" s="9"/>
      <c r="F24" s="80" t="n">
        <f aca="false">'High pensions'!I24</f>
        <v>18958298.5248067</v>
      </c>
      <c r="G24" s="80" t="n">
        <f aca="false">'High pensions'!K24</f>
        <v>148476.22300635</v>
      </c>
      <c r="H24" s="80" t="n">
        <f aca="false">'High pensions'!V24</f>
        <v>816872.371412834</v>
      </c>
      <c r="I24" s="80" t="n">
        <f aca="false">'High pensions'!M24</f>
        <v>4592.04813421701</v>
      </c>
      <c r="J24" s="80" t="n">
        <f aca="false">'High pensions'!W24</f>
        <v>25264.0939612217</v>
      </c>
      <c r="K24" s="9"/>
      <c r="L24" s="80" t="n">
        <f aca="false">'High pensions'!N24</f>
        <v>3599614.55233288</v>
      </c>
      <c r="M24" s="67"/>
      <c r="N24" s="80" t="n">
        <f aca="false">'High pensions'!L24</f>
        <v>785462.557474632</v>
      </c>
      <c r="O24" s="9"/>
      <c r="P24" s="80" t="n">
        <f aca="false">'High pensions'!X24</f>
        <v>22999800.2662074</v>
      </c>
      <c r="Q24" s="67"/>
      <c r="R24" s="80" t="n">
        <f aca="false">'High SIPA income'!G19</f>
        <v>20580119.0171851</v>
      </c>
      <c r="S24" s="67"/>
      <c r="T24" s="80" t="n">
        <f aca="false">'High SIPA income'!J19</f>
        <v>78689868.7761087</v>
      </c>
      <c r="U24" s="9"/>
      <c r="V24" s="80" t="n">
        <f aca="false">'High SIPA income'!F19</f>
        <v>137459.026655012</v>
      </c>
      <c r="W24" s="67"/>
      <c r="X24" s="80" t="n">
        <f aca="false">'High SIPA income'!M19</f>
        <v>345257.444420333</v>
      </c>
      <c r="Y24" s="9"/>
      <c r="Z24" s="9" t="n">
        <f aca="false">R24+V24-N24-L24-F24</f>
        <v>-2625797.59077405</v>
      </c>
      <c r="AA24" s="9"/>
      <c r="AB24" s="9" t="n">
        <f aca="false">T24-P24-D24</f>
        <v>-48612896.3712093</v>
      </c>
      <c r="AC24" s="50"/>
      <c r="AD24" s="9" t="n">
        <f aca="false">'Central scenario'!AD24</f>
        <v>11116422317.8693</v>
      </c>
      <c r="AE24" s="9" t="n">
        <f aca="false">'Central scenario'!AE24</f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-0.00923900168032082</v>
      </c>
      <c r="AK24" s="68" t="n">
        <f aca="false">AK23+1</f>
        <v>2035</v>
      </c>
      <c r="AL24" s="69" t="n">
        <f aca="false">SUM(AB94:AB97)/AVERAGE(AG94:AG97)</f>
        <v>-0.00694568435962491</v>
      </c>
      <c r="AM24" s="9" t="n">
        <f aca="false">'Central scenario'!AM24</f>
        <v>6098422.29766839</v>
      </c>
      <c r="AN24" s="69" t="n">
        <f aca="false">AM24/AVERAGE(AG94:AG97)</f>
        <v>0.000763695646530584</v>
      </c>
      <c r="AO24" s="69" t="n">
        <f aca="false">'GDP evolution by scenario'!M93</f>
        <v>0.0301595681999902</v>
      </c>
      <c r="AP24" s="69"/>
      <c r="AQ24" s="9" t="n">
        <f aca="false">AQ23*(1+AO24)</f>
        <v>658938189.875528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398772688.746334</v>
      </c>
      <c r="AS24" s="70" t="n">
        <f aca="false">AQ24/AG97</f>
        <v>0.0818106656168538</v>
      </c>
      <c r="AT24" s="70" t="n">
        <f aca="false">AR24/AG97</f>
        <v>0.0495097409702761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0.0129878291336947</v>
      </c>
      <c r="BJ24" s="7" t="n">
        <f aca="false">BJ23+1</f>
        <v>2035</v>
      </c>
      <c r="BK24" s="39" t="n">
        <f aca="false">SUM(T94:T97)/AVERAGE(AG94:AG97)</f>
        <v>0.0715816388146915</v>
      </c>
      <c r="BL24" s="39" t="n">
        <f aca="false">SUM(P94:P97)/AVERAGE(AG94:AG97)</f>
        <v>0.0100066928317232</v>
      </c>
      <c r="BM24" s="39" t="n">
        <f aca="false">SUM(D94:D97)/AVERAGE(AG94:AG97)</f>
        <v>0.0685206303425932</v>
      </c>
      <c r="BN24" s="39" t="n">
        <f aca="false">(SUM(H94:H97)+SUM(J94:J97))/AVERAGE(AG94:AG97)</f>
        <v>0.00973508447029146</v>
      </c>
      <c r="BO24" s="69" t="n">
        <f aca="false">AL24-BN24</f>
        <v>-0.0166807688299164</v>
      </c>
      <c r="BP24" s="31" t="n">
        <f aca="false">BN24+BM24</f>
        <v>0.0782557148128847</v>
      </c>
    </row>
    <row r="25" customFormat="false" ht="12.75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0" t="n">
        <f aca="false">'High pensions'!Q25</f>
        <v>113342542.856426</v>
      </c>
      <c r="E25" s="9"/>
      <c r="F25" s="80" t="n">
        <f aca="false">'High pensions'!I25</f>
        <v>20601348.8253387</v>
      </c>
      <c r="G25" s="80" t="n">
        <f aca="false">'High pensions'!K25</f>
        <v>189845.474762486</v>
      </c>
      <c r="H25" s="80" t="n">
        <f aca="false">'High pensions'!V25</f>
        <v>1044473.78867251</v>
      </c>
      <c r="I25" s="80" t="n">
        <f aca="false">'High pensions'!M25</f>
        <v>5871.50952873667</v>
      </c>
      <c r="J25" s="80" t="n">
        <f aca="false">'High pensions'!W25</f>
        <v>32303.3130517272</v>
      </c>
      <c r="K25" s="9"/>
      <c r="L25" s="80" t="n">
        <f aca="false">'High pensions'!N25</f>
        <v>4012507.36812272</v>
      </c>
      <c r="M25" s="67"/>
      <c r="N25" s="80" t="n">
        <f aca="false">'High pensions'!L25</f>
        <v>856204.006193865</v>
      </c>
      <c r="O25" s="9"/>
      <c r="P25" s="80" t="n">
        <f aca="false">'High pensions'!X25</f>
        <v>25531501.6289022</v>
      </c>
      <c r="Q25" s="67"/>
      <c r="R25" s="80" t="n">
        <f aca="false">'High SIPA income'!G20</f>
        <v>24342194.7243126</v>
      </c>
      <c r="S25" s="67"/>
      <c r="T25" s="80" t="n">
        <f aca="false">'High SIPA income'!J20</f>
        <v>93074491.3078076</v>
      </c>
      <c r="U25" s="9"/>
      <c r="V25" s="80" t="n">
        <f aca="false">'High SIPA income'!F20</f>
        <v>143698.094559182</v>
      </c>
      <c r="W25" s="67"/>
      <c r="X25" s="80" t="n">
        <f aca="false">'High SIPA income'!M20</f>
        <v>360928.184222419</v>
      </c>
      <c r="Y25" s="9"/>
      <c r="Z25" s="9" t="n">
        <f aca="false">R25+V25-N25-L25-F25</f>
        <v>-984167.380783558</v>
      </c>
      <c r="AA25" s="9"/>
      <c r="AB25" s="9" t="n">
        <f aca="false">T25-P25-D25</f>
        <v>-45799553.1775204</v>
      </c>
      <c r="AC25" s="50"/>
      <c r="AD25" s="9" t="n">
        <f aca="false">'Central scenario'!AD25</f>
        <v>11725405625.723</v>
      </c>
      <c r="AE25" s="9" t="n">
        <f aca="false">'Central scenario'!AE25</f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-0.00866260477475019</v>
      </c>
      <c r="AK25" s="68" t="n">
        <f aca="false">AK24+1</f>
        <v>2036</v>
      </c>
      <c r="AL25" s="69" t="n">
        <f aca="false">SUM(AB98:AB101)/AVERAGE(AG98:AG101)</f>
        <v>-0.00481772132601303</v>
      </c>
      <c r="AM25" s="9" t="n">
        <f aca="false">'Central scenario'!AM25</f>
        <v>5493111.4769607</v>
      </c>
      <c r="AN25" s="69" t="n">
        <f aca="false">AM25/AVERAGE(AG98:AG101)</f>
        <v>0.000670891808969931</v>
      </c>
      <c r="AO25" s="69" t="n">
        <f aca="false">'GDP evolution by scenario'!M97</f>
        <v>0.0253419907224899</v>
      </c>
      <c r="AP25" s="69"/>
      <c r="AQ25" s="9" t="n">
        <f aca="false">AQ24*(1+AO25)</f>
        <v>675636995.370048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403321756.421937</v>
      </c>
      <c r="AS25" s="70" t="n">
        <f aca="false">AQ25/AG101</f>
        <v>0.081825875286884</v>
      </c>
      <c r="AT25" s="70" t="n">
        <f aca="false">AR25/AG101</f>
        <v>0.0488459867763651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0.0122292888801718</v>
      </c>
      <c r="BJ25" s="7" t="n">
        <f aca="false">BJ24+1</f>
        <v>2036</v>
      </c>
      <c r="BK25" s="39" t="n">
        <f aca="false">SUM(T98:T101)/AVERAGE(AG98:AG101)</f>
        <v>0.0719557098871372</v>
      </c>
      <c r="BL25" s="39" t="n">
        <f aca="false">SUM(P98:P101)/AVERAGE(AG98:AG101)</f>
        <v>0.00968914740511012</v>
      </c>
      <c r="BM25" s="39" t="n">
        <f aca="false">SUM(D98:D101)/AVERAGE(AG98:AG101)</f>
        <v>0.0670842838080402</v>
      </c>
      <c r="BN25" s="39" t="n">
        <f aca="false">(SUM(H98:H101)+SUM(J98:J101))/AVERAGE(AG98:AG101)</f>
        <v>0.0101910086226687</v>
      </c>
      <c r="BO25" s="69" t="n">
        <f aca="false">AL25-BN25</f>
        <v>-0.0150087299486817</v>
      </c>
      <c r="BP25" s="31" t="n">
        <f aca="false">BN25+BM25</f>
        <v>0.0772752924307089</v>
      </c>
    </row>
    <row r="26" customFormat="false" ht="12.75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79" t="n">
        <f aca="false">'High pensions'!Q26</f>
        <v>106694692.20664</v>
      </c>
      <c r="E26" s="6"/>
      <c r="F26" s="79" t="n">
        <f aca="false">'High pensions'!I26</f>
        <v>19393023.2776361</v>
      </c>
      <c r="G26" s="79" t="n">
        <f aca="false">'High pensions'!K26</f>
        <v>193632.468036018</v>
      </c>
      <c r="H26" s="79" t="n">
        <f aca="false">'High pensions'!V26</f>
        <v>1065308.70831983</v>
      </c>
      <c r="I26" s="79" t="n">
        <f aca="false">'High pensions'!M26</f>
        <v>5988.63303204181</v>
      </c>
      <c r="J26" s="79" t="n">
        <f aca="false">'High pensions'!W26</f>
        <v>32947.6920098918</v>
      </c>
      <c r="K26" s="6"/>
      <c r="L26" s="79" t="n">
        <f aca="false">'High pensions'!N26</f>
        <v>4266105.69710447</v>
      </c>
      <c r="M26" s="8"/>
      <c r="N26" s="79" t="n">
        <f aca="false">'High pensions'!L26</f>
        <v>808953.540091537</v>
      </c>
      <c r="O26" s="6"/>
      <c r="P26" s="79" t="n">
        <f aca="false">'High pensions'!X26</f>
        <v>26587466.4401906</v>
      </c>
      <c r="Q26" s="8"/>
      <c r="R26" s="79" t="n">
        <f aca="false">'High SIPA income'!G21</f>
        <v>19482502.0710849</v>
      </c>
      <c r="S26" s="8"/>
      <c r="T26" s="79" t="n">
        <f aca="false">'High SIPA income'!J21</f>
        <v>74493035.250368</v>
      </c>
      <c r="U26" s="6"/>
      <c r="V26" s="79" t="n">
        <f aca="false">'High SIPA income'!F21</f>
        <v>129450.461885458</v>
      </c>
      <c r="W26" s="8"/>
      <c r="X26" s="79" t="n">
        <f aca="false">'High SIPA income'!M21</f>
        <v>325142.238652504</v>
      </c>
      <c r="Y26" s="6"/>
      <c r="Z26" s="6" t="n">
        <f aca="false">R26+V26-N26-L26-F26</f>
        <v>-4856129.98186175</v>
      </c>
      <c r="AA26" s="6"/>
      <c r="AB26" s="6" t="n">
        <f aca="false">T26-P26-D26</f>
        <v>-58789123.3964625</v>
      </c>
      <c r="AC26" s="50"/>
      <c r="AD26" s="6" t="n">
        <f aca="false">'Central scenario'!AD26</f>
        <v>12239176485.8186</v>
      </c>
      <c r="AE26" s="6" t="n">
        <f aca="false">'Central scenario'!AE26</f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-0.0113924473947213</v>
      </c>
      <c r="AK26" s="62" t="n">
        <f aca="false">AK25+1</f>
        <v>2037</v>
      </c>
      <c r="AL26" s="63" t="n">
        <f aca="false">SUM(AB102:AB105)/AVERAGE(AG102:AG105)</f>
        <v>-0.00329358348671488</v>
      </c>
      <c r="AM26" s="6" t="n">
        <f aca="false">'Central scenario'!AM26</f>
        <v>4920541.96276278</v>
      </c>
      <c r="AN26" s="63" t="n">
        <f aca="false">AM26/AVERAGE(AG102:AG105)</f>
        <v>0.000588492994965685</v>
      </c>
      <c r="AO26" s="63" t="n">
        <f aca="false">'GDP evolution by scenario'!M101</f>
        <v>0.021188038358547</v>
      </c>
      <c r="AP26" s="63"/>
      <c r="AQ26" s="6" t="n">
        <f aca="false">AQ25*(1+AO26)</f>
        <v>689952417.944402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406899207.90888</v>
      </c>
      <c r="AS26" s="64" t="n">
        <f aca="false">AQ26/AG105</f>
        <v>0.0817587355596199</v>
      </c>
      <c r="AT26" s="64" t="n">
        <f aca="false">AR26/AG105</f>
        <v>0.0482171869734961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0.0141899786504691</v>
      </c>
      <c r="BJ26" s="5" t="n">
        <f aca="false">BJ25+1</f>
        <v>2037</v>
      </c>
      <c r="BK26" s="61" t="n">
        <f aca="false">SUM(T102:T105)/AVERAGE(AG102:AG105)</f>
        <v>0.0724516336014625</v>
      </c>
      <c r="BL26" s="61" t="n">
        <f aca="false">SUM(P102:P105)/AVERAGE(AG102:AG105)</f>
        <v>0.00942437445211906</v>
      </c>
      <c r="BM26" s="61" t="n">
        <f aca="false">SUM(D102:D105)/AVERAGE(AG102:AG105)</f>
        <v>0.0663208426360584</v>
      </c>
      <c r="BN26" s="61" t="n">
        <f aca="false">(SUM(H102:H105)+SUM(J102:J105))/AVERAGE(AG102:AG105)</f>
        <v>0.0108426047497185</v>
      </c>
      <c r="BO26" s="63" t="n">
        <f aca="false">AL26-BN26</f>
        <v>-0.0141361882364334</v>
      </c>
      <c r="BP26" s="31" t="n">
        <f aca="false">BN26+BM26</f>
        <v>0.0771634473857769</v>
      </c>
    </row>
    <row r="27" customFormat="false" ht="12.75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8696266.54681368</v>
      </c>
      <c r="D27" s="80" t="n">
        <f aca="false">'High pensions'!Q27</f>
        <v>107361315.392761</v>
      </c>
      <c r="E27" s="9"/>
      <c r="F27" s="80" t="n">
        <f aca="false">'High pensions'!I27</f>
        <v>19514189.9326824</v>
      </c>
      <c r="G27" s="80" t="n">
        <f aca="false">'High pensions'!K27</f>
        <v>211229.041623464</v>
      </c>
      <c r="H27" s="80" t="n">
        <f aca="false">'High pensions'!V27</f>
        <v>1162119.8643694</v>
      </c>
      <c r="I27" s="80" t="n">
        <f aca="false">'High pensions'!M27</f>
        <v>6532.85695742682</v>
      </c>
      <c r="J27" s="80" t="n">
        <f aca="false">'High pensions'!W27</f>
        <v>35941.8514753426</v>
      </c>
      <c r="K27" s="9"/>
      <c r="L27" s="80" t="n">
        <f aca="false">'High pensions'!N27</f>
        <v>3669626.15930423</v>
      </c>
      <c r="M27" s="67"/>
      <c r="N27" s="80" t="n">
        <f aca="false">'High pensions'!L27</f>
        <v>802325.932344422</v>
      </c>
      <c r="O27" s="9"/>
      <c r="P27" s="80" t="n">
        <f aca="false">'High pensions'!X27</f>
        <v>23455868.1406365</v>
      </c>
      <c r="Q27" s="67"/>
      <c r="R27" s="80" t="n">
        <f aca="false">'High SIPA income'!G22</f>
        <v>22129178.9435325</v>
      </c>
      <c r="S27" s="67"/>
      <c r="T27" s="80" t="n">
        <f aca="false">'High SIPA income'!J22</f>
        <v>84612833.6641553</v>
      </c>
      <c r="U27" s="9"/>
      <c r="V27" s="80" t="n">
        <f aca="false">'High SIPA income'!F22</f>
        <v>124241.716375217</v>
      </c>
      <c r="W27" s="67"/>
      <c r="X27" s="80" t="n">
        <f aca="false">'High SIPA income'!M22</f>
        <v>312059.371653781</v>
      </c>
      <c r="Y27" s="9"/>
      <c r="Z27" s="9" t="n">
        <f aca="false">R27+V27-N27-L27-F27</f>
        <v>-1732721.36442329</v>
      </c>
      <c r="AA27" s="9"/>
      <c r="AB27" s="9" t="n">
        <f aca="false">T27-P27-D27</f>
        <v>-46204349.8692427</v>
      </c>
      <c r="AC27" s="50"/>
      <c r="AD27" s="9" t="n">
        <f aca="false">'Central scenario'!AD27</f>
        <v>14034054600.9996</v>
      </c>
      <c r="AE27" s="9" t="n">
        <f aca="false">'Central scenario'!AE27</f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-0.00847226345764794</v>
      </c>
      <c r="AK27" s="68" t="n">
        <f aca="false">AK26+1</f>
        <v>2038</v>
      </c>
      <c r="AL27" s="69" t="n">
        <f aca="false">SUM(AB106:AB109)/AVERAGE(AG106:AG109)</f>
        <v>-0.00189116814593531</v>
      </c>
      <c r="AM27" s="9" t="n">
        <f aca="false">'Central scenario'!AM27</f>
        <v>4379286.21321994</v>
      </c>
      <c r="AN27" s="69" t="n">
        <f aca="false">AM27/AVERAGE(AG106:AG109)</f>
        <v>0.000510217477289106</v>
      </c>
      <c r="AO27" s="69" t="n">
        <f aca="false">'GDP evolution by scenario'!M105</f>
        <v>0.0265411344120987</v>
      </c>
      <c r="AP27" s="69"/>
      <c r="AQ27" s="9" t="n">
        <f aca="false">AQ26*(1+AO27)</f>
        <v>708264537.807017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413266467.579095</v>
      </c>
      <c r="AS27" s="70" t="n">
        <f aca="false">AQ27/AG109</f>
        <v>0.0819350442524071</v>
      </c>
      <c r="AT27" s="70" t="n">
        <f aca="false">AR27/AG109</f>
        <v>0.0478084169143527</v>
      </c>
      <c r="AU27" s="7"/>
      <c r="AV27" s="7"/>
      <c r="AW27" s="7" t="n">
        <f aca="false">workers_and_wage_high!C15</f>
        <v>11422089</v>
      </c>
      <c r="AX27" s="7"/>
      <c r="AY27" s="39" t="n">
        <f aca="false">(AW27-AW26)/AW26</f>
        <v>-0.0052506540674193</v>
      </c>
      <c r="AZ27" s="12" t="n">
        <f aca="false">workers_and_wage_high!B15</f>
        <v>6722.87988857401</v>
      </c>
      <c r="BA27" s="39" t="n">
        <f aca="false">(AZ27-AZ26)/AZ26</f>
        <v>-0.0126261243941079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0.01394296240686</v>
      </c>
      <c r="BJ27" s="7" t="n">
        <f aca="false">BJ26+1</f>
        <v>2038</v>
      </c>
      <c r="BK27" s="39" t="n">
        <f aca="false">SUM(T106:T109)/AVERAGE(AG106:AG109)</f>
        <v>0.0729052538223426</v>
      </c>
      <c r="BL27" s="39" t="n">
        <f aca="false">SUM(P106:P109)/AVERAGE(AG106:AG109)</f>
        <v>0.00923943161113223</v>
      </c>
      <c r="BM27" s="39" t="n">
        <f aca="false">SUM(D106:D109)/AVERAGE(AG106:AG109)</f>
        <v>0.0655569903571457</v>
      </c>
      <c r="BN27" s="39" t="n">
        <f aca="false">(SUM(H106:H109)+SUM(J106:J109))/AVERAGE(AG106:AG109)</f>
        <v>0.0114434261504375</v>
      </c>
      <c r="BO27" s="69" t="n">
        <f aca="false">AL27-BN27</f>
        <v>-0.0133345942963729</v>
      </c>
      <c r="BP27" s="31" t="n">
        <f aca="false">BN27+BM27</f>
        <v>0.0770004165075832</v>
      </c>
    </row>
    <row r="28" customFormat="false" ht="12.75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0" t="n">
        <f aca="false">'High pensions'!Q28</f>
        <v>100402133.539979</v>
      </c>
      <c r="E28" s="9"/>
      <c r="F28" s="80" t="n">
        <f aca="false">'High pensions'!I28</f>
        <v>18249276.2535377</v>
      </c>
      <c r="G28" s="80" t="n">
        <f aca="false">'High pensions'!K28</f>
        <v>227995.709527446</v>
      </c>
      <c r="H28" s="80" t="n">
        <f aca="false">'High pensions'!V28</f>
        <v>1254365.1242103</v>
      </c>
      <c r="I28" s="80" t="n">
        <f aca="false">'High pensions'!M28</f>
        <v>7051.41369672515</v>
      </c>
      <c r="J28" s="80" t="n">
        <f aca="false">'High pensions'!W28</f>
        <v>38794.7976559888</v>
      </c>
      <c r="K28" s="9"/>
      <c r="L28" s="80" t="n">
        <f aca="false">'High pensions'!N28</f>
        <v>3308011.82114977</v>
      </c>
      <c r="M28" s="67"/>
      <c r="N28" s="80" t="n">
        <f aca="false">'High pensions'!L28</f>
        <v>761230.521454193</v>
      </c>
      <c r="O28" s="9"/>
      <c r="P28" s="80" t="n">
        <f aca="false">'High pensions'!X28</f>
        <v>21353354.7952992</v>
      </c>
      <c r="Q28" s="67"/>
      <c r="R28" s="80" t="n">
        <f aca="false">'High SIPA income'!G23</f>
        <v>18220442.9704739</v>
      </c>
      <c r="S28" s="67"/>
      <c r="T28" s="80" t="n">
        <f aca="false">'High SIPA income'!J23</f>
        <v>69667442.894374</v>
      </c>
      <c r="U28" s="9"/>
      <c r="V28" s="80" t="n">
        <f aca="false">'High SIPA income'!F23</f>
        <v>112437.805475858</v>
      </c>
      <c r="W28" s="67"/>
      <c r="X28" s="80" t="n">
        <f aca="false">'High SIPA income'!M23</f>
        <v>282411.350636535</v>
      </c>
      <c r="Y28" s="9"/>
      <c r="Z28" s="9" t="n">
        <f aca="false">R28+V28-N28-L28-F28</f>
        <v>-3985637.82019194</v>
      </c>
      <c r="AA28" s="9"/>
      <c r="AB28" s="9" t="n">
        <f aca="false">T28-P28-D28</f>
        <v>-52088045.4409046</v>
      </c>
      <c r="AC28" s="50"/>
      <c r="AD28" s="9" t="n">
        <f aca="false">'Central scenario'!AD28</f>
        <v>15118123646.8716</v>
      </c>
      <c r="AE28" s="9" t="n">
        <f aca="false">'Central scenario'!AE28</f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-0.0102498193367726</v>
      </c>
      <c r="AK28" s="68" t="n">
        <f aca="false">AK27+1</f>
        <v>2039</v>
      </c>
      <c r="AL28" s="69" t="n">
        <f aca="false">SUM(AB110:AB113)/AVERAGE(AG110:AG113)</f>
        <v>-0.00079569144874741</v>
      </c>
      <c r="AM28" s="9" t="n">
        <f aca="false">'Central scenario'!AM28</f>
        <v>3887732.69163583</v>
      </c>
      <c r="AN28" s="69" t="n">
        <f aca="false">AM28/AVERAGE(AG110:AG113)</f>
        <v>0.000442066327094749</v>
      </c>
      <c r="AO28" s="69" t="n">
        <f aca="false">'GDP evolution by scenario'!M109</f>
        <v>0.0246155968179269</v>
      </c>
      <c r="AP28" s="69"/>
      <c r="AQ28" s="9" t="n">
        <f aca="false">AQ27*(1+AO28)</f>
        <v>725698892.11011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419507866.235263</v>
      </c>
      <c r="AS28" s="70" t="n">
        <f aca="false">AQ28/AG113</f>
        <v>0.0816902028086599</v>
      </c>
      <c r="AT28" s="70" t="n">
        <f aca="false">AR28/AG113</f>
        <v>0.0472230053609991</v>
      </c>
      <c r="AU28" s="9"/>
      <c r="AV28" s="7"/>
      <c r="AW28" s="7" t="n">
        <f aca="false">workers_and_wage_high!C16</f>
        <v>11521794</v>
      </c>
      <c r="AX28" s="7"/>
      <c r="AY28" s="39" t="n">
        <f aca="false">(AW28-AW27)/AW27</f>
        <v>0.00872913877662834</v>
      </c>
      <c r="AZ28" s="12" t="n">
        <f aca="false">workers_and_wage_high!B16</f>
        <v>6343.42583946065</v>
      </c>
      <c r="BA28" s="39" t="n">
        <f aca="false">(AZ28-AZ27)/AZ27</f>
        <v>-0.0564421877829858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0.0164141723471832</v>
      </c>
      <c r="BJ28" s="7" t="n">
        <f aca="false">BJ27+1</f>
        <v>2039</v>
      </c>
      <c r="BK28" s="39" t="n">
        <f aca="false">SUM(T110:T113)/AVERAGE(AG110:AG113)</f>
        <v>0.0732530943138712</v>
      </c>
      <c r="BL28" s="39" t="n">
        <f aca="false">SUM(P110:P113)/AVERAGE(AG110:AG113)</f>
        <v>0.00896102766186527</v>
      </c>
      <c r="BM28" s="39" t="n">
        <f aca="false">SUM(D110:D113)/AVERAGE(AG110:AG113)</f>
        <v>0.0650877581007533</v>
      </c>
      <c r="BN28" s="39" t="n">
        <f aca="false">(SUM(H110:H113)+SUM(J110:J113))/AVERAGE(AG110:AG113)</f>
        <v>0.011835240844806</v>
      </c>
      <c r="BO28" s="69" t="n">
        <f aca="false">AL28-BN28</f>
        <v>-0.0126309322935534</v>
      </c>
      <c r="BP28" s="31" t="n">
        <f aca="false">BN28+BM28</f>
        <v>0.0769229989455593</v>
      </c>
    </row>
    <row r="29" customFormat="false" ht="12.75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0" t="n">
        <f aca="false">'High pensions'!Q29</f>
        <v>91863242.9489309</v>
      </c>
      <c r="E29" s="9"/>
      <c r="F29" s="80" t="n">
        <f aca="false">'High pensions'!I29</f>
        <v>16697231.8118454</v>
      </c>
      <c r="G29" s="80" t="n">
        <f aca="false">'High pensions'!K29</f>
        <v>233179.582375956</v>
      </c>
      <c r="H29" s="80" t="n">
        <f aca="false">'High pensions'!V29</f>
        <v>1282885.26313305</v>
      </c>
      <c r="I29" s="80" t="n">
        <f aca="false">'High pensions'!M29</f>
        <v>7211.73966111208</v>
      </c>
      <c r="J29" s="80" t="n">
        <f aca="false">'High pensions'!W29</f>
        <v>39676.8638082386</v>
      </c>
      <c r="K29" s="9"/>
      <c r="L29" s="80" t="n">
        <f aca="false">'High pensions'!N29</f>
        <v>3051608.62668183</v>
      </c>
      <c r="M29" s="67"/>
      <c r="N29" s="80" t="n">
        <f aca="false">'High pensions'!L29</f>
        <v>694867.234505067</v>
      </c>
      <c r="O29" s="9"/>
      <c r="P29" s="80" t="n">
        <f aca="false">'High pensions'!X29</f>
        <v>19657766.1758567</v>
      </c>
      <c r="Q29" s="67"/>
      <c r="R29" s="80" t="n">
        <f aca="false">'High SIPA income'!G24</f>
        <v>19894359.8991401</v>
      </c>
      <c r="S29" s="67"/>
      <c r="T29" s="80" t="n">
        <f aca="false">'High SIPA income'!J24</f>
        <v>76067809.352355</v>
      </c>
      <c r="U29" s="9"/>
      <c r="V29" s="80" t="n">
        <f aca="false">'High SIPA income'!F24</f>
        <v>111506.752176317</v>
      </c>
      <c r="W29" s="67"/>
      <c r="X29" s="80" t="n">
        <f aca="false">'High SIPA income'!M24</f>
        <v>280072.813178201</v>
      </c>
      <c r="Y29" s="9"/>
      <c r="Z29" s="9" t="n">
        <f aca="false">R29+V29-N29-L29-F29</f>
        <v>-437841.021715896</v>
      </c>
      <c r="AA29" s="9"/>
      <c r="AB29" s="9" t="n">
        <f aca="false">T29-P29-D29</f>
        <v>-35453199.7724326</v>
      </c>
      <c r="AC29" s="50"/>
      <c r="AD29" s="9" t="n">
        <f aca="false">'Central scenario'!AD29</f>
        <v>16779533858.6913</v>
      </c>
      <c r="AE29" s="9" t="n">
        <f aca="false">'Central scenario'!AE29</f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-0.00714647685752273</v>
      </c>
      <c r="AK29" s="68" t="n">
        <f aca="false">AK28+1</f>
        <v>2040</v>
      </c>
      <c r="AL29" s="69" t="n">
        <f aca="false">SUM(AB114:AB117)/AVERAGE(AG114:AG117)</f>
        <v>0.00108773738310347</v>
      </c>
      <c r="AM29" s="9" t="n">
        <f aca="false">'Central scenario'!AM29</f>
        <v>3427469.19706586</v>
      </c>
      <c r="AN29" s="69" t="n">
        <f aca="false">AM29/AVERAGE(AG114:AG117)</f>
        <v>0.000381429049784889</v>
      </c>
      <c r="AO29" s="69" t="n">
        <f aca="false">'GDP evolution by scenario'!M113</f>
        <v>0.0217645554789023</v>
      </c>
      <c r="AP29" s="69"/>
      <c r="AQ29" s="9" t="n">
        <f aca="false">AQ28*(1+AO29)</f>
        <v>741493405.908418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425176741.733921</v>
      </c>
      <c r="AS29" s="70" t="n">
        <f aca="false">AQ29/AG117</f>
        <v>0.0820627278788921</v>
      </c>
      <c r="AT29" s="70" t="n">
        <f aca="false">AR29/AG117</f>
        <v>0.0470552576453447</v>
      </c>
      <c r="AV29" s="7"/>
      <c r="AW29" s="7" t="n">
        <f aca="false">workers_and_wage_high!C17</f>
        <v>11541231</v>
      </c>
      <c r="AX29" s="7"/>
      <c r="AY29" s="39" t="n">
        <f aca="false">(AW29-AW28)/AW28</f>
        <v>0.0016869768718309</v>
      </c>
      <c r="AZ29" s="12" t="n">
        <f aca="false">workers_and_wage_high!B17</f>
        <v>6007.47172090445</v>
      </c>
      <c r="BA29" s="39" t="n">
        <f aca="false">(AZ29-AZ28)/AZ28</f>
        <v>-0.0529609909626959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0.0140790138397983</v>
      </c>
      <c r="BJ29" s="7" t="n">
        <f aca="false">BJ28+1</f>
        <v>2040</v>
      </c>
      <c r="BK29" s="39" t="n">
        <f aca="false">SUM(T114:T117)/AVERAGE(AG114:AG117)</f>
        <v>0.0737464946212957</v>
      </c>
      <c r="BL29" s="39" t="n">
        <f aca="false">SUM(P114:P117)/AVERAGE(AG114:AG117)</f>
        <v>0.00856445894002162</v>
      </c>
      <c r="BM29" s="39" t="n">
        <f aca="false">SUM(D114:D117)/AVERAGE(AG114:AG117)</f>
        <v>0.0640942982981706</v>
      </c>
      <c r="BN29" s="39" t="n">
        <f aca="false">(SUM(H114:H117)+SUM(J114:J117))/AVERAGE(AG114:AG117)</f>
        <v>0.0123204181405508</v>
      </c>
      <c r="BO29" s="69" t="n">
        <f aca="false">AL29-BN29</f>
        <v>-0.0112326807574473</v>
      </c>
      <c r="BP29" s="31" t="n">
        <f aca="false">BN29+BM29</f>
        <v>0.0764147164387214</v>
      </c>
    </row>
    <row r="30" customFormat="false" ht="12.75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79" t="n">
        <f aca="false">'High pensions'!Q30</f>
        <v>91332937.2576985</v>
      </c>
      <c r="E30" s="6"/>
      <c r="F30" s="79" t="n">
        <f aca="false">'High pensions'!I30</f>
        <v>16600842.4751161</v>
      </c>
      <c r="G30" s="79" t="n">
        <f aca="false">'High pensions'!K30</f>
        <v>188388.565652481</v>
      </c>
      <c r="H30" s="79" t="n">
        <f aca="false">'High pensions'!V30</f>
        <v>1036458.30460695</v>
      </c>
      <c r="I30" s="79" t="n">
        <f aca="false">'High pensions'!M30</f>
        <v>5826.4504840973</v>
      </c>
      <c r="J30" s="79" t="n">
        <f aca="false">'High pensions'!W30</f>
        <v>32055.4114826888</v>
      </c>
      <c r="K30" s="6"/>
      <c r="L30" s="79" t="n">
        <f aca="false">'High pensions'!N30</f>
        <v>3575526.78286279</v>
      </c>
      <c r="M30" s="8"/>
      <c r="N30" s="79" t="n">
        <f aca="false">'High pensions'!L30</f>
        <v>691277.192997376</v>
      </c>
      <c r="O30" s="6"/>
      <c r="P30" s="79" t="n">
        <f aca="false">'High pensions'!X30</f>
        <v>22356628.6297399</v>
      </c>
      <c r="Q30" s="8"/>
      <c r="R30" s="79" t="n">
        <f aca="false">'High SIPA income'!G25</f>
        <v>15680352.5184486</v>
      </c>
      <c r="S30" s="8"/>
      <c r="T30" s="79" t="n">
        <f aca="false">'High SIPA income'!J25</f>
        <v>59955186.8970976</v>
      </c>
      <c r="U30" s="6"/>
      <c r="V30" s="79" t="n">
        <f aca="false">'High SIPA income'!F25</f>
        <v>110880.502040839</v>
      </c>
      <c r="W30" s="8"/>
      <c r="X30" s="79" t="n">
        <f aca="false">'High SIPA income'!M25</f>
        <v>278499.853390805</v>
      </c>
      <c r="Y30" s="6"/>
      <c r="Z30" s="6" t="n">
        <f aca="false">R30+V30-N30-L30-F30</f>
        <v>-5076413.43048683</v>
      </c>
      <c r="AA30" s="6"/>
      <c r="AB30" s="6" t="n">
        <f aca="false">T30-P30-D30</f>
        <v>-53734378.9903408</v>
      </c>
      <c r="AC30" s="50"/>
      <c r="AD30" s="6" t="n">
        <f aca="false">'Central scenario'!AD30</f>
        <v>17412113021.4212</v>
      </c>
      <c r="AE30" s="6" t="n">
        <f aca="false">'Central scenario'!AE30</f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-0.0110663430838449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-0.267789450235613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0.0154993877915964</v>
      </c>
      <c r="BJ30" s="5"/>
      <c r="BK30" s="5"/>
      <c r="BL30" s="5"/>
      <c r="BM30" s="5"/>
      <c r="BN30" s="5"/>
      <c r="BO30" s="5"/>
      <c r="BP30" s="5"/>
    </row>
    <row r="31" customFormat="false" ht="12.75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0" t="n">
        <f aca="false">'High pensions'!Q31</f>
        <v>92213049.454406</v>
      </c>
      <c r="E31" s="9"/>
      <c r="F31" s="80" t="n">
        <f aca="false">'High pensions'!I31</f>
        <v>16760813.2849538</v>
      </c>
      <c r="G31" s="80" t="n">
        <f aca="false">'High pensions'!K31</f>
        <v>193337.894048511</v>
      </c>
      <c r="H31" s="80" t="n">
        <f aca="false">'High pensions'!V31</f>
        <v>1063688.04915395</v>
      </c>
      <c r="I31" s="80" t="n">
        <f aca="false">'High pensions'!M31</f>
        <v>5979.52249634572</v>
      </c>
      <c r="J31" s="80" t="n">
        <f aca="false">'High pensions'!W31</f>
        <v>32897.5685305345</v>
      </c>
      <c r="K31" s="9"/>
      <c r="L31" s="80" t="n">
        <f aca="false">'High pensions'!N31</f>
        <v>3241856.85627298</v>
      </c>
      <c r="M31" s="67"/>
      <c r="N31" s="80" t="n">
        <f aca="false">'High pensions'!L31</f>
        <v>698972.40299299</v>
      </c>
      <c r="O31" s="9"/>
      <c r="P31" s="80" t="n">
        <f aca="false">'High pensions'!X31</f>
        <v>20667550.5694072</v>
      </c>
      <c r="Q31" s="67"/>
      <c r="R31" s="80" t="n">
        <f aca="false">'High SIPA income'!G26</f>
        <v>18593605.3021799</v>
      </c>
      <c r="S31" s="67"/>
      <c r="T31" s="80" t="n">
        <f aca="false">'High SIPA income'!J26</f>
        <v>71094261.4122656</v>
      </c>
      <c r="U31" s="9"/>
      <c r="V31" s="80" t="n">
        <f aca="false">'High SIPA income'!F26</f>
        <v>107138.286006879</v>
      </c>
      <c r="W31" s="67"/>
      <c r="X31" s="80" t="n">
        <f aca="false">'High SIPA income'!M26</f>
        <v>269100.485624318</v>
      </c>
      <c r="Y31" s="9"/>
      <c r="Z31" s="9" t="n">
        <f aca="false">R31+V31-N31-L31-F31</f>
        <v>-2000898.95603298</v>
      </c>
      <c r="AA31" s="9"/>
      <c r="AB31" s="9" t="n">
        <f aca="false">T31-P31-D31</f>
        <v>-41786338.6115476</v>
      </c>
      <c r="AC31" s="50"/>
      <c r="AD31" s="9" t="n">
        <f aca="false">'Central scenario'!AD31</f>
        <v>20909685152.7339</v>
      </c>
      <c r="AE31" s="9" t="n">
        <f aca="false">'Central scenario'!AE31</f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-0.00763372198020835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39" t="n">
        <f aca="false">(AW31-AW30)/AW30</f>
        <v>0.00287475505249792</v>
      </c>
      <c r="AZ31" s="12" t="n">
        <f aca="false">workers_and_wage_high!B19</f>
        <v>5961.97243607963</v>
      </c>
      <c r="BA31" s="39" t="n">
        <f aca="false">(AZ31-AZ30)/AZ30</f>
        <v>-0.0038976818555124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0.0139098814909982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32912032.1111532</v>
      </c>
      <c r="D32" s="80" t="n">
        <f aca="false">'High pensions'!Q32</f>
        <v>94338509.6966664</v>
      </c>
      <c r="E32" s="9"/>
      <c r="F32" s="80" t="n">
        <f aca="false">'High pensions'!I32</f>
        <v>17147140.8435358</v>
      </c>
      <c r="G32" s="80" t="n">
        <f aca="false">'High pensions'!K32</f>
        <v>174592.857393054</v>
      </c>
      <c r="H32" s="80" t="n">
        <f aca="false">'High pensions'!V32</f>
        <v>960558.388155574</v>
      </c>
      <c r="I32" s="80" t="n">
        <f aca="false">'High pensions'!M32</f>
        <v>5399.77909463056</v>
      </c>
      <c r="J32" s="80" t="n">
        <f aca="false">'High pensions'!W32</f>
        <v>29707.991386255</v>
      </c>
      <c r="K32" s="9"/>
      <c r="L32" s="80" t="n">
        <f aca="false">'High pensions'!N32</f>
        <v>3179972.52908453</v>
      </c>
      <c r="M32" s="67"/>
      <c r="N32" s="80" t="n">
        <f aca="false">'High pensions'!L32</f>
        <v>716431.33300329</v>
      </c>
      <c r="O32" s="9"/>
      <c r="P32" s="80" t="n">
        <f aca="false">'High pensions'!X32</f>
        <v>20442486.3831401</v>
      </c>
      <c r="Q32" s="67"/>
      <c r="R32" s="80" t="n">
        <f aca="false">'High SIPA income'!G27</f>
        <v>15957809.9352882</v>
      </c>
      <c r="S32" s="67"/>
      <c r="T32" s="80" t="n">
        <f aca="false">'High SIPA income'!J27</f>
        <v>61016069.3780897</v>
      </c>
      <c r="U32" s="9"/>
      <c r="V32" s="80" t="n">
        <f aca="false">'High SIPA income'!F27</f>
        <v>108254.280587485</v>
      </c>
      <c r="W32" s="67"/>
      <c r="X32" s="80" t="n">
        <f aca="false">'High SIPA income'!M27</f>
        <v>271903.542260635</v>
      </c>
      <c r="Y32" s="9"/>
      <c r="Z32" s="9" t="n">
        <f aca="false">R32+V32-N32-L32-F32</f>
        <v>-4977480.48974795</v>
      </c>
      <c r="AA32" s="9"/>
      <c r="AB32" s="9" t="n">
        <f aca="false">T32-P32-D32</f>
        <v>-53764926.7017168</v>
      </c>
      <c r="AC32" s="50"/>
      <c r="AD32" s="9" t="n">
        <f aca="false">'Central scenario'!AD32</f>
        <v>22287255273.2248</v>
      </c>
      <c r="AE32" s="9" t="n">
        <f aca="false">'Central scenario'!AE32</f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-0.0107759615943511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11546439</v>
      </c>
      <c r="AX32" s="7"/>
      <c r="AY32" s="39" t="n">
        <f aca="false">(AW32-AW31)/AW31</f>
        <v>0.00531649940615793</v>
      </c>
      <c r="AZ32" s="12" t="n">
        <f aca="false">workers_and_wage_high!B20</f>
        <v>5892.91639988034</v>
      </c>
      <c r="BA32" s="39" t="n">
        <f aca="false">(AZ32-AZ31)/AZ31</f>
        <v>-0.0115827499941779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0.0145620340581063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0" t="n">
        <f aca="false">'High pensions'!Q33</f>
        <v>93078367.1196992</v>
      </c>
      <c r="E33" s="9"/>
      <c r="F33" s="80" t="n">
        <f aca="false">'High pensions'!I33</f>
        <v>16918095.0135808</v>
      </c>
      <c r="G33" s="80" t="n">
        <f aca="false">'High pensions'!K33</f>
        <v>190252.983710273</v>
      </c>
      <c r="H33" s="80" t="n">
        <f aca="false">'High pensions'!V33</f>
        <v>1046715.78266866</v>
      </c>
      <c r="I33" s="80" t="n">
        <f aca="false">'High pensions'!M33</f>
        <v>5884.1128982559</v>
      </c>
      <c r="J33" s="80" t="n">
        <f aca="false">'High pensions'!W33</f>
        <v>32372.6530722268</v>
      </c>
      <c r="K33" s="9"/>
      <c r="L33" s="80" t="n">
        <f aca="false">'High pensions'!N33</f>
        <v>3276322.77038359</v>
      </c>
      <c r="M33" s="67"/>
      <c r="N33" s="80" t="n">
        <f aca="false">'High pensions'!L33</f>
        <v>707968.008106537</v>
      </c>
      <c r="O33" s="9"/>
      <c r="P33" s="80" t="n">
        <f aca="false">'High pensions'!X33</f>
        <v>20895885.5267733</v>
      </c>
      <c r="Q33" s="67"/>
      <c r="R33" s="80" t="n">
        <f aca="false">'High SIPA income'!G28</f>
        <v>18208919.8661835</v>
      </c>
      <c r="S33" s="67"/>
      <c r="T33" s="80" t="n">
        <f aca="false">'High SIPA income'!J28</f>
        <v>69623383.3063924</v>
      </c>
      <c r="U33" s="9"/>
      <c r="V33" s="80" t="n">
        <f aca="false">'High SIPA income'!F28</f>
        <v>109004.335364498</v>
      </c>
      <c r="W33" s="67"/>
      <c r="X33" s="80" t="n">
        <f aca="false">'High SIPA income'!M28</f>
        <v>273787.463613698</v>
      </c>
      <c r="Y33" s="9"/>
      <c r="Z33" s="9" t="n">
        <f aca="false">R33+V33-N33-L33-F33</f>
        <v>-2584461.59052293</v>
      </c>
      <c r="AA33" s="9"/>
      <c r="AB33" s="9" t="n">
        <f aca="false">T33-P33-D33</f>
        <v>-44350869.3400801</v>
      </c>
      <c r="AC33" s="50"/>
      <c r="AD33" s="9" t="n">
        <f aca="false">'Central scenario'!AD33</f>
        <v>25179945991.8152</v>
      </c>
      <c r="AE33" s="9" t="n">
        <f aca="false">'Central scenario'!AE33</f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-0.00903917418514332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11621359</v>
      </c>
      <c r="AX33" s="7"/>
      <c r="AY33" s="39" t="n">
        <f aca="false">(AW33-AW32)/AW32</f>
        <v>0.0064885805918171</v>
      </c>
      <c r="AZ33" s="12" t="n">
        <f aca="false">workers_and_wage_high!B21</f>
        <v>5732.33750331416</v>
      </c>
      <c r="BA33" s="39" t="n">
        <f aca="false">(AZ33-AZ32)/AZ32</f>
        <v>-0.0272494781309708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0.014094757381693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79" t="n">
        <f aca="false">'High pensions'!Q34</f>
        <v>106198291.13112</v>
      </c>
      <c r="E34" s="6"/>
      <c r="F34" s="79" t="n">
        <f aca="false">'High pensions'!I34</f>
        <v>19302796.5061492</v>
      </c>
      <c r="G34" s="79" t="n">
        <f aca="false">'High pensions'!K34</f>
        <v>212120.868015708</v>
      </c>
      <c r="H34" s="79" t="n">
        <f aca="false">'High pensions'!V34</f>
        <v>1167026.4300482</v>
      </c>
      <c r="I34" s="79" t="n">
        <f aca="false">'High pensions'!M34</f>
        <v>6560.43921698071</v>
      </c>
      <c r="J34" s="79" t="n">
        <f aca="false">'High pensions'!W34</f>
        <v>36093.6009293259</v>
      </c>
      <c r="K34" s="6"/>
      <c r="L34" s="79" t="n">
        <f aca="false">'High pensions'!N34</f>
        <v>3748383.06745306</v>
      </c>
      <c r="M34" s="8"/>
      <c r="N34" s="79" t="n">
        <f aca="false">'High pensions'!L34</f>
        <v>722611.023044437</v>
      </c>
      <c r="O34" s="6"/>
      <c r="P34" s="79" t="n">
        <f aca="false">'High pensions'!X34</f>
        <v>23425970.2001475</v>
      </c>
      <c r="Q34" s="8"/>
      <c r="R34" s="79" t="n">
        <f aca="false">'High SIPA income'!G29</f>
        <v>16746665.9906958</v>
      </c>
      <c r="S34" s="8"/>
      <c r="T34" s="79" t="n">
        <f aca="false">'High SIPA income'!J29</f>
        <v>64032328.8774361</v>
      </c>
      <c r="U34" s="6"/>
      <c r="V34" s="79" t="n">
        <f aca="false">'High SIPA income'!F29</f>
        <v>115944.981304084</v>
      </c>
      <c r="W34" s="8"/>
      <c r="X34" s="79" t="n">
        <f aca="false">'High SIPA income'!M29</f>
        <v>291220.365170189</v>
      </c>
      <c r="Y34" s="6"/>
      <c r="Z34" s="6" t="n">
        <f aca="false">R34+V34-N34-L34-F34</f>
        <v>-6911179.62464686</v>
      </c>
      <c r="AA34" s="6"/>
      <c r="AB34" s="6" t="n">
        <f aca="false">T34-P34-D34</f>
        <v>-65591932.4538318</v>
      </c>
      <c r="AC34" s="50"/>
      <c r="AD34" s="6" t="n">
        <f aca="false">'Central scenario'!AD34</f>
        <v>25352324788.3927</v>
      </c>
      <c r="AE34" s="6" t="n">
        <f aca="false">'Central scenario'!AE34</f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-0.0142825642051471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11714913</v>
      </c>
      <c r="AX34" s="5"/>
      <c r="AY34" s="61" t="n">
        <f aca="false">(AW34-AW33)/AW33</f>
        <v>0.00805017726412204</v>
      </c>
      <c r="AZ34" s="11" t="n">
        <f aca="false">workers_and_wage_high!B22</f>
        <v>5967.36741635785</v>
      </c>
      <c r="BA34" s="61" t="n">
        <f aca="false">(AZ34-AZ33)/AZ33</f>
        <v>0.0410007109504305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0.0167754472427454</v>
      </c>
      <c r="BJ34" s="5"/>
      <c r="BK34" s="5"/>
      <c r="BL34" s="5"/>
      <c r="BM34" s="5"/>
      <c r="BN34" s="5"/>
      <c r="BO34" s="5"/>
      <c r="BP34" s="5"/>
    </row>
    <row r="35" customFormat="false" ht="12.75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0" t="n">
        <f aca="false">'High pensions'!Q35</f>
        <v>96969359.5636398</v>
      </c>
      <c r="E35" s="9"/>
      <c r="F35" s="80" t="n">
        <f aca="false">'High pensions'!I35</f>
        <v>17625328.94882</v>
      </c>
      <c r="G35" s="80" t="n">
        <f aca="false">'High pensions'!K35</f>
        <v>230882.298982678</v>
      </c>
      <c r="H35" s="80" t="n">
        <f aca="false">'High pensions'!V35</f>
        <v>1270246.28771141</v>
      </c>
      <c r="I35" s="80" t="n">
        <f aca="false">'High pensions'!M35</f>
        <v>7140.68965925806</v>
      </c>
      <c r="J35" s="80" t="n">
        <f aca="false">'High pensions'!W35</f>
        <v>39285.9676611775</v>
      </c>
      <c r="K35" s="9"/>
      <c r="L35" s="80" t="n">
        <f aca="false">'High pensions'!N35</f>
        <v>3044246.97479073</v>
      </c>
      <c r="M35" s="67"/>
      <c r="N35" s="80" t="n">
        <f aca="false">'High pensions'!L35</f>
        <v>739854.533572603</v>
      </c>
      <c r="O35" s="9"/>
      <c r="P35" s="80" t="n">
        <f aca="false">'High pensions'!X35</f>
        <v>19867073.3752683</v>
      </c>
      <c r="Q35" s="67"/>
      <c r="R35" s="80" t="n">
        <f aca="false">'High SIPA income'!G30</f>
        <v>18759827.11571</v>
      </c>
      <c r="S35" s="67"/>
      <c r="T35" s="80" t="n">
        <f aca="false">'High SIPA income'!J30</f>
        <v>71729824.923025</v>
      </c>
      <c r="U35" s="9"/>
      <c r="V35" s="80" t="n">
        <f aca="false">'High SIPA income'!F30</f>
        <v>103001.481993493</v>
      </c>
      <c r="W35" s="67"/>
      <c r="X35" s="80" t="n">
        <f aca="false">'High SIPA income'!M30</f>
        <v>258710.026616383</v>
      </c>
      <c r="Y35" s="9"/>
      <c r="Z35" s="9" t="n">
        <f aca="false">R35+V35-N35-L35-F35</f>
        <v>-2546601.85947988</v>
      </c>
      <c r="AA35" s="9"/>
      <c r="AB35" s="9" t="n">
        <f aca="false">T35-P35-D35</f>
        <v>-45106608.0158831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-0.0103218938393348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11601802</v>
      </c>
      <c r="AX35" s="7"/>
      <c r="AY35" s="39" t="n">
        <f aca="false">(AW35-AW34)/AW34</f>
        <v>-0.00965530004362815</v>
      </c>
      <c r="AZ35" s="12" t="n">
        <f aca="false">workers_and_wage_high!B23</f>
        <v>5780.84676684276</v>
      </c>
      <c r="BA35" s="39" t="n">
        <f aca="false">(AZ35-AZ34)/AZ34</f>
        <v>-0.0312567731297718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0.0151393044790825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0" t="n">
        <f aca="false">'High pensions'!Q36</f>
        <v>101870624.384273</v>
      </c>
      <c r="E36" s="9"/>
      <c r="F36" s="80" t="n">
        <f aca="false">'High pensions'!I36</f>
        <v>18516191.8473446</v>
      </c>
      <c r="G36" s="80" t="n">
        <f aca="false">'High pensions'!K36</f>
        <v>276843.826463136</v>
      </c>
      <c r="H36" s="80" t="n">
        <f aca="false">'High pensions'!V36</f>
        <v>1523113.05106592</v>
      </c>
      <c r="I36" s="80" t="n">
        <f aca="false">'High pensions'!M36</f>
        <v>8562.18019989086</v>
      </c>
      <c r="J36" s="80" t="n">
        <f aca="false">'High pensions'!W36</f>
        <v>47106.5892082246</v>
      </c>
      <c r="K36" s="9"/>
      <c r="L36" s="80" t="n">
        <f aca="false">'High pensions'!N36</f>
        <v>3261576.95062078</v>
      </c>
      <c r="M36" s="67"/>
      <c r="N36" s="80" t="n">
        <f aca="false">'High pensions'!L36</f>
        <v>779122.817376863</v>
      </c>
      <c r="O36" s="9"/>
      <c r="P36" s="80" t="n">
        <f aca="false">'High pensions'!X36</f>
        <v>21210842.1644679</v>
      </c>
      <c r="Q36" s="67"/>
      <c r="R36" s="80" t="n">
        <f aca="false">'High SIPA income'!G31</f>
        <v>15979980.4651827</v>
      </c>
      <c r="S36" s="67"/>
      <c r="T36" s="80" t="n">
        <f aca="false">'High SIPA income'!J31</f>
        <v>61100840.3206988</v>
      </c>
      <c r="U36" s="9"/>
      <c r="V36" s="80" t="n">
        <f aca="false">'High SIPA income'!F31</f>
        <v>92725.1189846464</v>
      </c>
      <c r="W36" s="67"/>
      <c r="X36" s="80" t="n">
        <f aca="false">'High SIPA income'!M31</f>
        <v>232898.765495827</v>
      </c>
      <c r="Y36" s="9"/>
      <c r="Z36" s="9" t="n">
        <f aca="false">R36+V36-N36-L36-F36</f>
        <v>-6484186.03117496</v>
      </c>
      <c r="AA36" s="9"/>
      <c r="AB36" s="9" t="n">
        <f aca="false">T36-P36-D36</f>
        <v>-61980626.228042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-0.0142817363866656</v>
      </c>
      <c r="AK36" s="7"/>
      <c r="AL36" s="7"/>
      <c r="AU36" s="9"/>
      <c r="AW36" s="7" t="n">
        <f aca="false">workers_and_wage_high!C24</f>
        <v>11683747</v>
      </c>
      <c r="AY36" s="39" t="n">
        <f aca="false">(AW36-AW35)/AW35</f>
        <v>0.00706312691769779</v>
      </c>
      <c r="AZ36" s="12" t="n">
        <f aca="false">workers_and_wage_high!B24</f>
        <v>5579.81991411151</v>
      </c>
      <c r="BA36" s="39" t="n">
        <f aca="false">(AZ36-AZ35)/AZ35</f>
        <v>-0.0347746378409968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0.0154794521188318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0" t="n">
        <f aca="false">'High pensions'!Q37</f>
        <v>102820701.922109</v>
      </c>
      <c r="E37" s="9"/>
      <c r="F37" s="80" t="n">
        <f aca="false">'High pensions'!I37</f>
        <v>18688879.686128</v>
      </c>
      <c r="G37" s="80" t="n">
        <f aca="false">'High pensions'!K37</f>
        <v>306496.15120785</v>
      </c>
      <c r="H37" s="80" t="n">
        <f aca="false">'High pensions'!V37</f>
        <v>1686251.39296112</v>
      </c>
      <c r="I37" s="80" t="n">
        <f aca="false">'High pensions'!M37</f>
        <v>9479.26240849029</v>
      </c>
      <c r="J37" s="80" t="n">
        <f aca="false">'High pensions'!W37</f>
        <v>52152.1049369423</v>
      </c>
      <c r="K37" s="9"/>
      <c r="L37" s="80" t="n">
        <f aca="false">'High pensions'!N37</f>
        <v>3277029.0662825</v>
      </c>
      <c r="M37" s="67"/>
      <c r="N37" s="80" t="n">
        <f aca="false">'High pensions'!L37</f>
        <v>788086.130415831</v>
      </c>
      <c r="O37" s="9"/>
      <c r="P37" s="80" t="n">
        <f aca="false">'High pensions'!X37</f>
        <v>21340336.7698284</v>
      </c>
      <c r="Q37" s="67"/>
      <c r="R37" s="80" t="n">
        <f aca="false">'High SIPA income'!G32</f>
        <v>18898076.5063566</v>
      </c>
      <c r="S37" s="67"/>
      <c r="T37" s="80" t="n">
        <f aca="false">'High SIPA income'!J32</f>
        <v>72258433.450472</v>
      </c>
      <c r="U37" s="9"/>
      <c r="V37" s="80" t="n">
        <f aca="false">'High SIPA income'!F32</f>
        <v>93514.6438059525</v>
      </c>
      <c r="W37" s="67"/>
      <c r="X37" s="80" t="n">
        <f aca="false">'High SIPA income'!M32</f>
        <v>234881.824220626</v>
      </c>
      <c r="Y37" s="9"/>
      <c r="Z37" s="9" t="n">
        <f aca="false">R37+V37-N37-L37-F37</f>
        <v>-3762403.73266378</v>
      </c>
      <c r="AA37" s="9"/>
      <c r="AB37" s="9" t="n">
        <f aca="false">T37-P37-D37</f>
        <v>-51902605.2414657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-0.011133075651066</v>
      </c>
      <c r="AK37" s="7"/>
      <c r="AL37" s="7"/>
      <c r="AW37" s="7" t="n">
        <f aca="false">workers_and_wage_high!C25</f>
        <v>11765435</v>
      </c>
      <c r="AY37" s="39" t="n">
        <f aca="false">(AW37-AW36)/AW36</f>
        <v>0.00699159267998528</v>
      </c>
      <c r="AZ37" s="12" t="n">
        <f aca="false">workers_and_wage_high!B25</f>
        <v>5630.70681201092</v>
      </c>
      <c r="BA37" s="39" t="n">
        <f aca="false">(AZ37-AZ36)/AZ36</f>
        <v>0.00911981008037943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0.0147513521641803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79" t="n">
        <f aca="false">'High pensions'!Q38</f>
        <v>100439344.084675</v>
      </c>
      <c r="E38" s="6"/>
      <c r="F38" s="79" t="n">
        <f aca="false">'High pensions'!I38</f>
        <v>18256039.7105057</v>
      </c>
      <c r="G38" s="79" t="n">
        <f aca="false">'High pensions'!K38</f>
        <v>330191.416945739</v>
      </c>
      <c r="H38" s="79" t="n">
        <f aca="false">'High pensions'!V38</f>
        <v>1816615.75381733</v>
      </c>
      <c r="I38" s="79" t="n">
        <f aca="false">'High pensions'!M38</f>
        <v>10212.1056787343</v>
      </c>
      <c r="J38" s="79" t="n">
        <f aca="false">'High pensions'!W38</f>
        <v>56183.9923861032</v>
      </c>
      <c r="K38" s="6"/>
      <c r="L38" s="79" t="n">
        <f aca="false">'High pensions'!N38</f>
        <v>3671781.02137083</v>
      </c>
      <c r="M38" s="8"/>
      <c r="N38" s="79" t="n">
        <f aca="false">'High pensions'!L38</f>
        <v>772856.167813454</v>
      </c>
      <c r="O38" s="6"/>
      <c r="P38" s="79" t="n">
        <f aca="false">'High pensions'!X38</f>
        <v>23304915.7806807</v>
      </c>
      <c r="Q38" s="8"/>
      <c r="R38" s="79" t="n">
        <f aca="false">'High SIPA income'!G33</f>
        <v>17130755.6191018</v>
      </c>
      <c r="S38" s="8"/>
      <c r="T38" s="79" t="n">
        <f aca="false">'High SIPA income'!J33</f>
        <v>65500928.8613476</v>
      </c>
      <c r="U38" s="6"/>
      <c r="V38" s="79" t="n">
        <f aca="false">'High SIPA income'!F33</f>
        <v>103615.611914027</v>
      </c>
      <c r="W38" s="8"/>
      <c r="X38" s="79" t="n">
        <f aca="false">'High SIPA income'!M33</f>
        <v>260252.543918196</v>
      </c>
      <c r="Y38" s="6"/>
      <c r="Z38" s="6" t="n">
        <f aca="false">R38+V38-N38-L38-F38</f>
        <v>-5466305.66867419</v>
      </c>
      <c r="AA38" s="6"/>
      <c r="AB38" s="6" t="n">
        <f aca="false">T38-P38-D38</f>
        <v>-58243331.0040081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-0.0123686464602918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11819370</v>
      </c>
      <c r="AX38" s="5"/>
      <c r="AY38" s="61" t="n">
        <f aca="false">(AW38-AW37)/AW37</f>
        <v>0.0045841908947693</v>
      </c>
      <c r="AZ38" s="11" t="n">
        <f aca="false">workers_and_wage_high!B26</f>
        <v>5839.24395577946</v>
      </c>
      <c r="BA38" s="61" t="n">
        <f aca="false">(AZ38-AZ37)/AZ37</f>
        <v>0.0370356956472499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0.017346198645217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0" t="n">
        <f aca="false">'High pensions'!Q39</f>
        <v>100157626.097914</v>
      </c>
      <c r="E39" s="9"/>
      <c r="F39" s="80" t="n">
        <f aca="false">'High pensions'!I39</f>
        <v>18204834.1316528</v>
      </c>
      <c r="G39" s="80" t="n">
        <f aca="false">'High pensions'!K39</f>
        <v>343609.84975908</v>
      </c>
      <c r="H39" s="80" t="n">
        <f aca="false">'High pensions'!V39</f>
        <v>1890440.01207859</v>
      </c>
      <c r="I39" s="80" t="n">
        <f aca="false">'High pensions'!M39</f>
        <v>10627.1087554355</v>
      </c>
      <c r="J39" s="80" t="n">
        <f aca="false">'High pensions'!W39</f>
        <v>58467.2168684102</v>
      </c>
      <c r="K39" s="9"/>
      <c r="L39" s="80" t="n">
        <f aca="false">'High pensions'!N39</f>
        <v>3074612.43855038</v>
      </c>
      <c r="M39" s="67"/>
      <c r="N39" s="80" t="n">
        <f aca="false">'High pensions'!L39</f>
        <v>772154.241674781</v>
      </c>
      <c r="O39" s="9"/>
      <c r="P39" s="80" t="n">
        <f aca="false">'High pensions'!X39</f>
        <v>20202343.3750921</v>
      </c>
      <c r="Q39" s="67"/>
      <c r="R39" s="80" t="n">
        <f aca="false">'High SIPA income'!G34</f>
        <v>20686098.1294145</v>
      </c>
      <c r="S39" s="67"/>
      <c r="T39" s="80" t="n">
        <f aca="false">'High SIPA income'!J34</f>
        <v>79095089.0971076</v>
      </c>
      <c r="U39" s="9"/>
      <c r="V39" s="80" t="n">
        <f aca="false">'High SIPA income'!F34</f>
        <v>111537.027193887</v>
      </c>
      <c r="W39" s="67"/>
      <c r="X39" s="80" t="n">
        <f aca="false">'High SIPA income'!M34</f>
        <v>280148.855293809</v>
      </c>
      <c r="Y39" s="9"/>
      <c r="Z39" s="9" t="n">
        <f aca="false">R39+V39-N39-L39-F39</f>
        <v>-1253965.65526958</v>
      </c>
      <c r="AA39" s="9"/>
      <c r="AB39" s="9" t="n">
        <f aca="false">T39-P39-D39</f>
        <v>-41264880.3758989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-0.00759719219356053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11860866</v>
      </c>
      <c r="AX39" s="7"/>
      <c r="AY39" s="39" t="n">
        <f aca="false">(AW39-AW38)/AW38</f>
        <v>0.00351084702484143</v>
      </c>
      <c r="AZ39" s="12" t="n">
        <f aca="false">workers_and_wage_high!B27</f>
        <v>6066.69478754949</v>
      </c>
      <c r="BA39" s="39" t="n">
        <f aca="false">(AZ39-AZ38)/AZ38</f>
        <v>0.0389521029593075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0.015578763435342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0" t="n">
        <f aca="false">'High pensions'!Q40</f>
        <v>102304290.568766</v>
      </c>
      <c r="E40" s="9"/>
      <c r="F40" s="80" t="n">
        <f aca="false">'High pensions'!I40</f>
        <v>18595015.8097804</v>
      </c>
      <c r="G40" s="80" t="n">
        <f aca="false">'High pensions'!K40</f>
        <v>382267.1357827</v>
      </c>
      <c r="H40" s="80" t="n">
        <f aca="false">'High pensions'!V40</f>
        <v>2103120.99403722</v>
      </c>
      <c r="I40" s="80" t="n">
        <f aca="false">'High pensions'!M40</f>
        <v>11822.6949211145</v>
      </c>
      <c r="J40" s="80" t="n">
        <f aca="false">'High pensions'!W40</f>
        <v>65044.9791970276</v>
      </c>
      <c r="K40" s="9"/>
      <c r="L40" s="80" t="n">
        <f aca="false">'High pensions'!N40</f>
        <v>3022079.61717124</v>
      </c>
      <c r="M40" s="67"/>
      <c r="N40" s="80" t="n">
        <f aca="false">'High pensions'!L40</f>
        <v>790821.703167897</v>
      </c>
      <c r="O40" s="9"/>
      <c r="P40" s="80" t="n">
        <f aca="false">'High pensions'!X40</f>
        <v>20032453.1805688</v>
      </c>
      <c r="Q40" s="67"/>
      <c r="R40" s="80" t="n">
        <f aca="false">'High SIPA income'!G35</f>
        <v>18690124.5481094</v>
      </c>
      <c r="S40" s="67"/>
      <c r="T40" s="80" t="n">
        <f aca="false">'High SIPA income'!J35</f>
        <v>71463311.1145641</v>
      </c>
      <c r="U40" s="9"/>
      <c r="V40" s="80" t="n">
        <f aca="false">'High SIPA income'!F35</f>
        <v>117380.172773766</v>
      </c>
      <c r="W40" s="67"/>
      <c r="X40" s="80" t="n">
        <f aca="false">'High SIPA income'!M35</f>
        <v>294825.152364848</v>
      </c>
      <c r="Y40" s="9"/>
      <c r="Z40" s="9" t="n">
        <f aca="false">R40+V40-N40-L40-F40</f>
        <v>-3600412.40923639</v>
      </c>
      <c r="AA40" s="9"/>
      <c r="AB40" s="9" t="n">
        <f aca="false">T40-P40-D40</f>
        <v>-50873432.6347704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-0.010033801666585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11897109</v>
      </c>
      <c r="AX40" s="7"/>
      <c r="AY40" s="39" t="n">
        <f aca="false">(AW40-AW39)/AW39</f>
        <v>0.00305567907098858</v>
      </c>
      <c r="AZ40" s="12" t="n">
        <f aca="false">workers_and_wage_high!B28</f>
        <v>6279.25118003677</v>
      </c>
      <c r="BA40" s="39" t="n">
        <f aca="false">(AZ40-AZ39)/AZ39</f>
        <v>0.0350366055868681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0.0157979526750514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0" t="n">
        <f aca="false">'High pensions'!Q41</f>
        <v>104314274.425866</v>
      </c>
      <c r="E41" s="9"/>
      <c r="F41" s="80" t="n">
        <f aca="false">'High pensions'!I41</f>
        <v>18960354.1684396</v>
      </c>
      <c r="G41" s="80" t="n">
        <f aca="false">'High pensions'!K41</f>
        <v>424511.31002303</v>
      </c>
      <c r="H41" s="80" t="n">
        <f aca="false">'High pensions'!V41</f>
        <v>2335535.97666106</v>
      </c>
      <c r="I41" s="80" t="n">
        <f aca="false">'High pensions'!M41</f>
        <v>13129.2157739081</v>
      </c>
      <c r="J41" s="80" t="n">
        <f aca="false">'High pensions'!W41</f>
        <v>72233.0714431253</v>
      </c>
      <c r="K41" s="9"/>
      <c r="L41" s="80" t="n">
        <f aca="false">'High pensions'!N41</f>
        <v>3052210.60396114</v>
      </c>
      <c r="M41" s="67"/>
      <c r="N41" s="80" t="n">
        <f aca="false">'High pensions'!L41</f>
        <v>808716.831039544</v>
      </c>
      <c r="O41" s="9"/>
      <c r="P41" s="80" t="n">
        <f aca="false">'High pensions'!X41</f>
        <v>20287256.7278918</v>
      </c>
      <c r="Q41" s="67"/>
      <c r="R41" s="80" t="n">
        <f aca="false">'High SIPA income'!G36</f>
        <v>22361006.8206442</v>
      </c>
      <c r="S41" s="67"/>
      <c r="T41" s="80" t="n">
        <f aca="false">'High SIPA income'!J36</f>
        <v>85499247.645208</v>
      </c>
      <c r="U41" s="9"/>
      <c r="V41" s="80" t="n">
        <f aca="false">'High SIPA income'!F36</f>
        <v>120131.710131332</v>
      </c>
      <c r="W41" s="67"/>
      <c r="X41" s="80" t="n">
        <f aca="false">'High SIPA income'!M36</f>
        <v>301736.22091682</v>
      </c>
      <c r="Y41" s="9"/>
      <c r="Z41" s="9" t="n">
        <f aca="false">R41+V41-N41-L41-F41</f>
        <v>-340143.072664697</v>
      </c>
      <c r="AA41" s="9"/>
      <c r="AB41" s="9" t="n">
        <f aca="false">T41-P41-D41</f>
        <v>-39102283.5085496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-0.00767209434158466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11957098</v>
      </c>
      <c r="AX41" s="7"/>
      <c r="AY41" s="39" t="n">
        <f aca="false">(AW41-AW40)/AW40</f>
        <v>0.00504231742350179</v>
      </c>
      <c r="AZ41" s="12" t="n">
        <f aca="false">workers_and_wage_high!B29</f>
        <v>6441.59071695204</v>
      </c>
      <c r="BA41" s="39" t="n">
        <f aca="false">(AZ41-AZ40)/AZ40</f>
        <v>0.0258533274527037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0.0149616031624324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79" t="n">
        <f aca="false">'High pensions'!Q42</f>
        <v>106357988.819549</v>
      </c>
      <c r="E42" s="6"/>
      <c r="F42" s="79" t="n">
        <f aca="false">'High pensions'!I42</f>
        <v>19331823.4513986</v>
      </c>
      <c r="G42" s="79" t="n">
        <f aca="false">'High pensions'!K42</f>
        <v>461785.509816276</v>
      </c>
      <c r="H42" s="79" t="n">
        <f aca="false">'High pensions'!V42</f>
        <v>2540607.62625658</v>
      </c>
      <c r="I42" s="79" t="n">
        <f aca="false">'High pensions'!M42</f>
        <v>14282.026076792</v>
      </c>
      <c r="J42" s="79" t="n">
        <f aca="false">'High pensions'!W42</f>
        <v>78575.4935955645</v>
      </c>
      <c r="K42" s="6"/>
      <c r="L42" s="79" t="n">
        <f aca="false">'High pensions'!N42</f>
        <v>3758665.32466265</v>
      </c>
      <c r="M42" s="8"/>
      <c r="N42" s="79" t="n">
        <f aca="false">'High pensions'!L42</f>
        <v>826958.194802091</v>
      </c>
      <c r="O42" s="6"/>
      <c r="P42" s="79" t="n">
        <f aca="false">'High pensions'!X42</f>
        <v>24053412.2333055</v>
      </c>
      <c r="Q42" s="8"/>
      <c r="R42" s="79" t="n">
        <f aca="false">'High SIPA income'!G37</f>
        <v>19902830.945488</v>
      </c>
      <c r="S42" s="8"/>
      <c r="T42" s="79" t="n">
        <f aca="false">'High SIPA income'!J37</f>
        <v>76100199.1322664</v>
      </c>
      <c r="U42" s="6"/>
      <c r="V42" s="79" t="n">
        <f aca="false">'High SIPA income'!F37</f>
        <v>125130.401442907</v>
      </c>
      <c r="W42" s="8"/>
      <c r="X42" s="79" t="n">
        <f aca="false">'High SIPA income'!M37</f>
        <v>314291.492328802</v>
      </c>
      <c r="Y42" s="6"/>
      <c r="Z42" s="6" t="n">
        <f aca="false">R42+V42-N42-L42-F42</f>
        <v>-3889485.6239324</v>
      </c>
      <c r="AA42" s="6"/>
      <c r="AB42" s="6" t="n">
        <f aca="false">T42-P42-D42</f>
        <v>-54311201.9205881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-0.0108046211688832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11915740</v>
      </c>
      <c r="AX42" s="5"/>
      <c r="AY42" s="61" t="n">
        <f aca="false">(AW42-AW41)/AW41</f>
        <v>-0.00345886602250814</v>
      </c>
      <c r="AZ42" s="11" t="n">
        <f aca="false">workers_and_wage_high!B30</f>
        <v>6598.70429359556</v>
      </c>
      <c r="BA42" s="61" t="n">
        <f aca="false">(AZ42-AZ41)/AZ41</f>
        <v>0.0243904935204987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0.0174666441132418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0" t="n">
        <f aca="false">'High pensions'!Q43</f>
        <v>108393302.777603</v>
      </c>
      <c r="E43" s="9"/>
      <c r="F43" s="80" t="n">
        <f aca="false">'High pensions'!I43</f>
        <v>19701765.8557442</v>
      </c>
      <c r="G43" s="80" t="n">
        <f aca="false">'High pensions'!K43</f>
        <v>482289.069552016</v>
      </c>
      <c r="H43" s="80" t="n">
        <f aca="false">'High pensions'!V43</f>
        <v>2653412.16239449</v>
      </c>
      <c r="I43" s="80" t="n">
        <f aca="false">'High pensions'!M43</f>
        <v>14916.1567902687</v>
      </c>
      <c r="J43" s="80" t="n">
        <f aca="false">'High pensions'!W43</f>
        <v>82064.2936823047</v>
      </c>
      <c r="K43" s="9"/>
      <c r="L43" s="80" t="n">
        <f aca="false">'High pensions'!N43</f>
        <v>3213927.07359824</v>
      </c>
      <c r="M43" s="67"/>
      <c r="N43" s="80" t="n">
        <f aca="false">'High pensions'!L43</f>
        <v>845495.54884661</v>
      </c>
      <c r="O43" s="9"/>
      <c r="P43" s="80" t="n">
        <f aca="false">'High pensions'!X43</f>
        <v>21328749.9115048</v>
      </c>
      <c r="Q43" s="67"/>
      <c r="R43" s="80" t="n">
        <f aca="false">'High SIPA income'!G38</f>
        <v>23484443.5825172</v>
      </c>
      <c r="S43" s="67"/>
      <c r="T43" s="80" t="n">
        <f aca="false">'High SIPA income'!J38</f>
        <v>89794805.4744033</v>
      </c>
      <c r="U43" s="9"/>
      <c r="V43" s="80" t="n">
        <f aca="false">'High SIPA income'!F38</f>
        <v>128193.934713858</v>
      </c>
      <c r="W43" s="67"/>
      <c r="X43" s="80" t="n">
        <f aca="false">'High SIPA income'!M38</f>
        <v>321986.204664281</v>
      </c>
      <c r="Y43" s="9"/>
      <c r="Z43" s="9" t="n">
        <f aca="false">R43+V43-N43-L43-F43</f>
        <v>-148550.960958004</v>
      </c>
      <c r="AA43" s="9"/>
      <c r="AB43" s="9" t="n">
        <f aca="false">T43-P43-D43</f>
        <v>-39927247.2147044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-0.00688293613680091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12021337</v>
      </c>
      <c r="AX43" s="7"/>
      <c r="AY43" s="39" t="n">
        <f aca="false">(AW43-AW42)/AW42</f>
        <v>0.00886197584035905</v>
      </c>
      <c r="AZ43" s="12" t="n">
        <f aca="false">workers_and_wage_high!B31</f>
        <v>6686.30843651153</v>
      </c>
      <c r="BA43" s="39" t="n">
        <f aca="false">(AZ43-AZ42)/AZ42</f>
        <v>0.0132759613127367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0.0157338221757985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0" t="n">
        <f aca="false">'High pensions'!Q44</f>
        <v>109953834.065276</v>
      </c>
      <c r="E44" s="9"/>
      <c r="F44" s="80" t="n">
        <f aca="false">'High pensions'!I44</f>
        <v>19985410.8896388</v>
      </c>
      <c r="G44" s="80" t="n">
        <f aca="false">'High pensions'!K44</f>
        <v>515276.561455995</v>
      </c>
      <c r="H44" s="80" t="n">
        <f aca="false">'High pensions'!V44</f>
        <v>2834899.60996656</v>
      </c>
      <c r="I44" s="80" t="n">
        <f aca="false">'High pensions'!M44</f>
        <v>15936.388498639</v>
      </c>
      <c r="J44" s="80" t="n">
        <f aca="false">'High pensions'!W44</f>
        <v>87677.3075247389</v>
      </c>
      <c r="K44" s="9"/>
      <c r="L44" s="80" t="n">
        <f aca="false">'High pensions'!N44</f>
        <v>3180356.95464078</v>
      </c>
      <c r="M44" s="67"/>
      <c r="N44" s="80" t="n">
        <f aca="false">'High pensions'!L44</f>
        <v>859065.861011628</v>
      </c>
      <c r="O44" s="9"/>
      <c r="P44" s="80" t="n">
        <f aca="false">'High pensions'!X44</f>
        <v>21229214.2582915</v>
      </c>
      <c r="Q44" s="67"/>
      <c r="R44" s="80" t="n">
        <f aca="false">'High SIPA income'!G39</f>
        <v>20691960.1652045</v>
      </c>
      <c r="S44" s="67"/>
      <c r="T44" s="80" t="n">
        <f aca="false">'High SIPA income'!J39</f>
        <v>79117503.0990232</v>
      </c>
      <c r="U44" s="9"/>
      <c r="V44" s="80" t="n">
        <f aca="false">'High SIPA income'!F39</f>
        <v>126909.787532669</v>
      </c>
      <c r="W44" s="67"/>
      <c r="X44" s="80" t="n">
        <f aca="false">'High SIPA income'!M39</f>
        <v>318760.797175041</v>
      </c>
      <c r="Y44" s="9"/>
      <c r="Z44" s="9" t="n">
        <f aca="false">R44+V44-N44-L44-F44</f>
        <v>-3205963.75255407</v>
      </c>
      <c r="AA44" s="9"/>
      <c r="AB44" s="9" t="n">
        <f aca="false">T44-P44-D44</f>
        <v>-52065545.2245445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-0.00970755096082898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12088305</v>
      </c>
      <c r="AX44" s="7"/>
      <c r="AY44" s="39" t="n">
        <f aca="false">(AW44-AW43)/AW43</f>
        <v>0.00557076138868746</v>
      </c>
      <c r="AZ44" s="12" t="n">
        <f aca="false">workers_and_wage_high!B32</f>
        <v>6736.5039662336</v>
      </c>
      <c r="BA44" s="39" t="n">
        <f aca="false">(AZ44-AZ43)/AZ43</f>
        <v>0.00750721122106367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0.0159911094533099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0" t="n">
        <f aca="false">'High pensions'!Q45</f>
        <v>111187407.674536</v>
      </c>
      <c r="E45" s="9"/>
      <c r="F45" s="80" t="n">
        <f aca="false">'High pensions'!I45</f>
        <v>20209627.4952101</v>
      </c>
      <c r="G45" s="80" t="n">
        <f aca="false">'High pensions'!K45</f>
        <v>528779.284011928</v>
      </c>
      <c r="H45" s="80" t="n">
        <f aca="false">'High pensions'!V45</f>
        <v>2909187.60552207</v>
      </c>
      <c r="I45" s="80" t="n">
        <f aca="false">'High pensions'!M45</f>
        <v>16353.9984745957</v>
      </c>
      <c r="J45" s="80" t="n">
        <f aca="false">'High pensions'!W45</f>
        <v>89974.8743975899</v>
      </c>
      <c r="K45" s="9"/>
      <c r="L45" s="80" t="n">
        <f aca="false">'High pensions'!N45</f>
        <v>3189450.89109078</v>
      </c>
      <c r="M45" s="67"/>
      <c r="N45" s="80" t="n">
        <f aca="false">'High pensions'!L45</f>
        <v>870450.148354169</v>
      </c>
      <c r="O45" s="9"/>
      <c r="P45" s="80" t="n">
        <f aca="false">'High pensions'!X45</f>
        <v>21339035.7278121</v>
      </c>
      <c r="Q45" s="67"/>
      <c r="R45" s="80" t="n">
        <f aca="false">'High SIPA income'!G40</f>
        <v>24334868.5017051</v>
      </c>
      <c r="S45" s="67" t="n">
        <f aca="false">SUM(T42:T45)/AVERAGE(AG42:AG45)</f>
        <v>0.0627340404809586</v>
      </c>
      <c r="T45" s="80" t="n">
        <f aca="false">'High SIPA income'!J40</f>
        <v>93046478.8606919</v>
      </c>
      <c r="U45" s="9"/>
      <c r="V45" s="80" t="n">
        <f aca="false">'High SIPA income'!F40</f>
        <v>132763.265399288</v>
      </c>
      <c r="W45" s="67"/>
      <c r="X45" s="80" t="n">
        <f aca="false">'High SIPA income'!M40</f>
        <v>333463.045971491</v>
      </c>
      <c r="Y45" s="9"/>
      <c r="Z45" s="9" t="n">
        <f aca="false">R45+V45-N45-L45-F45</f>
        <v>198103.232449379</v>
      </c>
      <c r="AA45" s="9"/>
      <c r="AB45" s="9" t="n">
        <f aca="false">T45-P45-D45</f>
        <v>-39479964.5416558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-0.00736005613356955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12125589</v>
      </c>
      <c r="AX45" s="7"/>
      <c r="AY45" s="39" t="n">
        <f aca="false">(AW45-AW44)/AW44</f>
        <v>0.00308430338248414</v>
      </c>
      <c r="AZ45" s="12" t="n">
        <f aca="false">workers_and_wage_high!B33</f>
        <v>6825.6893448784</v>
      </c>
      <c r="BA45" s="39" t="n">
        <f aca="false">(AZ45-AZ44)/AZ44</f>
        <v>0.013239119147236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0.0152622086280667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79" t="n">
        <f aca="false">'High pensions'!Q46</f>
        <v>112330874.724092</v>
      </c>
      <c r="E46" s="6"/>
      <c r="F46" s="79" t="n">
        <f aca="false">'High pensions'!I46</f>
        <v>20417466.1669437</v>
      </c>
      <c r="G46" s="79" t="n">
        <f aca="false">'High pensions'!K46</f>
        <v>535729.007510255</v>
      </c>
      <c r="H46" s="79" t="n">
        <f aca="false">'High pensions'!V46</f>
        <v>2947422.93370993</v>
      </c>
      <c r="I46" s="79" t="n">
        <f aca="false">'High pensions'!M46</f>
        <v>16568.9383766059</v>
      </c>
      <c r="J46" s="79" t="n">
        <f aca="false">'High pensions'!W46</f>
        <v>91157.410320926</v>
      </c>
      <c r="K46" s="6"/>
      <c r="L46" s="79" t="n">
        <f aca="false">'High pensions'!N46</f>
        <v>3831132.79413891</v>
      </c>
      <c r="M46" s="8"/>
      <c r="N46" s="79" t="n">
        <f aca="false">'High pensions'!L46</f>
        <v>881735.59699329</v>
      </c>
      <c r="O46" s="6"/>
      <c r="P46" s="79" t="n">
        <f aca="false">'High pensions'!X46</f>
        <v>24730815.381823</v>
      </c>
      <c r="Q46" s="8"/>
      <c r="R46" s="79" t="n">
        <f aca="false">'High SIPA income'!G41</f>
        <v>21596515.3991222</v>
      </c>
      <c r="S46" s="8"/>
      <c r="T46" s="79" t="n">
        <f aca="false">'High SIPA income'!J41</f>
        <v>82576148.4352477</v>
      </c>
      <c r="U46" s="6"/>
      <c r="V46" s="79" t="n">
        <f aca="false">'High SIPA income'!F41</f>
        <v>133186.274272431</v>
      </c>
      <c r="W46" s="8"/>
      <c r="X46" s="79" t="n">
        <f aca="false">'High SIPA income'!M41</f>
        <v>334525.522303984</v>
      </c>
      <c r="Y46" s="6"/>
      <c r="Z46" s="6" t="n">
        <f aca="false">R46+V46-N46-L46-F46</f>
        <v>-3400632.88468122</v>
      </c>
      <c r="AA46" s="6"/>
      <c r="AB46" s="6" t="n">
        <f aca="false">T46-P46-D46</f>
        <v>-54485541.6706673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-0.0102792075002069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12181390</v>
      </c>
      <c r="AX46" s="5"/>
      <c r="AY46" s="61" t="n">
        <f aca="false">(AW46-AW45)/AW45</f>
        <v>0.00460192078092042</v>
      </c>
      <c r="AZ46" s="11" t="n">
        <f aca="false">workers_and_wage_high!B34</f>
        <v>6900.37164453193</v>
      </c>
      <c r="BA46" s="61" t="n">
        <f aca="false">(AZ46-AZ45)/AZ45</f>
        <v>0.0109413563788354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0.0178006721649064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0" t="n">
        <f aca="false">'High pensions'!Q47</f>
        <v>112815188.167</v>
      </c>
      <c r="E47" s="9"/>
      <c r="F47" s="80" t="n">
        <f aca="false">'High pensions'!I47</f>
        <v>20505495.8681195</v>
      </c>
      <c r="G47" s="80" t="n">
        <f aca="false">'High pensions'!K47</f>
        <v>540715.892931893</v>
      </c>
      <c r="H47" s="80" t="n">
        <f aca="false">'High pensions'!V47</f>
        <v>2974859.30593071</v>
      </c>
      <c r="I47" s="80" t="n">
        <f aca="false">'High pensions'!M47</f>
        <v>16723.1719463472</v>
      </c>
      <c r="J47" s="80" t="n">
        <f aca="false">'High pensions'!W47</f>
        <v>92005.957915383</v>
      </c>
      <c r="K47" s="9"/>
      <c r="L47" s="80" t="n">
        <f aca="false">'High pensions'!N47</f>
        <v>3176645.87229951</v>
      </c>
      <c r="M47" s="67"/>
      <c r="N47" s="80" t="n">
        <f aca="false">'High pensions'!L47</f>
        <v>886922.426598053</v>
      </c>
      <c r="O47" s="9"/>
      <c r="P47" s="80" t="n">
        <f aca="false">'High pensions'!X47</f>
        <v>21363216.0392218</v>
      </c>
      <c r="Q47" s="67"/>
      <c r="R47" s="80" t="n">
        <f aca="false">'High SIPA income'!G42</f>
        <v>25063310.8964088</v>
      </c>
      <c r="S47" s="67"/>
      <c r="T47" s="80" t="n">
        <f aca="false">'High SIPA income'!J42</f>
        <v>95831741.4921821</v>
      </c>
      <c r="U47" s="9"/>
      <c r="V47" s="80" t="n">
        <f aca="false">'High SIPA income'!F42</f>
        <v>129893.244875474</v>
      </c>
      <c r="W47" s="67"/>
      <c r="X47" s="80" t="n">
        <f aca="false">'High SIPA income'!M42</f>
        <v>326254.381865547</v>
      </c>
      <c r="Y47" s="9"/>
      <c r="Z47" s="9" t="n">
        <f aca="false">R47+V47-N47-L47-F47</f>
        <v>624139.974267237</v>
      </c>
      <c r="AA47" s="9"/>
      <c r="AB47" s="9" t="n">
        <f aca="false">T47-P47-D47</f>
        <v>-38346662.7140398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-0.00632148339756489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12235505</v>
      </c>
      <c r="AX47" s="7"/>
      <c r="AY47" s="39" t="n">
        <f aca="false">(AW47-AW46)/AW46</f>
        <v>0.00444243226758194</v>
      </c>
      <c r="AZ47" s="12" t="n">
        <f aca="false">workers_and_wage_high!B35</f>
        <v>6904.41492532581</v>
      </c>
      <c r="BA47" s="39" t="n">
        <f aca="false">(AZ47-AZ46)/AZ46</f>
        <v>0.00058595116352636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0.0155017911597412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0" t="n">
        <f aca="false">'High pensions'!Q48</f>
        <v>113091980.987457</v>
      </c>
      <c r="E48" s="9"/>
      <c r="F48" s="80" t="n">
        <f aca="false">'High pensions'!I48</f>
        <v>20555806.2396964</v>
      </c>
      <c r="G48" s="80" t="n">
        <f aca="false">'High pensions'!K48</f>
        <v>551406.995126021</v>
      </c>
      <c r="H48" s="80" t="n">
        <f aca="false">'High pensions'!V48</f>
        <v>3033678.59581769</v>
      </c>
      <c r="I48" s="80" t="n">
        <f aca="false">'High pensions'!M48</f>
        <v>17053.8245915264</v>
      </c>
      <c r="J48" s="80" t="n">
        <f aca="false">'High pensions'!W48</f>
        <v>93825.1112108564</v>
      </c>
      <c r="K48" s="9"/>
      <c r="L48" s="80" t="n">
        <f aca="false">'High pensions'!N48</f>
        <v>3129763.91650791</v>
      </c>
      <c r="M48" s="67"/>
      <c r="N48" s="80" t="n">
        <f aca="false">'High pensions'!L48</f>
        <v>890365.505309176</v>
      </c>
      <c r="O48" s="9"/>
      <c r="P48" s="80" t="n">
        <f aca="false">'High pensions'!X48</f>
        <v>21138888.1509479</v>
      </c>
      <c r="Q48" s="67"/>
      <c r="R48" s="80" t="n">
        <f aca="false">'High SIPA income'!G43</f>
        <v>21948795.3124271</v>
      </c>
      <c r="S48" s="67"/>
      <c r="T48" s="80" t="n">
        <f aca="false">'High SIPA income'!J43</f>
        <v>83923121.2164676</v>
      </c>
      <c r="U48" s="9"/>
      <c r="V48" s="80" t="n">
        <f aca="false">'High SIPA income'!F43</f>
        <v>137459.48701457</v>
      </c>
      <c r="W48" s="67"/>
      <c r="X48" s="80" t="n">
        <f aca="false">'High SIPA income'!M43</f>
        <v>345258.600710816</v>
      </c>
      <c r="Y48" s="9"/>
      <c r="Z48" s="9" t="n">
        <f aca="false">R48+V48-N48-L48-F48</f>
        <v>-2489680.86207182</v>
      </c>
      <c r="AA48" s="9"/>
      <c r="AB48" s="9" t="n">
        <f aca="false">T48-P48-D48</f>
        <v>-50307747.921937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-0.008968738882605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12292457</v>
      </c>
      <c r="AX48" s="7"/>
      <c r="AY48" s="39" t="n">
        <f aca="false">(AW48-AW47)/AW47</f>
        <v>0.00465465054364327</v>
      </c>
      <c r="AZ48" s="12" t="n">
        <f aca="false">workers_and_wage_high!B36</f>
        <v>6931.35509138071</v>
      </c>
      <c r="BA48" s="39" t="n">
        <f aca="false">(AZ48-AZ47)/AZ47</f>
        <v>0.00390187529953943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0.0178825998143807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0" t="n">
        <f aca="false">'High pensions'!Q49</f>
        <v>113739257.923709</v>
      </c>
      <c r="E49" s="9"/>
      <c r="F49" s="80" t="n">
        <f aca="false">'High pensions'!I49</f>
        <v>20673456.484823</v>
      </c>
      <c r="G49" s="80" t="n">
        <f aca="false">'High pensions'!K49</f>
        <v>565198.71813227</v>
      </c>
      <c r="H49" s="80" t="n">
        <f aca="false">'High pensions'!V49</f>
        <v>3109556.58658192</v>
      </c>
      <c r="I49" s="80" t="n">
        <f aca="false">'High pensions'!M49</f>
        <v>17480.3727257404</v>
      </c>
      <c r="J49" s="80" t="n">
        <f aca="false">'High pensions'!W49</f>
        <v>96171.8531932559</v>
      </c>
      <c r="K49" s="9"/>
      <c r="L49" s="80" t="n">
        <f aca="false">'High pensions'!N49</f>
        <v>3171351.44293632</v>
      </c>
      <c r="M49" s="67"/>
      <c r="N49" s="80" t="n">
        <f aca="false">'High pensions'!L49</f>
        <v>897294.747910894</v>
      </c>
      <c r="O49" s="9"/>
      <c r="P49" s="80" t="n">
        <f aca="false">'High pensions'!X49</f>
        <v>21392808.6716212</v>
      </c>
      <c r="Q49" s="67"/>
      <c r="R49" s="80" t="n">
        <f aca="false">'High SIPA income'!G44</f>
        <v>25626508.0510214</v>
      </c>
      <c r="S49" s="67"/>
      <c r="T49" s="80" t="n">
        <f aca="false">'High SIPA income'!J44</f>
        <v>97985174.626098</v>
      </c>
      <c r="U49" s="9"/>
      <c r="V49" s="80" t="n">
        <f aca="false">'High SIPA income'!F44</f>
        <v>135273.614092322</v>
      </c>
      <c r="W49" s="67"/>
      <c r="X49" s="80" t="n">
        <f aca="false">'High SIPA income'!M44</f>
        <v>339768.318134781</v>
      </c>
      <c r="Y49" s="9"/>
      <c r="Z49" s="9" t="n">
        <f aca="false">R49+V49-N49-L49-F49</f>
        <v>1019678.98944343</v>
      </c>
      <c r="AA49" s="9"/>
      <c r="AB49" s="9" t="n">
        <f aca="false">T49-P49-D49</f>
        <v>-37146891.9692326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-0.00662173175090523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12320314</v>
      </c>
      <c r="AX49" s="7"/>
      <c r="AY49" s="39" t="n">
        <f aca="false">(AW49-AW48)/AW48</f>
        <v>0.00226618649143942</v>
      </c>
      <c r="AZ49" s="12" t="n">
        <f aca="false">workers_and_wage_high!B37</f>
        <v>6974.66885447594</v>
      </c>
      <c r="BA49" s="39" t="n">
        <f aca="false">(AZ49-AZ48)/AZ48</f>
        <v>0.00624896034385809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0.0156062484239874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79" t="n">
        <f aca="false">'High pensions'!Q50</f>
        <v>114414788.59768</v>
      </c>
      <c r="E50" s="6"/>
      <c r="F50" s="79" t="n">
        <f aca="false">'High pensions'!I50</f>
        <v>20796242.1812259</v>
      </c>
      <c r="G50" s="79" t="n">
        <f aca="false">'High pensions'!K50</f>
        <v>587668.337684145</v>
      </c>
      <c r="H50" s="79" t="n">
        <f aca="false">'High pensions'!V50</f>
        <v>3233177.80374677</v>
      </c>
      <c r="I50" s="79" t="n">
        <f aca="false">'High pensions'!M50</f>
        <v>18175.3094129118</v>
      </c>
      <c r="J50" s="79" t="n">
        <f aca="false">'High pensions'!W50</f>
        <v>99995.1898066015</v>
      </c>
      <c r="K50" s="6"/>
      <c r="L50" s="79" t="n">
        <f aca="false">'High pensions'!N50</f>
        <v>3791456.13468399</v>
      </c>
      <c r="M50" s="8"/>
      <c r="N50" s="79" t="n">
        <f aca="false">'High pensions'!L50</f>
        <v>904512.053940203</v>
      </c>
      <c r="O50" s="6"/>
      <c r="P50" s="79" t="n">
        <f aca="false">'High pensions'!X50</f>
        <v>24650242.3532773</v>
      </c>
      <c r="Q50" s="8"/>
      <c r="R50" s="79" t="n">
        <f aca="false">'High SIPA income'!G45</f>
        <v>22678042.1659698</v>
      </c>
      <c r="S50" s="8"/>
      <c r="T50" s="79" t="n">
        <f aca="false">'High SIPA income'!J45</f>
        <v>86711459.7660526</v>
      </c>
      <c r="U50" s="6"/>
      <c r="V50" s="79" t="n">
        <f aca="false">'High SIPA income'!F45</f>
        <v>132440.233054649</v>
      </c>
      <c r="W50" s="8"/>
      <c r="X50" s="79" t="n">
        <f aca="false">'High SIPA income'!M45</f>
        <v>332651.681854567</v>
      </c>
      <c r="Y50" s="6"/>
      <c r="Z50" s="6" t="n">
        <f aca="false">R50+V50-N50-L50-F50</f>
        <v>-2681727.97082563</v>
      </c>
      <c r="AA50" s="6"/>
      <c r="AB50" s="6" t="n">
        <f aca="false">T50-P50-D50</f>
        <v>-52353571.1849051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-0.00949957227699435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12389180</v>
      </c>
      <c r="AX50" s="5"/>
      <c r="AY50" s="61" t="n">
        <f aca="false">(AW50-AW49)/AW49</f>
        <v>0.00558963026429359</v>
      </c>
      <c r="AZ50" s="11" t="n">
        <f aca="false">workers_and_wage_high!B38</f>
        <v>7025.97119937411</v>
      </c>
      <c r="BA50" s="61" t="n">
        <f aca="false">(AZ50-AZ49)/AZ49</f>
        <v>0.0073555241071042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0.0178867756179865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0" t="n">
        <f aca="false">'High pensions'!Q51</f>
        <v>115760746.983908</v>
      </c>
      <c r="E51" s="9"/>
      <c r="F51" s="80" t="n">
        <f aca="false">'High pensions'!I51</f>
        <v>21040886.0503351</v>
      </c>
      <c r="G51" s="80" t="n">
        <f aca="false">'High pensions'!K51</f>
        <v>603054.351010842</v>
      </c>
      <c r="H51" s="80" t="n">
        <f aca="false">'High pensions'!V51</f>
        <v>3317827.10946241</v>
      </c>
      <c r="I51" s="80" t="n">
        <f aca="false">'High pensions'!M51</f>
        <v>18651.1654951805</v>
      </c>
      <c r="J51" s="80" t="n">
        <f aca="false">'High pensions'!W51</f>
        <v>102613.209571002</v>
      </c>
      <c r="K51" s="9"/>
      <c r="L51" s="80" t="n">
        <f aca="false">'High pensions'!N51</f>
        <v>3154874.51846944</v>
      </c>
      <c r="M51" s="67"/>
      <c r="N51" s="80" t="n">
        <f aca="false">'High pensions'!L51</f>
        <v>917916.105543651</v>
      </c>
      <c r="O51" s="9"/>
      <c r="P51" s="80" t="n">
        <f aca="false">'High pensions'!X51</f>
        <v>21420762.4576458</v>
      </c>
      <c r="Q51" s="67"/>
      <c r="R51" s="80" t="n">
        <f aca="false">'High SIPA income'!G46</f>
        <v>26374954.7531853</v>
      </c>
      <c r="S51" s="67"/>
      <c r="T51" s="80" t="n">
        <f aca="false">'High SIPA income'!J46</f>
        <v>100846925.46097</v>
      </c>
      <c r="U51" s="9"/>
      <c r="V51" s="80" t="n">
        <f aca="false">'High SIPA income'!F46</f>
        <v>135326.471210758</v>
      </c>
      <c r="W51" s="67"/>
      <c r="X51" s="80" t="n">
        <f aca="false">'High SIPA income'!M46</f>
        <v>339901.079977162</v>
      </c>
      <c r="Y51" s="9"/>
      <c r="Z51" s="9" t="n">
        <f aca="false">R51+V51-N51-L51-F51</f>
        <v>1396604.55004792</v>
      </c>
      <c r="AA51" s="9"/>
      <c r="AB51" s="9" t="n">
        <f aca="false">T51-P51-D51</f>
        <v>-36334583.9805843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-0.00576150742046048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12451998</v>
      </c>
      <c r="AX51" s="7"/>
      <c r="AY51" s="39" t="n">
        <f aca="false">(AW51-AW50)/AW50</f>
        <v>0.00507039206791733</v>
      </c>
      <c r="AZ51" s="12" t="n">
        <f aca="false">workers_and_wage_high!B39</f>
        <v>7081.74464783481</v>
      </c>
      <c r="BA51" s="39" t="n">
        <f aca="false">(AZ51-AZ50)/AZ50</f>
        <v>0.00793818347357641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0.0156147050625934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0" t="n">
        <f aca="false">'High pensions'!Q52</f>
        <v>116923342.591335</v>
      </c>
      <c r="E52" s="9"/>
      <c r="F52" s="80" t="n">
        <f aca="false">'High pensions'!I52</f>
        <v>21252201.5638907</v>
      </c>
      <c r="G52" s="80" t="n">
        <f aca="false">'High pensions'!K52</f>
        <v>629601.708753914</v>
      </c>
      <c r="H52" s="80" t="n">
        <f aca="false">'High pensions'!V52</f>
        <v>3463882.83902795</v>
      </c>
      <c r="I52" s="80" t="n">
        <f aca="false">'High pensions'!M52</f>
        <v>19472.2177965129</v>
      </c>
      <c r="J52" s="80" t="n">
        <f aca="false">'High pensions'!W52</f>
        <v>107130.397083339</v>
      </c>
      <c r="K52" s="9"/>
      <c r="L52" s="80" t="n">
        <f aca="false">'High pensions'!N52</f>
        <v>3147386.44371939</v>
      </c>
      <c r="M52" s="67"/>
      <c r="N52" s="80" t="n">
        <f aca="false">'High pensions'!L52</f>
        <v>929830.175609887</v>
      </c>
      <c r="O52" s="9"/>
      <c r="P52" s="80" t="n">
        <f aca="false">'High pensions'!X52</f>
        <v>21447454.5004565</v>
      </c>
      <c r="Q52" s="67"/>
      <c r="R52" s="80" t="n">
        <f aca="false">'High SIPA income'!G47</f>
        <v>23210899.4539609</v>
      </c>
      <c r="S52" s="67"/>
      <c r="T52" s="80" t="n">
        <f aca="false">'High SIPA income'!J47</f>
        <v>88748885.7903337</v>
      </c>
      <c r="U52" s="9"/>
      <c r="V52" s="80" t="n">
        <f aca="false">'High SIPA income'!F47</f>
        <v>142318.117947945</v>
      </c>
      <c r="W52" s="67"/>
      <c r="X52" s="80" t="n">
        <f aca="false">'High SIPA income'!M47</f>
        <v>357462.080833288</v>
      </c>
      <c r="Y52" s="9"/>
      <c r="Z52" s="9" t="n">
        <f aca="false">R52+V52-N52-L52-F52</f>
        <v>-1976200.61131113</v>
      </c>
      <c r="AA52" s="9"/>
      <c r="AB52" s="9" t="n">
        <f aca="false">T52-P52-D52</f>
        <v>-49621911.301458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-0.00853351516542376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12509286</v>
      </c>
      <c r="AX52" s="7"/>
      <c r="AY52" s="39" t="n">
        <f aca="false">(AW52-AW51)/AW51</f>
        <v>0.00460070745273168</v>
      </c>
      <c r="AZ52" s="12" t="n">
        <f aca="false">workers_and_wage_high!B40</f>
        <v>7106.85363679948</v>
      </c>
      <c r="BA52" s="39" t="n">
        <f aca="false">(AZ52-AZ51)/AZ51</f>
        <v>0.00354559366558784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0.0180634666878733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0" t="n">
        <f aca="false">'High pensions'!Q53</f>
        <v>117186823.204674</v>
      </c>
      <c r="E53" s="9"/>
      <c r="F53" s="80" t="n">
        <f aca="false">'High pensions'!I53</f>
        <v>21300092.2842443</v>
      </c>
      <c r="G53" s="80" t="n">
        <f aca="false">'High pensions'!K53</f>
        <v>688719.834175289</v>
      </c>
      <c r="H53" s="80" t="n">
        <f aca="false">'High pensions'!V53</f>
        <v>3789133.32242942</v>
      </c>
      <c r="I53" s="80" t="n">
        <f aca="false">'High pensions'!M53</f>
        <v>21300.6134281018</v>
      </c>
      <c r="J53" s="80" t="n">
        <f aca="false">'High pensions'!W53</f>
        <v>117189.690384415</v>
      </c>
      <c r="K53" s="9"/>
      <c r="L53" s="80" t="n">
        <f aca="false">'High pensions'!N53</f>
        <v>3148602.15426426</v>
      </c>
      <c r="M53" s="67"/>
      <c r="N53" s="80" t="n">
        <f aca="false">'High pensions'!L53</f>
        <v>933626.596840587</v>
      </c>
      <c r="O53" s="9"/>
      <c r="P53" s="80" t="n">
        <f aca="false">'High pensions'!X53</f>
        <v>21474649.617739</v>
      </c>
      <c r="Q53" s="67"/>
      <c r="R53" s="80" t="n">
        <f aca="false">'High SIPA income'!G48</f>
        <v>27060589.7464513</v>
      </c>
      <c r="S53" s="67"/>
      <c r="T53" s="80" t="n">
        <f aca="false">'High SIPA income'!J48</f>
        <v>103468510.282873</v>
      </c>
      <c r="U53" s="9"/>
      <c r="V53" s="80" t="n">
        <f aca="false">'High SIPA income'!F48</f>
        <v>136911.659743265</v>
      </c>
      <c r="W53" s="67"/>
      <c r="X53" s="80" t="n">
        <f aca="false">'High SIPA income'!M48</f>
        <v>343882.616548285</v>
      </c>
      <c r="Y53" s="9"/>
      <c r="Z53" s="9" t="n">
        <f aca="false">R53+V53-N53-L53-F53</f>
        <v>1815180.37084541</v>
      </c>
      <c r="AA53" s="9"/>
      <c r="AB53" s="9" t="n">
        <f aca="false">T53-P53-D53</f>
        <v>-35192962.53954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-0.00605458015163752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12514371</v>
      </c>
      <c r="AX53" s="7"/>
      <c r="AY53" s="39" t="n">
        <f aca="false">(AW53-AW52)/AW52</f>
        <v>0.000406498020750345</v>
      </c>
      <c r="AZ53" s="12" t="n">
        <f aca="false">workers_and_wage_high!B41</f>
        <v>7148.19184203288</v>
      </c>
      <c r="BA53" s="39" t="n">
        <f aca="false">(AZ53-AZ52)/AZ52</f>
        <v>0.00581666759244186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0.0157207209609087</v>
      </c>
      <c r="BJ53" s="7"/>
      <c r="BK53" s="7"/>
      <c r="BL53" s="7"/>
      <c r="BM53" s="7"/>
      <c r="BN53" s="7"/>
      <c r="BO53" s="7"/>
      <c r="BP53" s="7"/>
    </row>
    <row r="54" customFormat="false" ht="12.75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79" t="n">
        <f aca="false">'High pensions'!Q54</f>
        <v>117823963.628268</v>
      </c>
      <c r="E54" s="6"/>
      <c r="F54" s="79" t="n">
        <f aca="false">'High pensions'!I54</f>
        <v>21415900.098207</v>
      </c>
      <c r="G54" s="79" t="n">
        <f aca="false">'High pensions'!K54</f>
        <v>735797.276808097</v>
      </c>
      <c r="H54" s="79" t="n">
        <f aca="false">'High pensions'!V54</f>
        <v>4048139.52170396</v>
      </c>
      <c r="I54" s="79" t="n">
        <f aca="false">'High pensions'!M54</f>
        <v>22756.6168084977</v>
      </c>
      <c r="J54" s="79" t="n">
        <f aca="false">'High pensions'!W54</f>
        <v>125200.191392905</v>
      </c>
      <c r="K54" s="6"/>
      <c r="L54" s="79" t="n">
        <f aca="false">'High pensions'!N54</f>
        <v>3766575.42987553</v>
      </c>
      <c r="M54" s="8"/>
      <c r="N54" s="79" t="n">
        <f aca="false">'High pensions'!L54</f>
        <v>940376.8227323</v>
      </c>
      <c r="O54" s="6"/>
      <c r="P54" s="79" t="n">
        <f aca="false">'High pensions'!X54</f>
        <v>24718453.6338248</v>
      </c>
      <c r="Q54" s="8"/>
      <c r="R54" s="79" t="n">
        <f aca="false">'High SIPA income'!G49</f>
        <v>23746864.2428824</v>
      </c>
      <c r="S54" s="8"/>
      <c r="T54" s="79" t="n">
        <f aca="false">'High SIPA income'!J49</f>
        <v>90798193.6137545</v>
      </c>
      <c r="U54" s="6"/>
      <c r="V54" s="79" t="n">
        <f aca="false">'High SIPA income'!F49</f>
        <v>136106.905634373</v>
      </c>
      <c r="W54" s="8"/>
      <c r="X54" s="79" t="n">
        <f aca="false">'High SIPA income'!M49</f>
        <v>341861.306243796</v>
      </c>
      <c r="Y54" s="6"/>
      <c r="Z54" s="6" t="n">
        <f aca="false">R54+V54-N54-L54-F54</f>
        <v>-2239881.20229806</v>
      </c>
      <c r="AA54" s="6"/>
      <c r="AB54" s="6" t="n">
        <f aca="false">T54-P54-D54</f>
        <v>-51744223.6483379</v>
      </c>
      <c r="AC54" s="50"/>
      <c r="AD54" s="6"/>
      <c r="AE54" s="6"/>
      <c r="AF54" s="6"/>
      <c r="AG54" s="6" t="n">
        <f aca="false">BF54/100*$AG$53</f>
        <v>5857271116.48627</v>
      </c>
      <c r="AH54" s="61" t="n">
        <f aca="false">(AG54-AG53)/AG53</f>
        <v>0.00768207293699071</v>
      </c>
      <c r="AI54" s="61"/>
      <c r="AJ54" s="61" t="n">
        <f aca="false">AB54/AG54</f>
        <v>-0.00883418619682725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0.00800022512553629</v>
      </c>
      <c r="AV54" s="5"/>
      <c r="AW54" s="5" t="n">
        <f aca="false">workers_and_wage_high!C42</f>
        <v>12563135</v>
      </c>
      <c r="AX54" s="5"/>
      <c r="AY54" s="61" t="n">
        <f aca="false">(AW54-AW53)/AW53</f>
        <v>0.00389664011079742</v>
      </c>
      <c r="AZ54" s="11" t="n">
        <f aca="false">workers_and_wage_high!B42</f>
        <v>7175.1458121585</v>
      </c>
      <c r="BA54" s="61" t="n">
        <f aca="false">(AZ54-AZ53)/AZ53</f>
        <v>0.0037707396109778</v>
      </c>
      <c r="BB54" s="66"/>
      <c r="BC54" s="66"/>
      <c r="BD54" s="66"/>
      <c r="BE54" s="66"/>
      <c r="BF54" s="5" t="n">
        <f aca="false">BF53*(1+AY54)*(1+BA54)*(1-BE54)</f>
        <v>100.768207293699</v>
      </c>
      <c r="BG54" s="5"/>
      <c r="BH54" s="5"/>
      <c r="BI54" s="61" t="n">
        <f aca="false">T61/AG61</f>
        <v>0.0180525513137269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0" t="n">
        <f aca="false">'High pensions'!Q55</f>
        <v>118687083.694686</v>
      </c>
      <c r="E55" s="9"/>
      <c r="F55" s="80" t="n">
        <f aca="false">'High pensions'!I55</f>
        <v>21572782.3872251</v>
      </c>
      <c r="G55" s="80" t="n">
        <f aca="false">'High pensions'!K55</f>
        <v>821288.897488507</v>
      </c>
      <c r="H55" s="80" t="n">
        <f aca="false">'High pensions'!V55</f>
        <v>4518489.19458153</v>
      </c>
      <c r="I55" s="80" t="n">
        <f aca="false">'High pensions'!M55</f>
        <v>25400.6875511911</v>
      </c>
      <c r="J55" s="80" t="n">
        <f aca="false">'High pensions'!W55</f>
        <v>139747.088492213</v>
      </c>
      <c r="K55" s="9"/>
      <c r="L55" s="80" t="n">
        <f aca="false">'High pensions'!N55</f>
        <v>3117014.03509796</v>
      </c>
      <c r="M55" s="67"/>
      <c r="N55" s="80" t="n">
        <f aca="false">'High pensions'!L55</f>
        <v>950070.619652122</v>
      </c>
      <c r="O55" s="9"/>
      <c r="P55" s="80" t="n">
        <f aca="false">'High pensions'!X55</f>
        <v>21401208.8789595</v>
      </c>
      <c r="Q55" s="67"/>
      <c r="R55" s="80" t="n">
        <f aca="false">'High SIPA income'!G50</f>
        <v>27678635.3866939</v>
      </c>
      <c r="S55" s="67"/>
      <c r="T55" s="80" t="n">
        <f aca="false">'High SIPA income'!J50</f>
        <v>105831661.355407</v>
      </c>
      <c r="U55" s="9"/>
      <c r="V55" s="80" t="n">
        <f aca="false">'High SIPA income'!F50</f>
        <v>132240.53695729</v>
      </c>
      <c r="W55" s="67"/>
      <c r="X55" s="80" t="n">
        <f aca="false">'High SIPA income'!M50</f>
        <v>332150.102831983</v>
      </c>
      <c r="Y55" s="9"/>
      <c r="Z55" s="9" t="n">
        <f aca="false">R55+V55-N55-L55-F55</f>
        <v>2171008.88167603</v>
      </c>
      <c r="AA55" s="9"/>
      <c r="AB55" s="9" t="n">
        <f aca="false">T55-P55-D55</f>
        <v>-34256631.2182391</v>
      </c>
      <c r="AC55" s="50"/>
      <c r="AD55" s="9"/>
      <c r="AE55" s="9"/>
      <c r="AF55" s="9"/>
      <c r="AG55" s="9" t="n">
        <f aca="false">BF55/100*$AG$53</f>
        <v>5918136202.4497</v>
      </c>
      <c r="AH55" s="39" t="n">
        <f aca="false">(AG55-AG54)/AG54</f>
        <v>0.0103913724929204</v>
      </c>
      <c r="AI55" s="39"/>
      <c r="AJ55" s="39" t="n">
        <f aca="false">AB55/AG55</f>
        <v>-0.00578841548189769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12602907</v>
      </c>
      <c r="AX55" s="7"/>
      <c r="AY55" s="39" t="n">
        <f aca="false">(AW55-AW54)/AW54</f>
        <v>0.00316577032723122</v>
      </c>
      <c r="AZ55" s="12" t="n">
        <f aca="false">workers_and_wage_high!B43</f>
        <v>7226.82695066321</v>
      </c>
      <c r="BA55" s="39" t="n">
        <f aca="false">(AZ55-AZ54)/AZ54</f>
        <v>0.00720279975594904</v>
      </c>
      <c r="BB55" s="38"/>
      <c r="BC55" s="38"/>
      <c r="BD55" s="38"/>
      <c r="BE55" s="38"/>
      <c r="BF55" s="7" t="n">
        <f aca="false">BF54*(1+AY55)*(1+BA55)*(1-BE55)</f>
        <v>101.815327271132</v>
      </c>
      <c r="BG55" s="7"/>
      <c r="BH55" s="7"/>
      <c r="BI55" s="39" t="n">
        <f aca="false">T62/AG62</f>
        <v>0.0157195126104774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0" t="n">
        <f aca="false">'High pensions'!Q56</f>
        <v>119553176.354304</v>
      </c>
      <c r="E56" s="9"/>
      <c r="F56" s="80" t="n">
        <f aca="false">'High pensions'!I56</f>
        <v>21730204.9802442</v>
      </c>
      <c r="G56" s="80" t="n">
        <f aca="false">'High pensions'!K56</f>
        <v>859776.344622907</v>
      </c>
      <c r="H56" s="80" t="n">
        <f aca="false">'High pensions'!V56</f>
        <v>4730235.77308224</v>
      </c>
      <c r="I56" s="80" t="n">
        <f aca="false">'High pensions'!M56</f>
        <v>26591.0209677189</v>
      </c>
      <c r="J56" s="80" t="n">
        <f aca="false">'High pensions'!W56</f>
        <v>146295.951744812</v>
      </c>
      <c r="K56" s="9"/>
      <c r="L56" s="80" t="n">
        <f aca="false">'High pensions'!N56</f>
        <v>3100311.61293263</v>
      </c>
      <c r="M56" s="67"/>
      <c r="N56" s="80" t="n">
        <f aca="false">'High pensions'!L56</f>
        <v>958578.781623628</v>
      </c>
      <c r="O56" s="9"/>
      <c r="P56" s="80" t="n">
        <f aca="false">'High pensions'!X56</f>
        <v>21361349.3277972</v>
      </c>
      <c r="Q56" s="67"/>
      <c r="R56" s="80" t="n">
        <f aca="false">'High SIPA income'!G51</f>
        <v>24409580.0501243</v>
      </c>
      <c r="S56" s="67"/>
      <c r="T56" s="80" t="n">
        <f aca="false">'High SIPA income'!J51</f>
        <v>93332144.9414495</v>
      </c>
      <c r="U56" s="9"/>
      <c r="V56" s="80" t="n">
        <f aca="false">'High SIPA income'!F51</f>
        <v>131357.969613199</v>
      </c>
      <c r="W56" s="67"/>
      <c r="X56" s="80" t="n">
        <f aca="false">'High SIPA income'!M51</f>
        <v>329933.348114854</v>
      </c>
      <c r="Y56" s="9"/>
      <c r="Z56" s="9" t="n">
        <f aca="false">R56+V56-N56-L56-F56</f>
        <v>-1248157.35506297</v>
      </c>
      <c r="AA56" s="9"/>
      <c r="AB56" s="9" t="n">
        <f aca="false">T56-P56-D56</f>
        <v>-47582380.7406514</v>
      </c>
      <c r="AC56" s="50"/>
      <c r="AD56" s="9"/>
      <c r="AE56" s="9"/>
      <c r="AF56" s="9"/>
      <c r="AG56" s="9" t="n">
        <f aca="false">BF56/100*$AG$53</f>
        <v>5980434400.74903</v>
      </c>
      <c r="AH56" s="39" t="n">
        <f aca="false">(AG56-AG55)/AG55</f>
        <v>0.0105266584222153</v>
      </c>
      <c r="AI56" s="39"/>
      <c r="AJ56" s="39" t="n">
        <f aca="false">AB56/AG56</f>
        <v>-0.00795634188959447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12691476</v>
      </c>
      <c r="AX56" s="7"/>
      <c r="AY56" s="39" t="n">
        <f aca="false">(AW56-AW55)/AW55</f>
        <v>0.00702766433172918</v>
      </c>
      <c r="AZ56" s="12" t="n">
        <f aca="false">workers_and_wage_high!B44</f>
        <v>7251.93710968761</v>
      </c>
      <c r="BA56" s="39" t="n">
        <f aca="false">(AZ56-AZ55)/AZ55</f>
        <v>0.0034745759371051</v>
      </c>
      <c r="BB56" s="38"/>
      <c r="BC56" s="38"/>
      <c r="BD56" s="38"/>
      <c r="BE56" s="38"/>
      <c r="BF56" s="7" t="n">
        <f aca="false">BF55*(1+AY56)*(1+BA56)*(1-BE56)</f>
        <v>102.887102443461</v>
      </c>
      <c r="BG56" s="7"/>
      <c r="BH56" s="7"/>
      <c r="BI56" s="39" t="n">
        <f aca="false">T63/AG63</f>
        <v>0.0180394780040594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0" t="n">
        <f aca="false">'High pensions'!Q57</f>
        <v>120380737.494162</v>
      </c>
      <c r="E57" s="9"/>
      <c r="F57" s="80" t="n">
        <f aca="false">'High pensions'!I57</f>
        <v>21880624.0134409</v>
      </c>
      <c r="G57" s="80" t="n">
        <f aca="false">'High pensions'!K57</f>
        <v>946097.24486444</v>
      </c>
      <c r="H57" s="80" t="n">
        <f aca="false">'High pensions'!V57</f>
        <v>5205147.89742808</v>
      </c>
      <c r="I57" s="80" t="n">
        <f aca="false">'High pensions'!M57</f>
        <v>29260.7395318899</v>
      </c>
      <c r="J57" s="80" t="n">
        <f aca="false">'High pensions'!W57</f>
        <v>160983.955590559</v>
      </c>
      <c r="K57" s="9"/>
      <c r="L57" s="80" t="n">
        <f aca="false">'High pensions'!N57</f>
        <v>3087809.52624766</v>
      </c>
      <c r="M57" s="67"/>
      <c r="N57" s="80" t="n">
        <f aca="false">'High pensions'!L57</f>
        <v>968260.848513611</v>
      </c>
      <c r="O57" s="9"/>
      <c r="P57" s="80" t="n">
        <f aca="false">'High pensions'!X57</f>
        <v>21349743.8159136</v>
      </c>
      <c r="Q57" s="67"/>
      <c r="R57" s="80" t="n">
        <f aca="false">'High SIPA income'!G52</f>
        <v>28071672.7508434</v>
      </c>
      <c r="S57" s="67"/>
      <c r="T57" s="80" t="n">
        <f aca="false">'High SIPA income'!J52</f>
        <v>107334473.782449</v>
      </c>
      <c r="U57" s="9"/>
      <c r="V57" s="80" t="n">
        <f aca="false">'High SIPA income'!F52</f>
        <v>138033.279574195</v>
      </c>
      <c r="W57" s="67"/>
      <c r="X57" s="80" t="n">
        <f aca="false">'High SIPA income'!M52</f>
        <v>346699.802191611</v>
      </c>
      <c r="Y57" s="9"/>
      <c r="Z57" s="9" t="n">
        <f aca="false">R57+V57-N57-L57-F57</f>
        <v>2273011.64221543</v>
      </c>
      <c r="AA57" s="9"/>
      <c r="AB57" s="9" t="n">
        <f aca="false">T57-P57-D57</f>
        <v>-34396007.5276267</v>
      </c>
      <c r="AC57" s="50"/>
      <c r="AD57" s="9"/>
      <c r="AE57" s="9"/>
      <c r="AF57" s="9"/>
      <c r="AG57" s="9" t="n">
        <f aca="false">BF57/100*$AG$53</f>
        <v>6000772642.02476</v>
      </c>
      <c r="AH57" s="39" t="n">
        <f aca="false">(AG57-AG56)/AG56</f>
        <v>0.00340079665001878</v>
      </c>
      <c r="AI57" s="39" t="n">
        <f aca="false">(AG57-AG53)/AG53</f>
        <v>0.0323700055678084</v>
      </c>
      <c r="AJ57" s="39" t="n">
        <f aca="false">AB57/AG57</f>
        <v>-0.00573192979963009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12725890</v>
      </c>
      <c r="AX57" s="7"/>
      <c r="AY57" s="39" t="n">
        <f aca="false">(AW57-AW56)/AW56</f>
        <v>0.00271158374329353</v>
      </c>
      <c r="AZ57" s="12" t="n">
        <f aca="false">workers_and_wage_high!B45</f>
        <v>7256.92172214825</v>
      </c>
      <c r="BA57" s="39" t="n">
        <f aca="false">(AZ57-AZ56)/AZ56</f>
        <v>0.000687349102074024</v>
      </c>
      <c r="BB57" s="38"/>
      <c r="BC57" s="38"/>
      <c r="BD57" s="38"/>
      <c r="BE57" s="38"/>
      <c r="BF57" s="7" t="n">
        <f aca="false">BF56*(1+AY57)*(1+BA57)*(1-BE57)</f>
        <v>103.237000556781</v>
      </c>
      <c r="BG57" s="73" t="n">
        <f aca="false">(BB57-BB53)/BB53</f>
        <v>-1</v>
      </c>
      <c r="BH57" s="7"/>
      <c r="BI57" s="39" t="n">
        <f aca="false">T64/AG64</f>
        <v>0.0157619827100458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79" t="n">
        <f aca="false">'High pensions'!Q58</f>
        <v>120573257.43413</v>
      </c>
      <c r="E58" s="6"/>
      <c r="F58" s="79" t="n">
        <f aca="false">'High pensions'!I58</f>
        <v>21915616.7914319</v>
      </c>
      <c r="G58" s="79" t="n">
        <f aca="false">'High pensions'!K58</f>
        <v>1053241.56356881</v>
      </c>
      <c r="H58" s="79" t="n">
        <f aca="false">'High pensions'!V58</f>
        <v>5794624.32625473</v>
      </c>
      <c r="I58" s="79" t="n">
        <f aca="false">'High pensions'!M58</f>
        <v>32574.4813474889</v>
      </c>
      <c r="J58" s="79" t="n">
        <f aca="false">'High pensions'!W58</f>
        <v>179215.185348084</v>
      </c>
      <c r="K58" s="6"/>
      <c r="L58" s="79" t="n">
        <f aca="false">'High pensions'!N58</f>
        <v>3724549.46797391</v>
      </c>
      <c r="M58" s="8"/>
      <c r="N58" s="79" t="n">
        <f aca="false">'High pensions'!L58</f>
        <v>971431.045363512</v>
      </c>
      <c r="O58" s="6"/>
      <c r="P58" s="79" t="n">
        <f aca="false">'High pensions'!X58</f>
        <v>24671231.8881743</v>
      </c>
      <c r="Q58" s="8"/>
      <c r="R58" s="79" t="n">
        <f aca="false">'High SIPA income'!G53</f>
        <v>24688537.463952</v>
      </c>
      <c r="S58" s="8"/>
      <c r="T58" s="79" t="n">
        <f aca="false">'High SIPA income'!J53</f>
        <v>94398762.790933</v>
      </c>
      <c r="U58" s="6"/>
      <c r="V58" s="79" t="n">
        <f aca="false">'High SIPA income'!F53</f>
        <v>140816.540590082</v>
      </c>
      <c r="W58" s="8"/>
      <c r="X58" s="79" t="n">
        <f aca="false">'High SIPA income'!M53</f>
        <v>353690.551427102</v>
      </c>
      <c r="Y58" s="6"/>
      <c r="Z58" s="6" t="n">
        <f aca="false">R58+V58-N58-L58-F58</f>
        <v>-1782243.30022724</v>
      </c>
      <c r="AA58" s="6"/>
      <c r="AB58" s="6" t="n">
        <f aca="false">T58-P58-D58</f>
        <v>-50845726.5313712</v>
      </c>
      <c r="AC58" s="50"/>
      <c r="AD58" s="6"/>
      <c r="AE58" s="6"/>
      <c r="AF58" s="6"/>
      <c r="AG58" s="6" t="n">
        <f aca="false">BF58/100*$AG$53</f>
        <v>6045504056.11405</v>
      </c>
      <c r="AH58" s="61" t="n">
        <f aca="false">(AG58-AG57)/AG57</f>
        <v>0.00745427576709417</v>
      </c>
      <c r="AI58" s="61"/>
      <c r="AJ58" s="61" t="n">
        <f aca="false">AB58/AG58</f>
        <v>-0.00841050242617057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0.00744008700555618</v>
      </c>
      <c r="AV58" s="5"/>
      <c r="AW58" s="5" t="n">
        <f aca="false">workers_and_wage_high!C46</f>
        <v>12759333</v>
      </c>
      <c r="AX58" s="5"/>
      <c r="AY58" s="61" t="n">
        <f aca="false">(AW58-AW57)/AW57</f>
        <v>0.0026279497936883</v>
      </c>
      <c r="AZ58" s="11" t="n">
        <f aca="false">workers_and_wage_high!B46</f>
        <v>7291.85419116808</v>
      </c>
      <c r="BA58" s="61" t="n">
        <f aca="false">(AZ58-AZ57)/AZ57</f>
        <v>0.00481367587488358</v>
      </c>
      <c r="BB58" s="66"/>
      <c r="BC58" s="66"/>
      <c r="BD58" s="66"/>
      <c r="BE58" s="66"/>
      <c r="BF58" s="5" t="n">
        <f aca="false">BF57*(1+AY58)*(1+BA58)*(1-BE58)</f>
        <v>104.006557628299</v>
      </c>
      <c r="BG58" s="5"/>
      <c r="BH58" s="5"/>
      <c r="BI58" s="61" t="n">
        <f aca="false">T65/AG65</f>
        <v>0.0181317685344694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0" t="n">
        <f aca="false">'High pensions'!Q59</f>
        <v>121907299.172937</v>
      </c>
      <c r="E59" s="9"/>
      <c r="F59" s="80" t="n">
        <f aca="false">'High pensions'!I59</f>
        <v>22158094.6688124</v>
      </c>
      <c r="G59" s="80" t="n">
        <f aca="false">'High pensions'!K59</f>
        <v>1117188.49784279</v>
      </c>
      <c r="H59" s="80" t="n">
        <f aca="false">'High pensions'!V59</f>
        <v>6146441.49123428</v>
      </c>
      <c r="I59" s="80" t="n">
        <f aca="false">'High pensions'!M59</f>
        <v>34552.2215827669</v>
      </c>
      <c r="J59" s="80" t="n">
        <f aca="false">'High pensions'!W59</f>
        <v>190096.128594875</v>
      </c>
      <c r="K59" s="9"/>
      <c r="L59" s="80" t="n">
        <f aca="false">'High pensions'!N59</f>
        <v>3062926.21672114</v>
      </c>
      <c r="M59" s="67"/>
      <c r="N59" s="80" t="n">
        <f aca="false">'High pensions'!L59</f>
        <v>983561.522562277</v>
      </c>
      <c r="O59" s="9"/>
      <c r="P59" s="80" t="n">
        <f aca="false">'High pensions'!X59</f>
        <v>21304803.9986772</v>
      </c>
      <c r="Q59" s="67"/>
      <c r="R59" s="80" t="n">
        <f aca="false">'High SIPA income'!G54</f>
        <v>28827436.351127</v>
      </c>
      <c r="S59" s="67"/>
      <c r="T59" s="80" t="n">
        <f aca="false">'High SIPA income'!J54</f>
        <v>110224201.411449</v>
      </c>
      <c r="U59" s="9"/>
      <c r="V59" s="80" t="n">
        <f aca="false">'High SIPA income'!F54</f>
        <v>139303.759325648</v>
      </c>
      <c r="W59" s="67"/>
      <c r="X59" s="80" t="n">
        <f aca="false">'High SIPA income'!M54</f>
        <v>349890.881037783</v>
      </c>
      <c r="Y59" s="9"/>
      <c r="Z59" s="9" t="n">
        <f aca="false">R59+V59-N59-L59-F59</f>
        <v>2762157.70235687</v>
      </c>
      <c r="AA59" s="9"/>
      <c r="AB59" s="9" t="n">
        <f aca="false">T59-P59-D59</f>
        <v>-32987901.7601652</v>
      </c>
      <c r="AC59" s="50"/>
      <c r="AD59" s="9"/>
      <c r="AE59" s="9"/>
      <c r="AF59" s="9"/>
      <c r="AG59" s="9" t="n">
        <f aca="false">BF59/100*$AG$53</f>
        <v>6102051356.81112</v>
      </c>
      <c r="AH59" s="39" t="n">
        <f aca="false">(AG59-AG58)/AG58</f>
        <v>0.00935361223352116</v>
      </c>
      <c r="AI59" s="39"/>
      <c r="AJ59" s="39" t="n">
        <f aca="false">AB59/AG59</f>
        <v>-0.00540603476293985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12793639</v>
      </c>
      <c r="AX59" s="7"/>
      <c r="AY59" s="39" t="n">
        <f aca="false">(AW59-AW58)/AW58</f>
        <v>0.00268869853933587</v>
      </c>
      <c r="AZ59" s="12" t="n">
        <f aca="false">workers_and_wage_high!B47</f>
        <v>7340.32345079523</v>
      </c>
      <c r="BA59" s="39" t="n">
        <f aca="false">(AZ59-AZ58)/AZ58</f>
        <v>0.00664704180259996</v>
      </c>
      <c r="BB59" s="38"/>
      <c r="BC59" s="38"/>
      <c r="BD59" s="38"/>
      <c r="BE59" s="38"/>
      <c r="BF59" s="7" t="n">
        <f aca="false">BF58*(1+AY59)*(1+BA59)*(1-BE59)</f>
        <v>104.979394638097</v>
      </c>
      <c r="BG59" s="7"/>
      <c r="BH59" s="7"/>
      <c r="BI59" s="39" t="n">
        <f aca="false">T66/AG66</f>
        <v>0.0158328945561479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0" t="n">
        <f aca="false">'High pensions'!Q60</f>
        <v>122795749.955341</v>
      </c>
      <c r="E60" s="9"/>
      <c r="F60" s="80" t="n">
        <f aca="false">'High pensions'!I60</f>
        <v>22319581.115306</v>
      </c>
      <c r="G60" s="80" t="n">
        <f aca="false">'High pensions'!K60</f>
        <v>1182291.52523265</v>
      </c>
      <c r="H60" s="80" t="n">
        <f aca="false">'High pensions'!V60</f>
        <v>6504619.13943477</v>
      </c>
      <c r="I60" s="80" t="n">
        <f aca="false">'High pensions'!M60</f>
        <v>36565.717275237</v>
      </c>
      <c r="J60" s="80" t="n">
        <f aca="false">'High pensions'!W60</f>
        <v>201173.787817573</v>
      </c>
      <c r="K60" s="9"/>
      <c r="L60" s="80" t="n">
        <f aca="false">'High pensions'!N60</f>
        <v>3040609.46089347</v>
      </c>
      <c r="M60" s="67"/>
      <c r="N60" s="80" t="n">
        <f aca="false">'High pensions'!L60</f>
        <v>992128.4646082</v>
      </c>
      <c r="O60" s="9"/>
      <c r="P60" s="80" t="n">
        <f aca="false">'High pensions'!X60</f>
        <v>21236135.0340782</v>
      </c>
      <c r="Q60" s="67"/>
      <c r="R60" s="80" t="n">
        <f aca="false">'High SIPA income'!G55</f>
        <v>25313708.6881627</v>
      </c>
      <c r="S60" s="67"/>
      <c r="T60" s="80" t="n">
        <f aca="false">'High SIPA income'!J55</f>
        <v>96789159.1513553</v>
      </c>
      <c r="U60" s="9"/>
      <c r="V60" s="80" t="n">
        <f aca="false">'High SIPA income'!F55</f>
        <v>142631.167541083</v>
      </c>
      <c r="W60" s="67"/>
      <c r="X60" s="80" t="n">
        <f aca="false">'High SIPA income'!M55</f>
        <v>358248.371156548</v>
      </c>
      <c r="Y60" s="9"/>
      <c r="Z60" s="9" t="n">
        <f aca="false">R60+V60-N60-L60-F60</f>
        <v>-895979.185103893</v>
      </c>
      <c r="AA60" s="9"/>
      <c r="AB60" s="9" t="n">
        <f aca="false">T60-P60-D60</f>
        <v>-47242725.8380634</v>
      </c>
      <c r="AC60" s="50"/>
      <c r="AD60" s="9"/>
      <c r="AE60" s="9"/>
      <c r="AF60" s="9"/>
      <c r="AG60" s="9" t="n">
        <f aca="false">BF60/100*$AG$53</f>
        <v>6156788826.16339</v>
      </c>
      <c r="AH60" s="39" t="n">
        <f aca="false">(AG60-AG59)/AG59</f>
        <v>0.00897033901413837</v>
      </c>
      <c r="AI60" s="39"/>
      <c r="AJ60" s="39" t="n">
        <f aca="false">AB60/AG60</f>
        <v>-0.00767327371003932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12853265</v>
      </c>
      <c r="AX60" s="7"/>
      <c r="AY60" s="39" t="n">
        <f aca="false">(AW60-AW59)/AW59</f>
        <v>0.00466059734841666</v>
      </c>
      <c r="AZ60" s="12" t="n">
        <f aca="false">workers_and_wage_high!B48</f>
        <v>7371.81159504938</v>
      </c>
      <c r="BA60" s="39" t="n">
        <f aca="false">(AZ60-AZ59)/AZ59</f>
        <v>0.0042897488734963</v>
      </c>
      <c r="BB60" s="38"/>
      <c r="BC60" s="38"/>
      <c r="BD60" s="38"/>
      <c r="BE60" s="38"/>
      <c r="BF60" s="7" t="n">
        <f aca="false">BF59*(1+AY60)*(1+BA60)*(1-BE60)</f>
        <v>105.9210953975</v>
      </c>
      <c r="BG60" s="7"/>
      <c r="BH60" s="7"/>
      <c r="BI60" s="39" t="n">
        <f aca="false">T67/AG67</f>
        <v>0.0182136035080715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0" t="n">
        <f aca="false">'High pensions'!Q61</f>
        <v>123533971.7298</v>
      </c>
      <c r="E61" s="9"/>
      <c r="F61" s="80" t="n">
        <f aca="false">'High pensions'!I61</f>
        <v>22453761.6613113</v>
      </c>
      <c r="G61" s="80" t="n">
        <f aca="false">'High pensions'!K61</f>
        <v>1214281.65263863</v>
      </c>
      <c r="H61" s="80" t="n">
        <f aca="false">'High pensions'!V61</f>
        <v>6680619.38180899</v>
      </c>
      <c r="I61" s="80" t="n">
        <f aca="false">'High pensions'!M61</f>
        <v>37555.1026589267</v>
      </c>
      <c r="J61" s="80" t="n">
        <f aca="false">'High pensions'!W61</f>
        <v>206617.094282752</v>
      </c>
      <c r="K61" s="9"/>
      <c r="L61" s="80" t="n">
        <f aca="false">'High pensions'!N61</f>
        <v>3051443.67875744</v>
      </c>
      <c r="M61" s="67"/>
      <c r="N61" s="80" t="n">
        <f aca="false">'High pensions'!L61</f>
        <v>999490.718219478</v>
      </c>
      <c r="O61" s="9"/>
      <c r="P61" s="80" t="n">
        <f aca="false">'High pensions'!X61</f>
        <v>21332858.7892313</v>
      </c>
      <c r="Q61" s="67"/>
      <c r="R61" s="80" t="n">
        <f aca="false">'High SIPA income'!G56</f>
        <v>29184206.245118</v>
      </c>
      <c r="S61" s="67"/>
      <c r="T61" s="80" t="n">
        <f aca="false">'High SIPA income'!J56</f>
        <v>111588342.022977</v>
      </c>
      <c r="U61" s="9"/>
      <c r="V61" s="80" t="n">
        <f aca="false">'High SIPA income'!F56</f>
        <v>141672.76442855</v>
      </c>
      <c r="W61" s="67"/>
      <c r="X61" s="80" t="n">
        <f aca="false">'High SIPA income'!M56</f>
        <v>355841.138853151</v>
      </c>
      <c r="Y61" s="9"/>
      <c r="Z61" s="9" t="n">
        <f aca="false">R61+V61-N61-L61-F61</f>
        <v>2821182.95125832</v>
      </c>
      <c r="AA61" s="9"/>
      <c r="AB61" s="9" t="n">
        <f aca="false">T61-P61-D61</f>
        <v>-33278488.4960546</v>
      </c>
      <c r="AC61" s="50"/>
      <c r="AD61" s="9"/>
      <c r="AE61" s="9"/>
      <c r="AF61" s="9"/>
      <c r="AG61" s="9" t="n">
        <f aca="false">BF61/100*$AG$53</f>
        <v>6181305904.28662</v>
      </c>
      <c r="AH61" s="39" t="n">
        <f aca="false">(AG61-AG60)/AG60</f>
        <v>0.00398212100747102</v>
      </c>
      <c r="AI61" s="39" t="n">
        <f aca="false">(AG61-AG57)/AG57</f>
        <v>0.0300850028873863</v>
      </c>
      <c r="AJ61" s="39" t="n">
        <f aca="false">AB61/AG61</f>
        <v>-0.00538373104508168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12887235</v>
      </c>
      <c r="AX61" s="7"/>
      <c r="AY61" s="39" t="n">
        <f aca="false">(AW61-AW60)/AW60</f>
        <v>0.00264290824160243</v>
      </c>
      <c r="AZ61" s="12" t="n">
        <f aca="false">workers_and_wage_high!B49</f>
        <v>7381.65799611054</v>
      </c>
      <c r="BA61" s="39" t="n">
        <f aca="false">(AZ61-AZ60)/AZ60</f>
        <v>0.0013356826791079</v>
      </c>
      <c r="BB61" s="38"/>
      <c r="BC61" s="38"/>
      <c r="BD61" s="38"/>
      <c r="BE61" s="38"/>
      <c r="BF61" s="7" t="n">
        <f aca="false">BF60*(1+AY61)*(1+BA61)*(1-BE61)</f>
        <v>106.342886016617</v>
      </c>
      <c r="BG61" s="7"/>
      <c r="BH61" s="7"/>
      <c r="BI61" s="39" t="n">
        <f aca="false">T68/AG68</f>
        <v>0.0158478065807394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79" t="n">
        <f aca="false">'High pensions'!Q62</f>
        <v>124143721.856654</v>
      </c>
      <c r="E62" s="6"/>
      <c r="F62" s="79" t="n">
        <f aca="false">'High pensions'!I62</f>
        <v>22564590.9646164</v>
      </c>
      <c r="G62" s="79" t="n">
        <f aca="false">'High pensions'!K62</f>
        <v>1276921.82612181</v>
      </c>
      <c r="H62" s="79" t="n">
        <f aca="false">'High pensions'!V62</f>
        <v>7025247.13447434</v>
      </c>
      <c r="I62" s="79" t="n">
        <f aca="false">'High pensions'!M62</f>
        <v>39492.4276120146</v>
      </c>
      <c r="J62" s="79" t="n">
        <f aca="false">'High pensions'!W62</f>
        <v>217275.68457137</v>
      </c>
      <c r="K62" s="6"/>
      <c r="L62" s="79" t="n">
        <f aca="false">'High pensions'!N62</f>
        <v>3738521.71613182</v>
      </c>
      <c r="M62" s="8"/>
      <c r="N62" s="79" t="n">
        <f aca="false">'High pensions'!L62</f>
        <v>1006445.79061408</v>
      </c>
      <c r="O62" s="6"/>
      <c r="P62" s="79" t="n">
        <f aca="false">'High pensions'!X62</f>
        <v>24936374.7476355</v>
      </c>
      <c r="Q62" s="8"/>
      <c r="R62" s="79" t="n">
        <f aca="false">'High SIPA income'!G57</f>
        <v>25560164.0311294</v>
      </c>
      <c r="S62" s="8"/>
      <c r="T62" s="79" t="n">
        <f aca="false">'High SIPA income'!J57</f>
        <v>97731502.5158922</v>
      </c>
      <c r="U62" s="6"/>
      <c r="V62" s="79" t="n">
        <f aca="false">'High SIPA income'!F57</f>
        <v>144937.087108865</v>
      </c>
      <c r="W62" s="8"/>
      <c r="X62" s="79" t="n">
        <f aca="false">'High SIPA income'!M57</f>
        <v>364040.176295759</v>
      </c>
      <c r="Y62" s="6"/>
      <c r="Z62" s="6" t="n">
        <f aca="false">R62+V62-N62-L62-F62</f>
        <v>-1604457.35312397</v>
      </c>
      <c r="AA62" s="6"/>
      <c r="AB62" s="6" t="n">
        <f aca="false">T62-P62-D62</f>
        <v>-51348594.088397</v>
      </c>
      <c r="AC62" s="50"/>
      <c r="AD62" s="6"/>
      <c r="AE62" s="6"/>
      <c r="AF62" s="6"/>
      <c r="AG62" s="6" t="n">
        <f aca="false">BF62/100*$AG$53</f>
        <v>6217209460.47346</v>
      </c>
      <c r="AH62" s="61" t="n">
        <f aca="false">(AG62-AG61)/AG61</f>
        <v>0.00580840954043996</v>
      </c>
      <c r="AI62" s="61"/>
      <c r="AJ62" s="61" t="n">
        <f aca="false">AB62/AG62</f>
        <v>-0.00825910634262057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0.00774608850868224</v>
      </c>
      <c r="AV62" s="5"/>
      <c r="AW62" s="5" t="n">
        <f aca="false">workers_and_wage_high!C50</f>
        <v>12916050</v>
      </c>
      <c r="AX62" s="5"/>
      <c r="AY62" s="61" t="n">
        <f aca="false">(AW62-AW61)/AW61</f>
        <v>0.00223593346439325</v>
      </c>
      <c r="AZ62" s="11" t="n">
        <f aca="false">workers_and_wage_high!B50</f>
        <v>7407.96996090061</v>
      </c>
      <c r="BA62" s="61" t="n">
        <f aca="false">(AZ62-AZ61)/AZ61</f>
        <v>0.00356450607762348</v>
      </c>
      <c r="BB62" s="66"/>
      <c r="BC62" s="66"/>
      <c r="BD62" s="66"/>
      <c r="BE62" s="66"/>
      <c r="BF62" s="5" t="n">
        <f aca="false">BF61*(1+AY62)*(1+BA62)*(1-BE62)</f>
        <v>106.960569050314</v>
      </c>
      <c r="BG62" s="5"/>
      <c r="BH62" s="5"/>
      <c r="BI62" s="61" t="n">
        <f aca="false">T69/AG69</f>
        <v>0.0182628380439243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0" t="n">
        <f aca="false">'High pensions'!Q63</f>
        <v>124631498.308254</v>
      </c>
      <c r="E63" s="9"/>
      <c r="F63" s="80" t="n">
        <f aca="false">'High pensions'!I63</f>
        <v>22653250.1086143</v>
      </c>
      <c r="G63" s="80" t="n">
        <f aca="false">'High pensions'!K63</f>
        <v>1342789.04884317</v>
      </c>
      <c r="H63" s="80" t="n">
        <f aca="false">'High pensions'!V63</f>
        <v>7387629.1599147</v>
      </c>
      <c r="I63" s="80" t="n">
        <f aca="false">'High pensions'!M63</f>
        <v>41529.5582116449</v>
      </c>
      <c r="J63" s="80" t="n">
        <f aca="false">'High pensions'!W63</f>
        <v>228483.376079838</v>
      </c>
      <c r="K63" s="9"/>
      <c r="L63" s="80" t="n">
        <f aca="false">'High pensions'!N63</f>
        <v>3001145.21902191</v>
      </c>
      <c r="M63" s="67"/>
      <c r="N63" s="80" t="n">
        <f aca="false">'High pensions'!L63</f>
        <v>1011570.13436121</v>
      </c>
      <c r="O63" s="9"/>
      <c r="P63" s="80" t="n">
        <f aca="false">'High pensions'!X63</f>
        <v>21138317.2261627</v>
      </c>
      <c r="Q63" s="67"/>
      <c r="R63" s="80" t="n">
        <f aca="false">'High SIPA income'!G58</f>
        <v>29586993.4453134</v>
      </c>
      <c r="S63" s="67"/>
      <c r="T63" s="80" t="n">
        <f aca="false">'High SIPA income'!J58</f>
        <v>113128433.793176</v>
      </c>
      <c r="U63" s="9"/>
      <c r="V63" s="80" t="n">
        <f aca="false">'High SIPA income'!F58</f>
        <v>146213.32251955</v>
      </c>
      <c r="W63" s="67"/>
      <c r="X63" s="80" t="n">
        <f aca="false">'High SIPA income'!M58</f>
        <v>367245.711698522</v>
      </c>
      <c r="Y63" s="9"/>
      <c r="Z63" s="9" t="n">
        <f aca="false">R63+V63-N63-L63-F63</f>
        <v>3067241.30583552</v>
      </c>
      <c r="AA63" s="9"/>
      <c r="AB63" s="9" t="n">
        <f aca="false">T63-P63-D63</f>
        <v>-32641381.741241</v>
      </c>
      <c r="AC63" s="50"/>
      <c r="AD63" s="9"/>
      <c r="AE63" s="9"/>
      <c r="AF63" s="9"/>
      <c r="AG63" s="9" t="n">
        <f aca="false">BF63/100*$AG$53</f>
        <v>6271158941.94493</v>
      </c>
      <c r="AH63" s="39" t="n">
        <f aca="false">(AG63-AG62)/AG62</f>
        <v>0.00867744312210488</v>
      </c>
      <c r="AI63" s="39"/>
      <c r="AJ63" s="39" t="n">
        <f aca="false">AB63/AG63</f>
        <v>-0.00520499991204459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12974983</v>
      </c>
      <c r="AX63" s="7"/>
      <c r="AY63" s="39" t="n">
        <f aca="false">(AW63-AW62)/AW62</f>
        <v>0.00456277267430832</v>
      </c>
      <c r="AZ63" s="12" t="n">
        <f aca="false">workers_and_wage_high!B51</f>
        <v>7438.31286818866</v>
      </c>
      <c r="BA63" s="39" t="n">
        <f aca="false">(AZ63-AZ62)/AZ62</f>
        <v>0.00409598141571864</v>
      </c>
      <c r="BB63" s="38"/>
      <c r="BC63" s="38"/>
      <c r="BD63" s="38"/>
      <c r="BE63" s="38"/>
      <c r="BF63" s="7" t="n">
        <f aca="false">BF62*(1+AY63)*(1+BA63)*(1-BE63)</f>
        <v>107.888713304556</v>
      </c>
      <c r="BG63" s="7"/>
      <c r="BH63" s="7"/>
      <c r="BI63" s="39" t="n">
        <f aca="false">T70/AG70</f>
        <v>0.0160238447778741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0" t="n">
        <f aca="false">'High pensions'!Q64</f>
        <v>124755339.630008</v>
      </c>
      <c r="E64" s="9"/>
      <c r="F64" s="80" t="n">
        <f aca="false">'High pensions'!I64</f>
        <v>22675759.7347807</v>
      </c>
      <c r="G64" s="80" t="n">
        <f aca="false">'High pensions'!K64</f>
        <v>1387761.33916718</v>
      </c>
      <c r="H64" s="80" t="n">
        <f aca="false">'High pensions'!V64</f>
        <v>7635053.43230656</v>
      </c>
      <c r="I64" s="80" t="n">
        <f aca="false">'High pensions'!M64</f>
        <v>42920.4537886761</v>
      </c>
      <c r="J64" s="80" t="n">
        <f aca="false">'High pensions'!W64</f>
        <v>236135.673164122</v>
      </c>
      <c r="K64" s="9"/>
      <c r="L64" s="80" t="n">
        <f aca="false">'High pensions'!N64</f>
        <v>2985835.39964876</v>
      </c>
      <c r="M64" s="67"/>
      <c r="N64" s="80" t="n">
        <f aca="false">'High pensions'!L64</f>
        <v>1013228.95476679</v>
      </c>
      <c r="O64" s="9"/>
      <c r="P64" s="80" t="n">
        <f aca="false">'High pensions'!X64</f>
        <v>21068000.8410959</v>
      </c>
      <c r="Q64" s="67"/>
      <c r="R64" s="80" t="n">
        <f aca="false">'High SIPA income'!G59</f>
        <v>26063986.0359857</v>
      </c>
      <c r="S64" s="67"/>
      <c r="T64" s="80" t="n">
        <f aca="false">'High SIPA income'!J59</f>
        <v>99657909.6185697</v>
      </c>
      <c r="U64" s="9"/>
      <c r="V64" s="80" t="n">
        <f aca="false">'High SIPA income'!F59</f>
        <v>145486.810342244</v>
      </c>
      <c r="W64" s="67"/>
      <c r="X64" s="80" t="n">
        <f aca="false">'High SIPA income'!M59</f>
        <v>365420.9225684</v>
      </c>
      <c r="Y64" s="9"/>
      <c r="Z64" s="9" t="n">
        <f aca="false">R64+V64-N64-L64-F64</f>
        <v>-465351.242868323</v>
      </c>
      <c r="AA64" s="9"/>
      <c r="AB64" s="9" t="n">
        <f aca="false">T64-P64-D64</f>
        <v>-46165430.852534</v>
      </c>
      <c r="AC64" s="50"/>
      <c r="AD64" s="9"/>
      <c r="AE64" s="9"/>
      <c r="AF64" s="9"/>
      <c r="AG64" s="9" t="n">
        <f aca="false">BF64/100*$AG$53</f>
        <v>6322675988.91944</v>
      </c>
      <c r="AH64" s="39" t="n">
        <f aca="false">(AG64-AG63)/AG63</f>
        <v>0.00821491648536284</v>
      </c>
      <c r="AI64" s="39"/>
      <c r="AJ64" s="39" t="n">
        <f aca="false">AB64/AG64</f>
        <v>-0.0073015651811732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13034895</v>
      </c>
      <c r="AX64" s="7"/>
      <c r="AY64" s="39" t="n">
        <f aca="false">(AW64-AW63)/AW63</f>
        <v>0.00461750123294959</v>
      </c>
      <c r="AZ64" s="12" t="n">
        <f aca="false">workers_and_wage_high!B52</f>
        <v>7464.94857793033</v>
      </c>
      <c r="BA64" s="39" t="n">
        <f aca="false">(AZ64-AZ63)/AZ63</f>
        <v>0.00358088053214096</v>
      </c>
      <c r="BB64" s="38"/>
      <c r="BC64" s="38"/>
      <c r="BD64" s="38"/>
      <c r="BE64" s="38"/>
      <c r="BF64" s="7" t="n">
        <f aca="false">BF63*(1+AY64)*(1+BA64)*(1-BE64)</f>
        <v>108.775010074066</v>
      </c>
      <c r="BG64" s="7"/>
      <c r="BH64" s="7"/>
      <c r="BI64" s="39" t="n">
        <f aca="false">T71/AG71</f>
        <v>0.018472282658994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0" t="n">
        <f aca="false">'High pensions'!Q65</f>
        <v>124910684.210987</v>
      </c>
      <c r="E65" s="9"/>
      <c r="F65" s="80" t="n">
        <f aca="false">'High pensions'!I65</f>
        <v>22703995.4512224</v>
      </c>
      <c r="G65" s="80" t="n">
        <f aca="false">'High pensions'!K65</f>
        <v>1488755.94843221</v>
      </c>
      <c r="H65" s="80" t="n">
        <f aca="false">'High pensions'!V65</f>
        <v>8190695.9742556</v>
      </c>
      <c r="I65" s="80" t="n">
        <f aca="false">'High pensions'!M65</f>
        <v>46043.9984051203</v>
      </c>
      <c r="J65" s="80" t="n">
        <f aca="false">'High pensions'!W65</f>
        <v>253320.494049144</v>
      </c>
      <c r="K65" s="9"/>
      <c r="L65" s="80" t="n">
        <f aca="false">'High pensions'!N65</f>
        <v>2977993.73794867</v>
      </c>
      <c r="M65" s="67"/>
      <c r="N65" s="80" t="n">
        <f aca="false">'High pensions'!L65</f>
        <v>1016553.24401163</v>
      </c>
      <c r="O65" s="9"/>
      <c r="P65" s="80" t="n">
        <f aca="false">'High pensions'!X65</f>
        <v>21045599.6798577</v>
      </c>
      <c r="Q65" s="67"/>
      <c r="R65" s="80" t="n">
        <f aca="false">'High SIPA income'!G60</f>
        <v>30231023.4850591</v>
      </c>
      <c r="S65" s="67"/>
      <c r="T65" s="80" t="n">
        <f aca="false">'High SIPA income'!J60</f>
        <v>115590938.469322</v>
      </c>
      <c r="U65" s="9"/>
      <c r="V65" s="80" t="n">
        <f aca="false">'High SIPA income'!F60</f>
        <v>145822.105685421</v>
      </c>
      <c r="W65" s="67"/>
      <c r="X65" s="80" t="n">
        <f aca="false">'High SIPA income'!M60</f>
        <v>366263.087802131</v>
      </c>
      <c r="Y65" s="9"/>
      <c r="Z65" s="9" t="n">
        <f aca="false">R65+V65-N65-L65-F65</f>
        <v>3678303.15756191</v>
      </c>
      <c r="AA65" s="9"/>
      <c r="AB65" s="9" t="n">
        <f aca="false">T65-P65-D65</f>
        <v>-30365345.4215225</v>
      </c>
      <c r="AC65" s="50"/>
      <c r="AD65" s="9"/>
      <c r="AE65" s="9"/>
      <c r="AF65" s="9"/>
      <c r="AG65" s="9" t="n">
        <f aca="false">BF65/100*$AG$53</f>
        <v>6375050412.18552</v>
      </c>
      <c r="AH65" s="39" t="n">
        <f aca="false">(AG65-AG64)/AG64</f>
        <v>0.00828358488682127</v>
      </c>
      <c r="AI65" s="39" t="n">
        <f aca="false">(AG65-AG61)/AG61</f>
        <v>0.0313436207330467</v>
      </c>
      <c r="AJ65" s="39" t="n">
        <f aca="false">AB65/AG65</f>
        <v>-0.0047631537726323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13083472</v>
      </c>
      <c r="AX65" s="7"/>
      <c r="AY65" s="39" t="n">
        <f aca="false">(AW65-AW64)/AW64</f>
        <v>0.00372668901437257</v>
      </c>
      <c r="AZ65" s="12" t="n">
        <f aca="false">workers_and_wage_high!B53</f>
        <v>7498.83927121877</v>
      </c>
      <c r="BA65" s="39" t="n">
        <f aca="false">(AZ65-AZ64)/AZ64</f>
        <v>0.0045399767908167</v>
      </c>
      <c r="BB65" s="38"/>
      <c r="BC65" s="38"/>
      <c r="BD65" s="38"/>
      <c r="BE65" s="38"/>
      <c r="BF65" s="7" t="n">
        <f aca="false">BF64*(1+AY65)*(1+BA65)*(1-BE65)</f>
        <v>109.676057103579</v>
      </c>
      <c r="BG65" s="7"/>
      <c r="BH65" s="7"/>
      <c r="BI65" s="39" t="n">
        <f aca="false">T72/AG72</f>
        <v>0.0160590923476266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79" t="n">
        <f aca="false">'High pensions'!Q66</f>
        <v>125939613.274154</v>
      </c>
      <c r="E66" s="6"/>
      <c r="F66" s="79" t="n">
        <f aca="false">'High pensions'!I66</f>
        <v>22891015.4881178</v>
      </c>
      <c r="G66" s="79" t="n">
        <f aca="false">'High pensions'!K66</f>
        <v>1560048.88448491</v>
      </c>
      <c r="H66" s="79" t="n">
        <f aca="false">'High pensions'!V66</f>
        <v>8582928.67360074</v>
      </c>
      <c r="I66" s="79" t="n">
        <f aca="false">'High pensions'!M66</f>
        <v>48248.9345716985</v>
      </c>
      <c r="J66" s="79" t="n">
        <f aca="false">'High pensions'!W66</f>
        <v>265451.402276313</v>
      </c>
      <c r="K66" s="6"/>
      <c r="L66" s="79" t="n">
        <f aca="false">'High pensions'!N66</f>
        <v>3647582.67644295</v>
      </c>
      <c r="M66" s="8"/>
      <c r="N66" s="79" t="n">
        <f aca="false">'High pensions'!L66</f>
        <v>1027500.16430001</v>
      </c>
      <c r="O66" s="6"/>
      <c r="P66" s="79" t="n">
        <f aca="false">'High pensions'!X66</f>
        <v>24580326.5903594</v>
      </c>
      <c r="Q66" s="8"/>
      <c r="R66" s="79" t="n">
        <f aca="false">'High SIPA income'!G61</f>
        <v>26521290.8204431</v>
      </c>
      <c r="S66" s="8"/>
      <c r="T66" s="79" t="n">
        <f aca="false">'High SIPA income'!J61</f>
        <v>101406454.097326</v>
      </c>
      <c r="U66" s="6"/>
      <c r="V66" s="79" t="n">
        <f aca="false">'High SIPA income'!F61</f>
        <v>147988.203355774</v>
      </c>
      <c r="W66" s="8"/>
      <c r="X66" s="79" t="n">
        <f aca="false">'High SIPA income'!M61</f>
        <v>371703.70064677</v>
      </c>
      <c r="Y66" s="6"/>
      <c r="Z66" s="6" t="n">
        <f aca="false">R66+V66-N66-L66-F66</f>
        <v>-896819.305061873</v>
      </c>
      <c r="AA66" s="6"/>
      <c r="AB66" s="6" t="n">
        <f aca="false">T66-P66-D66</f>
        <v>-49113485.7671872</v>
      </c>
      <c r="AC66" s="50"/>
      <c r="AD66" s="6"/>
      <c r="AE66" s="6"/>
      <c r="AF66" s="6"/>
      <c r="AG66" s="6" t="n">
        <f aca="false">BF66/100*$AG$53</f>
        <v>6404795644.77046</v>
      </c>
      <c r="AH66" s="61" t="n">
        <f aca="false">(AG66-AG65)/AG65</f>
        <v>0.00466588194001952</v>
      </c>
      <c r="AI66" s="61"/>
      <c r="AJ66" s="61" t="n">
        <f aca="false">AB66/AG66</f>
        <v>-0.00766823619224895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0.00950686169402782</v>
      </c>
      <c r="AV66" s="5"/>
      <c r="AW66" s="5" t="n">
        <f aca="false">workers_and_wage_high!C54</f>
        <v>13116254</v>
      </c>
      <c r="AX66" s="5"/>
      <c r="AY66" s="61" t="n">
        <f aca="false">(AW66-AW65)/AW65</f>
        <v>0.00250560401703768</v>
      </c>
      <c r="AZ66" s="11" t="n">
        <f aca="false">workers_and_wage_high!B54</f>
        <v>7514.99835986695</v>
      </c>
      <c r="BA66" s="61" t="n">
        <f aca="false">(AZ66-AZ65)/AZ65</f>
        <v>0.00215487865037908</v>
      </c>
      <c r="BB66" s="66"/>
      <c r="BC66" s="66"/>
      <c r="BD66" s="66"/>
      <c r="BE66" s="66"/>
      <c r="BF66" s="5" t="n">
        <f aca="false">BF65*(1+AY66)*(1+BA66)*(1-BE66)</f>
        <v>110.187792637671</v>
      </c>
      <c r="BG66" s="5"/>
      <c r="BH66" s="5"/>
      <c r="BI66" s="61" t="n">
        <f aca="false">T73/AG73</f>
        <v>0.0184731048741928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0" t="n">
        <f aca="false">'High pensions'!Q67</f>
        <v>126321904.898033</v>
      </c>
      <c r="E67" s="9"/>
      <c r="F67" s="80" t="n">
        <f aca="false">'High pensions'!I67</f>
        <v>22960501.5160298</v>
      </c>
      <c r="G67" s="80" t="n">
        <f aca="false">'High pensions'!K67</f>
        <v>1642821.19924051</v>
      </c>
      <c r="H67" s="80" t="n">
        <f aca="false">'High pensions'!V67</f>
        <v>9038317.52760492</v>
      </c>
      <c r="I67" s="80" t="n">
        <f aca="false">'High pensions'!M67</f>
        <v>50808.9030692945</v>
      </c>
      <c r="J67" s="80" t="n">
        <f aca="false">'High pensions'!W67</f>
        <v>279535.593637268</v>
      </c>
      <c r="K67" s="9"/>
      <c r="L67" s="80" t="n">
        <f aca="false">'High pensions'!N67</f>
        <v>2916834.42924416</v>
      </c>
      <c r="M67" s="67"/>
      <c r="N67" s="80" t="n">
        <f aca="false">'High pensions'!L67</f>
        <v>1033468.35857943</v>
      </c>
      <c r="O67" s="9"/>
      <c r="P67" s="80" t="n">
        <f aca="false">'High pensions'!X67</f>
        <v>20821305.7058373</v>
      </c>
      <c r="Q67" s="67"/>
      <c r="R67" s="80" t="n">
        <f aca="false">'High SIPA income'!G62</f>
        <v>30830737.5709309</v>
      </c>
      <c r="S67" s="67"/>
      <c r="T67" s="80" t="n">
        <f aca="false">'High SIPA income'!J62</f>
        <v>117883997.254892</v>
      </c>
      <c r="U67" s="9"/>
      <c r="V67" s="80" t="n">
        <f aca="false">'High SIPA income'!F62</f>
        <v>147756.004040932</v>
      </c>
      <c r="W67" s="67"/>
      <c r="X67" s="80" t="n">
        <f aca="false">'High SIPA income'!M62</f>
        <v>371120.482912808</v>
      </c>
      <c r="Y67" s="9"/>
      <c r="Z67" s="9" t="n">
        <f aca="false">R67+V67-N67-L67-F67</f>
        <v>4067689.27111842</v>
      </c>
      <c r="AA67" s="9"/>
      <c r="AB67" s="9" t="n">
        <f aca="false">T67-P67-D67</f>
        <v>-29259213.3489784</v>
      </c>
      <c r="AC67" s="50"/>
      <c r="AD67" s="9"/>
      <c r="AE67" s="9"/>
      <c r="AF67" s="9"/>
      <c r="AG67" s="9" t="n">
        <f aca="false">BF67/100*$AG$53</f>
        <v>6472305011.06775</v>
      </c>
      <c r="AH67" s="39" t="n">
        <f aca="false">(AG67-AG66)/AG66</f>
        <v>0.0105404403265252</v>
      </c>
      <c r="AI67" s="39"/>
      <c r="AJ67" s="39" t="n">
        <f aca="false">AB67/AG67</f>
        <v>-0.00452067900059479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13199020</v>
      </c>
      <c r="AX67" s="7"/>
      <c r="AY67" s="39" t="n">
        <f aca="false">(AW67-AW66)/AW66</f>
        <v>0.00631018581982325</v>
      </c>
      <c r="AZ67" s="12" t="n">
        <f aca="false">workers_and_wage_high!B55</f>
        <v>7546.58937039993</v>
      </c>
      <c r="BA67" s="39" t="n">
        <f aca="false">(AZ67-AZ66)/AZ66</f>
        <v>0.00420372820061989</v>
      </c>
      <c r="BB67" s="38"/>
      <c r="BC67" s="38"/>
      <c r="BD67" s="38"/>
      <c r="BE67" s="38"/>
      <c r="BF67" s="7" t="n">
        <f aca="false">BF66*(1+AY67)*(1+BA67)*(1-BE67)</f>
        <v>111.34922049068</v>
      </c>
      <c r="BG67" s="7"/>
      <c r="BH67" s="7"/>
      <c r="BI67" s="39" t="n">
        <f aca="false">T74/AG74</f>
        <v>0.0161057746961508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0" t="n">
        <f aca="false">'High pensions'!Q68</f>
        <v>126427218.800462</v>
      </c>
      <c r="E68" s="9"/>
      <c r="F68" s="80" t="n">
        <f aca="false">'High pensions'!I68</f>
        <v>22979643.5644207</v>
      </c>
      <c r="G68" s="80" t="n">
        <f aca="false">'High pensions'!K68</f>
        <v>1710277.09085676</v>
      </c>
      <c r="H68" s="80" t="n">
        <f aca="false">'High pensions'!V68</f>
        <v>9409439.94057189</v>
      </c>
      <c r="I68" s="80" t="n">
        <f aca="false">'High pensions'!M68</f>
        <v>52895.1677584569</v>
      </c>
      <c r="J68" s="80" t="n">
        <f aca="false">'High pensions'!W68</f>
        <v>291013.606409442</v>
      </c>
      <c r="K68" s="9"/>
      <c r="L68" s="80" t="n">
        <f aca="false">'High pensions'!N68</f>
        <v>2897881.03300141</v>
      </c>
      <c r="M68" s="67"/>
      <c r="N68" s="80" t="n">
        <f aca="false">'High pensions'!L68</f>
        <v>1035810.81624444</v>
      </c>
      <c r="O68" s="9"/>
      <c r="P68" s="80" t="n">
        <f aca="false">'High pensions'!X68</f>
        <v>20735843.9535691</v>
      </c>
      <c r="Q68" s="67"/>
      <c r="R68" s="80" t="n">
        <f aca="false">'High SIPA income'!G63</f>
        <v>27092079.4014764</v>
      </c>
      <c r="S68" s="67"/>
      <c r="T68" s="80" t="n">
        <f aca="false">'High SIPA income'!J63</f>
        <v>103588913.708123</v>
      </c>
      <c r="U68" s="9"/>
      <c r="V68" s="80" t="n">
        <f aca="false">'High SIPA income'!F63</f>
        <v>145338.579631315</v>
      </c>
      <c r="W68" s="67"/>
      <c r="X68" s="80" t="n">
        <f aca="false">'High SIPA income'!M63</f>
        <v>365048.609758648</v>
      </c>
      <c r="Y68" s="9"/>
      <c r="Z68" s="9" t="n">
        <f aca="false">R68+V68-N68-L68-F68</f>
        <v>324082.567441169</v>
      </c>
      <c r="AA68" s="9"/>
      <c r="AB68" s="9" t="n">
        <f aca="false">T68-P68-D68</f>
        <v>-43574149.0459081</v>
      </c>
      <c r="AC68" s="50"/>
      <c r="AD68" s="9"/>
      <c r="AE68" s="9"/>
      <c r="AF68" s="9"/>
      <c r="AG68" s="9" t="n">
        <f aca="false">BF68/100*$AG$53</f>
        <v>6536482710.10701</v>
      </c>
      <c r="AH68" s="39" t="n">
        <f aca="false">(AG68-AG67)/AG67</f>
        <v>0.00991574082641623</v>
      </c>
      <c r="AI68" s="39"/>
      <c r="AJ68" s="39" t="n">
        <f aca="false">AB68/AG68</f>
        <v>-0.00666629913646551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13269910</v>
      </c>
      <c r="AX68" s="7"/>
      <c r="AY68" s="39" t="n">
        <f aca="false">(AW68-AW67)/AW67</f>
        <v>0.00537085329062309</v>
      </c>
      <c r="AZ68" s="12" t="n">
        <f aca="false">workers_and_wage_high!B56</f>
        <v>7580.70454278137</v>
      </c>
      <c r="BA68" s="39" t="n">
        <f aca="false">(AZ68-AZ67)/AZ67</f>
        <v>0.00452060801336891</v>
      </c>
      <c r="BB68" s="38"/>
      <c r="BC68" s="38"/>
      <c r="BD68" s="38"/>
      <c r="BE68" s="38"/>
      <c r="BF68" s="7" t="n">
        <f aca="false">BF67*(1+AY68)*(1+BA68)*(1-BE68)</f>
        <v>112.453330502289</v>
      </c>
      <c r="BG68" s="7"/>
      <c r="BH68" s="7"/>
      <c r="BI68" s="39" t="n">
        <f aca="false">T75/AG75</f>
        <v>0.018557222711832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0" t="n">
        <f aca="false">'High pensions'!Q69</f>
        <v>126647077.653529</v>
      </c>
      <c r="E69" s="9"/>
      <c r="F69" s="80" t="n">
        <f aca="false">'High pensions'!I69</f>
        <v>23019605.5134844</v>
      </c>
      <c r="G69" s="80" t="n">
        <f aca="false">'High pensions'!K69</f>
        <v>1802536.57411266</v>
      </c>
      <c r="H69" s="80" t="n">
        <f aca="false">'High pensions'!V69</f>
        <v>9917024.39649751</v>
      </c>
      <c r="I69" s="80" t="n">
        <f aca="false">'High pensions'!M69</f>
        <v>55748.5538385357</v>
      </c>
      <c r="J69" s="80" t="n">
        <f aca="false">'High pensions'!W69</f>
        <v>306712.094737035</v>
      </c>
      <c r="K69" s="9"/>
      <c r="L69" s="80" t="n">
        <f aca="false">'High pensions'!N69</f>
        <v>2897322.42293754</v>
      </c>
      <c r="M69" s="67"/>
      <c r="N69" s="80" t="n">
        <f aca="false">'High pensions'!L69</f>
        <v>1039373.09228425</v>
      </c>
      <c r="O69" s="9"/>
      <c r="P69" s="80" t="n">
        <f aca="false">'High pensions'!X69</f>
        <v>20752543.9150218</v>
      </c>
      <c r="Q69" s="67"/>
      <c r="R69" s="80" t="n">
        <f aca="false">'High SIPA income'!G64</f>
        <v>31623528.4101645</v>
      </c>
      <c r="S69" s="67"/>
      <c r="T69" s="80" t="n">
        <f aca="false">'High SIPA income'!J64</f>
        <v>120915301.741231</v>
      </c>
      <c r="U69" s="9"/>
      <c r="V69" s="80" t="n">
        <f aca="false">'High SIPA income'!F64</f>
        <v>148242.807070865</v>
      </c>
      <c r="W69" s="67"/>
      <c r="X69" s="80" t="n">
        <f aca="false">'High SIPA income'!M64</f>
        <v>372343.191774792</v>
      </c>
      <c r="Y69" s="9"/>
      <c r="Z69" s="9" t="n">
        <f aca="false">R69+V69-N69-L69-F69</f>
        <v>4815470.18852925</v>
      </c>
      <c r="AA69" s="9"/>
      <c r="AB69" s="9" t="n">
        <f aca="false">T69-P69-D69</f>
        <v>-26484319.8273197</v>
      </c>
      <c r="AC69" s="50"/>
      <c r="AD69" s="9"/>
      <c r="AE69" s="9"/>
      <c r="AF69" s="9"/>
      <c r="AG69" s="9" t="n">
        <f aca="false">BF69/100*$AG$53</f>
        <v>6620838527.41922</v>
      </c>
      <c r="AH69" s="39" t="n">
        <f aca="false">(AG69-AG68)/AG68</f>
        <v>0.0129053836831503</v>
      </c>
      <c r="AI69" s="39" t="n">
        <f aca="false">(AG69-AG65)/AG65</f>
        <v>0.0385546935854632</v>
      </c>
      <c r="AJ69" s="39" t="n">
        <f aca="false">AB69/AG69</f>
        <v>-0.0040001458603225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13357225</v>
      </c>
      <c r="AX69" s="7"/>
      <c r="AY69" s="39" t="n">
        <f aca="false">(AW69-AW68)/AW68</f>
        <v>0.00657992405374264</v>
      </c>
      <c r="AZ69" s="12" t="n">
        <f aca="false">workers_and_wage_high!B57</f>
        <v>7628.34252899782</v>
      </c>
      <c r="BA69" s="39" t="n">
        <f aca="false">(AZ69-AZ68)/AZ68</f>
        <v>0.00628411065852908</v>
      </c>
      <c r="BB69" s="38"/>
      <c r="BC69" s="38"/>
      <c r="BD69" s="38"/>
      <c r="BE69" s="38"/>
      <c r="BF69" s="7" t="n">
        <f aca="false">BF68*(1+AY69)*(1+BA69)*(1-BE69)</f>
        <v>113.904583878869</v>
      </c>
      <c r="BG69" s="7"/>
      <c r="BH69" s="7"/>
      <c r="BI69" s="39" t="n">
        <f aca="false">T76/AG76</f>
        <v>0.0162443737726202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79" t="n">
        <f aca="false">'High pensions'!Q70</f>
        <v>127144056.837544</v>
      </c>
      <c r="E70" s="6"/>
      <c r="F70" s="79" t="n">
        <f aca="false">'High pensions'!I70</f>
        <v>23109937.3630334</v>
      </c>
      <c r="G70" s="79" t="n">
        <f aca="false">'High pensions'!K70</f>
        <v>1867107.19856871</v>
      </c>
      <c r="H70" s="79" t="n">
        <f aca="false">'High pensions'!V70</f>
        <v>10272272.9208405</v>
      </c>
      <c r="I70" s="79" t="n">
        <f aca="false">'High pensions'!M70</f>
        <v>57745.5834608881</v>
      </c>
      <c r="J70" s="79" t="n">
        <f aca="false">'High pensions'!W70</f>
        <v>317699.162500221</v>
      </c>
      <c r="K70" s="6"/>
      <c r="L70" s="79" t="n">
        <f aca="false">'High pensions'!N70</f>
        <v>3537839.78663552</v>
      </c>
      <c r="M70" s="8"/>
      <c r="N70" s="79" t="n">
        <f aca="false">'High pensions'!L70</f>
        <v>1045340.16944467</v>
      </c>
      <c r="O70" s="6"/>
      <c r="P70" s="79" t="n">
        <f aca="false">'High pensions'!X70</f>
        <v>24109020.6581063</v>
      </c>
      <c r="Q70" s="8"/>
      <c r="R70" s="79" t="n">
        <f aca="false">'High SIPA income'!G65</f>
        <v>28040643.5045139</v>
      </c>
      <c r="S70" s="8"/>
      <c r="T70" s="79" t="n">
        <f aca="false">'High SIPA income'!J65</f>
        <v>107215830.769751</v>
      </c>
      <c r="U70" s="6"/>
      <c r="V70" s="79" t="n">
        <f aca="false">'High SIPA income'!F65</f>
        <v>143838.040184439</v>
      </c>
      <c r="W70" s="8"/>
      <c r="X70" s="79" t="n">
        <f aca="false">'High SIPA income'!M65</f>
        <v>361279.687285622</v>
      </c>
      <c r="Y70" s="6"/>
      <c r="Z70" s="6" t="n">
        <f aca="false">R70+V70-N70-L70-F70</f>
        <v>491364.225584738</v>
      </c>
      <c r="AA70" s="6"/>
      <c r="AB70" s="6" t="n">
        <f aca="false">T70-P70-D70</f>
        <v>-44037246.7258996</v>
      </c>
      <c r="AC70" s="50"/>
      <c r="AD70" s="6"/>
      <c r="AE70" s="6"/>
      <c r="AF70" s="6"/>
      <c r="AG70" s="6" t="n">
        <f aca="false">BF70/100*$AG$53</f>
        <v>6691017808.52219</v>
      </c>
      <c r="AH70" s="61" t="n">
        <f aca="false">(AG70-AG69)/AG69</f>
        <v>0.0105997572380504</v>
      </c>
      <c r="AI70" s="61"/>
      <c r="AJ70" s="61" t="n">
        <f aca="false">AB70/AG70</f>
        <v>-0.00658154678198739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0.00866613023771186</v>
      </c>
      <c r="AV70" s="5"/>
      <c r="AW70" s="5" t="n">
        <f aca="false">workers_and_wage_high!C58</f>
        <v>13338982</v>
      </c>
      <c r="AX70" s="5"/>
      <c r="AY70" s="61" t="n">
        <f aca="false">(AW70-AW69)/AW69</f>
        <v>-0.00136577769708903</v>
      </c>
      <c r="AZ70" s="11" t="n">
        <f aca="false">workers_and_wage_high!B58</f>
        <v>7719.7445628851</v>
      </c>
      <c r="BA70" s="61" t="n">
        <f aca="false">(AZ70-AZ69)/AZ69</f>
        <v>0.0119818995463084</v>
      </c>
      <c r="BB70" s="66"/>
      <c r="BC70" s="66"/>
      <c r="BD70" s="66"/>
      <c r="BE70" s="66"/>
      <c r="BF70" s="5" t="n">
        <f aca="false">BF69*(1+AY70)*(1+BA70)*(1-BE70)</f>
        <v>115.111944816287</v>
      </c>
      <c r="BG70" s="5"/>
      <c r="BH70" s="5"/>
      <c r="BI70" s="61" t="n">
        <f aca="false">T77/AG77</f>
        <v>0.0186360186504253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0" t="n">
        <f aca="false">'High pensions'!Q71</f>
        <v>127442779.807188</v>
      </c>
      <c r="E71" s="9"/>
      <c r="F71" s="80" t="n">
        <f aca="false">'High pensions'!I71</f>
        <v>23164233.7988172</v>
      </c>
      <c r="G71" s="80" t="n">
        <f aca="false">'High pensions'!K71</f>
        <v>1934965.78640331</v>
      </c>
      <c r="H71" s="80" t="n">
        <f aca="false">'High pensions'!V71</f>
        <v>10645610.8495861</v>
      </c>
      <c r="I71" s="80" t="n">
        <f aca="false">'High pensions'!M71</f>
        <v>59844.302672267</v>
      </c>
      <c r="J71" s="80" t="n">
        <f aca="false">'High pensions'!W71</f>
        <v>329245.696378951</v>
      </c>
      <c r="K71" s="9"/>
      <c r="L71" s="80" t="n">
        <f aca="false">'High pensions'!N71</f>
        <v>2913950.50435035</v>
      </c>
      <c r="M71" s="67"/>
      <c r="N71" s="80" t="n">
        <f aca="false">'High pensions'!L71</f>
        <v>1049171.9805942</v>
      </c>
      <c r="O71" s="9"/>
      <c r="P71" s="80" t="n">
        <f aca="false">'High pensions'!X71</f>
        <v>20892737.7008614</v>
      </c>
      <c r="Q71" s="67"/>
      <c r="R71" s="80" t="n">
        <f aca="false">'High SIPA income'!G66</f>
        <v>32553643.0402095</v>
      </c>
      <c r="S71" s="67"/>
      <c r="T71" s="80" t="n">
        <f aca="false">'High SIPA income'!J66</f>
        <v>124471675.643824</v>
      </c>
      <c r="U71" s="9"/>
      <c r="V71" s="80" t="n">
        <f aca="false">'High SIPA income'!F66</f>
        <v>143419.259581239</v>
      </c>
      <c r="W71" s="67"/>
      <c r="X71" s="80" t="n">
        <f aca="false">'High SIPA income'!M66</f>
        <v>360227.831148182</v>
      </c>
      <c r="Y71" s="9"/>
      <c r="Z71" s="9" t="n">
        <f aca="false">R71+V71-N71-L71-F71</f>
        <v>5569706.01602894</v>
      </c>
      <c r="AA71" s="9"/>
      <c r="AB71" s="9" t="n">
        <f aca="false">T71-P71-D71</f>
        <v>-23863841.8642247</v>
      </c>
      <c r="AC71" s="50"/>
      <c r="AD71" s="9"/>
      <c r="AE71" s="9"/>
      <c r="AF71" s="9"/>
      <c r="AG71" s="9" t="n">
        <f aca="false">BF71/100*$AG$53</f>
        <v>6738294229.33933</v>
      </c>
      <c r="AH71" s="39" t="n">
        <f aca="false">(AG71-AG70)/AG70</f>
        <v>0.00706565460891764</v>
      </c>
      <c r="AI71" s="39"/>
      <c r="AJ71" s="39" t="n">
        <f aca="false">AB71/AG71</f>
        <v>-0.00354152565204391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13359769</v>
      </c>
      <c r="AX71" s="7"/>
      <c r="AY71" s="39" t="n">
        <f aca="false">(AW71-AW70)/AW70</f>
        <v>0.00155836479875301</v>
      </c>
      <c r="AZ71" s="12" t="n">
        <f aca="false">workers_and_wage_high!B59</f>
        <v>7762.19328286239</v>
      </c>
      <c r="BA71" s="39" t="n">
        <f aca="false">(AZ71-AZ70)/AZ70</f>
        <v>0.00549872079723621</v>
      </c>
      <c r="BB71" s="38"/>
      <c r="BC71" s="38"/>
      <c r="BD71" s="38"/>
      <c r="BE71" s="38"/>
      <c r="BF71" s="7" t="n">
        <f aca="false">BF70*(1+AY71)*(1+BA71)*(1-BE71)</f>
        <v>115.925286059719</v>
      </c>
      <c r="BG71" s="7"/>
      <c r="BH71" s="7"/>
      <c r="BI71" s="39" t="n">
        <f aca="false">T78/AG78</f>
        <v>0.0163084817598881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0" t="n">
        <f aca="false">'High pensions'!Q72</f>
        <v>127562133.007258</v>
      </c>
      <c r="E72" s="9"/>
      <c r="F72" s="80" t="n">
        <f aca="false">'High pensions'!I72</f>
        <v>23185927.6557408</v>
      </c>
      <c r="G72" s="80" t="n">
        <f aca="false">'High pensions'!K72</f>
        <v>1976790.93847221</v>
      </c>
      <c r="H72" s="80" t="n">
        <f aca="false">'High pensions'!V72</f>
        <v>10875720.4958543</v>
      </c>
      <c r="I72" s="80" t="n">
        <f aca="false">'High pensions'!M72</f>
        <v>61137.86407646</v>
      </c>
      <c r="J72" s="80" t="n">
        <f aca="false">'High pensions'!W72</f>
        <v>336362.489562504</v>
      </c>
      <c r="K72" s="9"/>
      <c r="L72" s="80" t="n">
        <f aca="false">'High pensions'!N72</f>
        <v>2877223.15683322</v>
      </c>
      <c r="M72" s="67"/>
      <c r="N72" s="80" t="n">
        <f aca="false">'High pensions'!L72</f>
        <v>1050085.53590251</v>
      </c>
      <c r="O72" s="9"/>
      <c r="P72" s="80" t="n">
        <f aca="false">'High pensions'!X72</f>
        <v>20707185.4317645</v>
      </c>
      <c r="Q72" s="67"/>
      <c r="R72" s="80" t="n">
        <f aca="false">'High SIPA income'!G67</f>
        <v>28621705.9007864</v>
      </c>
      <c r="S72" s="67"/>
      <c r="T72" s="80" t="n">
        <f aca="false">'High SIPA income'!J67</f>
        <v>109437573.203564</v>
      </c>
      <c r="U72" s="9"/>
      <c r="V72" s="80" t="n">
        <f aca="false">'High SIPA income'!F67</f>
        <v>148543.410831698</v>
      </c>
      <c r="W72" s="67"/>
      <c r="X72" s="80" t="n">
        <f aca="false">'High SIPA income'!M67</f>
        <v>373098.221755535</v>
      </c>
      <c r="Y72" s="9"/>
      <c r="Z72" s="9" t="n">
        <f aca="false">R72+V72-N72-L72-F72</f>
        <v>1657012.96314157</v>
      </c>
      <c r="AA72" s="9"/>
      <c r="AB72" s="9" t="n">
        <f aca="false">T72-P72-D72</f>
        <v>-38831745.2354589</v>
      </c>
      <c r="AC72" s="50"/>
      <c r="AD72" s="9"/>
      <c r="AE72" s="9"/>
      <c r="AF72" s="9"/>
      <c r="AG72" s="9" t="n">
        <f aca="false">BF72/100*$AG$53</f>
        <v>6814679860.76674</v>
      </c>
      <c r="AH72" s="39" t="n">
        <f aca="false">(AG72-AG71)/AG71</f>
        <v>0.0113360486834819</v>
      </c>
      <c r="AI72" s="39"/>
      <c r="AJ72" s="39" t="n">
        <f aca="false">AB72/AG72</f>
        <v>-0.00569824937177457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13461933</v>
      </c>
      <c r="AX72" s="7"/>
      <c r="AY72" s="39" t="n">
        <f aca="false">(AW72-AW71)/AW71</f>
        <v>0.00764713821024899</v>
      </c>
      <c r="AZ72" s="12" t="n">
        <f aca="false">workers_and_wage_high!B60</f>
        <v>7790.6100123013</v>
      </c>
      <c r="BA72" s="39" t="n">
        <f aca="false">(AZ72-AZ71)/AZ71</f>
        <v>0.00366091495062943</v>
      </c>
      <c r="BB72" s="38"/>
      <c r="BC72" s="38"/>
      <c r="BD72" s="38"/>
      <c r="BE72" s="38"/>
      <c r="BF72" s="7" t="n">
        <f aca="false">BF71*(1+AY72)*(1+BA72)*(1-BE72)</f>
        <v>117.239420746139</v>
      </c>
      <c r="BG72" s="7"/>
      <c r="BH72" s="7"/>
      <c r="BI72" s="39" t="n">
        <f aca="false">T79/AG79</f>
        <v>0.0187399960064589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0" t="n">
        <f aca="false">'High pensions'!Q73</f>
        <v>127832438.790737</v>
      </c>
      <c r="E73" s="9"/>
      <c r="F73" s="80" t="n">
        <f aca="false">'High pensions'!I73</f>
        <v>23235058.9315584</v>
      </c>
      <c r="G73" s="80" t="n">
        <f aca="false">'High pensions'!K73</f>
        <v>2013194.49605391</v>
      </c>
      <c r="H73" s="80" t="n">
        <f aca="false">'High pensions'!V73</f>
        <v>11076002.1288829</v>
      </c>
      <c r="I73" s="80" t="n">
        <f aca="false">'High pensions'!M73</f>
        <v>62263.7473006363</v>
      </c>
      <c r="J73" s="80" t="n">
        <f aca="false">'High pensions'!W73</f>
        <v>342556.766872666</v>
      </c>
      <c r="K73" s="9"/>
      <c r="L73" s="80" t="n">
        <f aca="false">'High pensions'!N73</f>
        <v>2780972.00762615</v>
      </c>
      <c r="M73" s="67"/>
      <c r="N73" s="80" t="n">
        <f aca="false">'High pensions'!L73</f>
        <v>1053763.81899922</v>
      </c>
      <c r="O73" s="9"/>
      <c r="P73" s="80" t="n">
        <f aca="false">'High pensions'!X73</f>
        <v>20227974.5892994</v>
      </c>
      <c r="Q73" s="67"/>
      <c r="R73" s="80" t="n">
        <f aca="false">'High SIPA income'!G68</f>
        <v>33110589.5190209</v>
      </c>
      <c r="S73" s="67"/>
      <c r="T73" s="80" t="n">
        <f aca="false">'High SIPA income'!J68</f>
        <v>126601208.777058</v>
      </c>
      <c r="U73" s="9"/>
      <c r="V73" s="80" t="n">
        <f aca="false">'High SIPA income'!F68</f>
        <v>148244.65648739</v>
      </c>
      <c r="W73" s="67"/>
      <c r="X73" s="80" t="n">
        <f aca="false">'High SIPA income'!M68</f>
        <v>372347.8369759</v>
      </c>
      <c r="Y73" s="9"/>
      <c r="Z73" s="9" t="n">
        <f aca="false">R73+V73-N73-L73-F73</f>
        <v>6189039.41732448</v>
      </c>
      <c r="AA73" s="9"/>
      <c r="AB73" s="9" t="n">
        <f aca="false">T73-P73-D73</f>
        <v>-21459204.6029787</v>
      </c>
      <c r="AC73" s="50"/>
      <c r="AD73" s="9"/>
      <c r="AE73" s="9"/>
      <c r="AF73" s="9"/>
      <c r="AG73" s="9" t="n">
        <f aca="false">BF73/100*$AG$53</f>
        <v>6853271804.56393</v>
      </c>
      <c r="AH73" s="39" t="n">
        <f aca="false">(AG73-AG72)/AG72</f>
        <v>0.00566306042039746</v>
      </c>
      <c r="AI73" s="39" t="n">
        <f aca="false">(AG73-AG69)/AG69</f>
        <v>0.035106320171097</v>
      </c>
      <c r="AJ73" s="39" t="n">
        <f aca="false">AB73/AG73</f>
        <v>-0.00313123500934079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13503952</v>
      </c>
      <c r="AX73" s="7"/>
      <c r="AY73" s="39" t="n">
        <f aca="false">(AW73-AW72)/AW72</f>
        <v>0.00312131994714281</v>
      </c>
      <c r="AZ73" s="12" t="n">
        <f aca="false">workers_and_wage_high!B61</f>
        <v>7810.3501059329</v>
      </c>
      <c r="BA73" s="39" t="n">
        <f aca="false">(AZ73-AZ72)/AZ72</f>
        <v>0.00253383157421965</v>
      </c>
      <c r="BB73" s="38"/>
      <c r="BC73" s="38"/>
      <c r="BD73" s="38"/>
      <c r="BE73" s="38"/>
      <c r="BF73" s="7" t="n">
        <f aca="false">BF72*(1+AY73)*(1+BA73)*(1-BE73)</f>
        <v>117.903354669477</v>
      </c>
      <c r="BG73" s="7"/>
      <c r="BH73" s="7"/>
      <c r="BI73" s="39" t="n">
        <f aca="false">T80/AG80</f>
        <v>0.01634488574104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79" t="n">
        <f aca="false">'High pensions'!Q74</f>
        <v>128423060.897019</v>
      </c>
      <c r="E74" s="6"/>
      <c r="F74" s="79" t="n">
        <f aca="false">'High pensions'!I74</f>
        <v>23342411.4907019</v>
      </c>
      <c r="G74" s="79" t="n">
        <f aca="false">'High pensions'!K74</f>
        <v>2097093.25046919</v>
      </c>
      <c r="H74" s="79" t="n">
        <f aca="false">'High pensions'!V74</f>
        <v>11537588.3215413</v>
      </c>
      <c r="I74" s="79" t="n">
        <f aca="false">'High pensions'!M74</f>
        <v>64858.5541382227</v>
      </c>
      <c r="J74" s="79" t="n">
        <f aca="false">'High pensions'!W74</f>
        <v>356832.628501278</v>
      </c>
      <c r="K74" s="6"/>
      <c r="L74" s="79" t="n">
        <f aca="false">'High pensions'!N74</f>
        <v>3494207.97972026</v>
      </c>
      <c r="M74" s="8"/>
      <c r="N74" s="79" t="n">
        <f aca="false">'High pensions'!L74</f>
        <v>1060647.97647301</v>
      </c>
      <c r="O74" s="6"/>
      <c r="P74" s="79" t="n">
        <f aca="false">'High pensions'!X74</f>
        <v>23966834.0423429</v>
      </c>
      <c r="Q74" s="8"/>
      <c r="R74" s="79" t="n">
        <f aca="false">'High SIPA income'!G69</f>
        <v>29183566.0246783</v>
      </c>
      <c r="S74" s="8"/>
      <c r="T74" s="79" t="n">
        <f aca="false">'High SIPA income'!J69</f>
        <v>111585894.084637</v>
      </c>
      <c r="U74" s="6"/>
      <c r="V74" s="79" t="n">
        <f aca="false">'High SIPA income'!F69</f>
        <v>152903.125732807</v>
      </c>
      <c r="W74" s="8"/>
      <c r="X74" s="79" t="n">
        <f aca="false">'High SIPA income'!M69</f>
        <v>384048.568646439</v>
      </c>
      <c r="Y74" s="6"/>
      <c r="Z74" s="6" t="n">
        <f aca="false">R74+V74-N74-L74-F74</f>
        <v>1439201.70351591</v>
      </c>
      <c r="AA74" s="6"/>
      <c r="AB74" s="6" t="n">
        <f aca="false">T74-P74-D74</f>
        <v>-40804000.8547252</v>
      </c>
      <c r="AC74" s="50"/>
      <c r="AD74" s="6"/>
      <c r="AE74" s="6"/>
      <c r="AF74" s="6"/>
      <c r="AG74" s="6" t="n">
        <f aca="false">BF74/100*$AG$53</f>
        <v>6928315848.80579</v>
      </c>
      <c r="AH74" s="61" t="n">
        <f aca="false">(AG74-AG73)/AG73</f>
        <v>0.0109501047648343</v>
      </c>
      <c r="AI74" s="61"/>
      <c r="AJ74" s="61" t="n">
        <f aca="false">AB74/AG74</f>
        <v>-0.00588945448579086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0.00807237987515743</v>
      </c>
      <c r="AV74" s="5"/>
      <c r="AW74" s="5" t="n">
        <f aca="false">workers_and_wage_high!C62</f>
        <v>13568226</v>
      </c>
      <c r="AX74" s="5"/>
      <c r="AY74" s="61" t="n">
        <f aca="false">(AW74-AW73)/AW73</f>
        <v>0.00475964369541598</v>
      </c>
      <c r="AZ74" s="11" t="n">
        <f aca="false">workers_and_wage_high!B62</f>
        <v>7858.47073714324</v>
      </c>
      <c r="BA74" s="61" t="n">
        <f aca="false">(AZ74-AZ73)/AZ73</f>
        <v>0.00616113625608022</v>
      </c>
      <c r="BB74" s="66"/>
      <c r="BC74" s="66"/>
      <c r="BD74" s="66"/>
      <c r="BE74" s="66"/>
      <c r="BF74" s="5" t="n">
        <f aca="false">BF73*(1+AY74)*(1+BA74)*(1-BE74)</f>
        <v>119.194408755233</v>
      </c>
      <c r="BG74" s="5"/>
      <c r="BH74" s="5"/>
      <c r="BI74" s="61" t="n">
        <f aca="false">T81/AG81</f>
        <v>0.0187428225620999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0" t="n">
        <f aca="false">'High pensions'!Q75</f>
        <v>129378567.323726</v>
      </c>
      <c r="E75" s="9"/>
      <c r="F75" s="80" t="n">
        <f aca="false">'High pensions'!I75</f>
        <v>23516086.0943004</v>
      </c>
      <c r="G75" s="80" t="n">
        <f aca="false">'High pensions'!K75</f>
        <v>2145964.57959788</v>
      </c>
      <c r="H75" s="80" t="n">
        <f aca="false">'High pensions'!V75</f>
        <v>11806463.9550341</v>
      </c>
      <c r="I75" s="80" t="n">
        <f aca="false">'High pensions'!M75</f>
        <v>66370.0385442642</v>
      </c>
      <c r="J75" s="80" t="n">
        <f aca="false">'High pensions'!W75</f>
        <v>365148.36974332</v>
      </c>
      <c r="K75" s="9"/>
      <c r="L75" s="80" t="n">
        <f aca="false">'High pensions'!N75</f>
        <v>2759570.68221933</v>
      </c>
      <c r="M75" s="67"/>
      <c r="N75" s="80" t="n">
        <f aca="false">'High pensions'!L75</f>
        <v>1071535.65685813</v>
      </c>
      <c r="O75" s="9"/>
      <c r="P75" s="80" t="n">
        <f aca="false">'High pensions'!X75</f>
        <v>20214698.4183856</v>
      </c>
      <c r="Q75" s="67"/>
      <c r="R75" s="80" t="n">
        <f aca="false">'High SIPA income'!G70</f>
        <v>33962620.6130379</v>
      </c>
      <c r="S75" s="67"/>
      <c r="T75" s="80" t="n">
        <f aca="false">'High SIPA income'!J70</f>
        <v>129859023.512015</v>
      </c>
      <c r="U75" s="9"/>
      <c r="V75" s="80" t="n">
        <f aca="false">'High SIPA income'!F70</f>
        <v>152057.109860495</v>
      </c>
      <c r="W75" s="67"/>
      <c r="X75" s="80" t="n">
        <f aca="false">'High SIPA income'!M70</f>
        <v>381923.620688333</v>
      </c>
      <c r="Y75" s="9"/>
      <c r="Z75" s="9" t="n">
        <f aca="false">R75+V75-N75-L75-F75</f>
        <v>6767485.28952047</v>
      </c>
      <c r="AA75" s="9"/>
      <c r="AB75" s="9" t="n">
        <f aca="false">T75-P75-D75</f>
        <v>-19734242.2300962</v>
      </c>
      <c r="AC75" s="50"/>
      <c r="AD75" s="9"/>
      <c r="AE75" s="9"/>
      <c r="AF75" s="9"/>
      <c r="AG75" s="9" t="n">
        <f aca="false">BF75/100*$AG$53</f>
        <v>6997761762.55178</v>
      </c>
      <c r="AH75" s="39" t="n">
        <f aca="false">(AG75-AG74)/AG74</f>
        <v>0.0100234913161417</v>
      </c>
      <c r="AI75" s="39"/>
      <c r="AJ75" s="39" t="n">
        <f aca="false">AB75/AG75</f>
        <v>-0.00282007917670235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13638133</v>
      </c>
      <c r="AX75" s="7"/>
      <c r="AY75" s="39" t="n">
        <f aca="false">(AW75-AW74)/AW74</f>
        <v>0.00515225792966597</v>
      </c>
      <c r="AZ75" s="12" t="n">
        <f aca="false">workers_and_wage_high!B63</f>
        <v>7896.55496241302</v>
      </c>
      <c r="BA75" s="39" t="n">
        <f aca="false">(AZ75-AZ74)/AZ74</f>
        <v>0.00484626418340782</v>
      </c>
      <c r="BB75" s="38"/>
      <c r="BC75" s="38"/>
      <c r="BD75" s="38"/>
      <c r="BE75" s="38"/>
      <c r="BF75" s="7" t="n">
        <f aca="false">BF74*(1+AY75)*(1+BA75)*(1-BE75)</f>
        <v>120.389152876323</v>
      </c>
      <c r="BG75" s="7"/>
      <c r="BH75" s="7"/>
      <c r="BI75" s="39" t="n">
        <f aca="false">T82/AG82</f>
        <v>0.0164364127488825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0" t="n">
        <f aca="false">'High pensions'!Q76</f>
        <v>129714771.003497</v>
      </c>
      <c r="E76" s="9"/>
      <c r="F76" s="80" t="n">
        <f aca="false">'High pensions'!I76</f>
        <v>23577195.0928175</v>
      </c>
      <c r="G76" s="80" t="n">
        <f aca="false">'High pensions'!K76</f>
        <v>2161202.15868666</v>
      </c>
      <c r="H76" s="80" t="n">
        <f aca="false">'High pensions'!V76</f>
        <v>11890296.6193678</v>
      </c>
      <c r="I76" s="80" t="n">
        <f aca="false">'High pensions'!M76</f>
        <v>66841.3038769076</v>
      </c>
      <c r="J76" s="80" t="n">
        <f aca="false">'High pensions'!W76</f>
        <v>367741.132557772</v>
      </c>
      <c r="K76" s="9"/>
      <c r="L76" s="80" t="n">
        <f aca="false">'High pensions'!N76</f>
        <v>2735006.5450731</v>
      </c>
      <c r="M76" s="67"/>
      <c r="N76" s="80" t="n">
        <f aca="false">'High pensions'!L76</f>
        <v>1076008.43364175</v>
      </c>
      <c r="O76" s="9"/>
      <c r="P76" s="80" t="n">
        <f aca="false">'High pensions'!X76</f>
        <v>20111842.8921418</v>
      </c>
      <c r="Q76" s="67"/>
      <c r="R76" s="80" t="n">
        <f aca="false">'High SIPA income'!G71</f>
        <v>29884969.9015324</v>
      </c>
      <c r="S76" s="67"/>
      <c r="T76" s="80" t="n">
        <f aca="false">'High SIPA income'!J71</f>
        <v>114267772.599655</v>
      </c>
      <c r="U76" s="9"/>
      <c r="V76" s="80" t="n">
        <f aca="false">'High SIPA income'!F71</f>
        <v>146415.052265567</v>
      </c>
      <c r="W76" s="67"/>
      <c r="X76" s="80" t="n">
        <f aca="false">'High SIPA income'!M71</f>
        <v>367752.398660217</v>
      </c>
      <c r="Y76" s="9"/>
      <c r="Z76" s="9" t="n">
        <f aca="false">R76+V76-N76-L76-F76</f>
        <v>2643174.88226569</v>
      </c>
      <c r="AA76" s="9"/>
      <c r="AB76" s="9" t="n">
        <f aca="false">T76-P76-D76</f>
        <v>-35558841.2959838</v>
      </c>
      <c r="AC76" s="50"/>
      <c r="AD76" s="9"/>
      <c r="AE76" s="9"/>
      <c r="AF76" s="9"/>
      <c r="AG76" s="9" t="n">
        <f aca="false">BF76/100*$AG$53</f>
        <v>7034298409.9672</v>
      </c>
      <c r="AH76" s="39" t="n">
        <f aca="false">(AG76-AG75)/AG75</f>
        <v>0.00522119052565405</v>
      </c>
      <c r="AI76" s="39"/>
      <c r="AJ76" s="39" t="n">
        <f aca="false">AB76/AG76</f>
        <v>-0.00505506579669679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13598372</v>
      </c>
      <c r="AX76" s="7"/>
      <c r="AY76" s="39" t="n">
        <f aca="false">(AW76-AW75)/AW75</f>
        <v>-0.00291542838011625</v>
      </c>
      <c r="AZ76" s="12" t="n">
        <f aca="false">workers_and_wage_high!B64</f>
        <v>7960.99408846753</v>
      </c>
      <c r="BA76" s="39" t="n">
        <f aca="false">(AZ76-AZ75)/AZ75</f>
        <v>0.00816040999666789</v>
      </c>
      <c r="BB76" s="38"/>
      <c r="BC76" s="38"/>
      <c r="BD76" s="38"/>
      <c r="BE76" s="38"/>
      <c r="BF76" s="7" t="n">
        <f aca="false">BF75*(1+AY76)*(1+BA76)*(1-BE76)</f>
        <v>121.017727580713</v>
      </c>
      <c r="BG76" s="7"/>
      <c r="BH76" s="7"/>
      <c r="BI76" s="39" t="n">
        <f aca="false">T83/AG83</f>
        <v>0.0188623233558719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0" t="n">
        <f aca="false">'High pensions'!Q77</f>
        <v>130346436.965108</v>
      </c>
      <c r="E77" s="9"/>
      <c r="F77" s="80" t="n">
        <f aca="false">'High pensions'!I77</f>
        <v>23692007.8585124</v>
      </c>
      <c r="G77" s="80" t="n">
        <f aca="false">'High pensions'!K77</f>
        <v>2188239.6509853</v>
      </c>
      <c r="H77" s="80" t="n">
        <f aca="false">'High pensions'!V77</f>
        <v>12039048.9246451</v>
      </c>
      <c r="I77" s="80" t="n">
        <f aca="false">'High pensions'!M77</f>
        <v>67677.5149789266</v>
      </c>
      <c r="J77" s="80" t="n">
        <f aca="false">'High pensions'!W77</f>
        <v>372341.719318918</v>
      </c>
      <c r="K77" s="9"/>
      <c r="L77" s="80" t="n">
        <f aca="false">'High pensions'!N77</f>
        <v>2698136.13232844</v>
      </c>
      <c r="M77" s="67"/>
      <c r="N77" s="80" t="n">
        <f aca="false">'High pensions'!L77</f>
        <v>1082490.11782007</v>
      </c>
      <c r="O77" s="9"/>
      <c r="P77" s="80" t="n">
        <f aca="false">'High pensions'!X77</f>
        <v>19956182.4590783</v>
      </c>
      <c r="Q77" s="67"/>
      <c r="R77" s="80" t="n">
        <f aca="false">'High SIPA income'!G72</f>
        <v>34493865.1175149</v>
      </c>
      <c r="S77" s="67"/>
      <c r="T77" s="80" t="n">
        <f aca="false">'High SIPA income'!J72</f>
        <v>131890282.918748</v>
      </c>
      <c r="U77" s="9"/>
      <c r="V77" s="80" t="n">
        <f aca="false">'High SIPA income'!F72</f>
        <v>149594.568427913</v>
      </c>
      <c r="W77" s="67"/>
      <c r="X77" s="80" t="n">
        <f aca="false">'High SIPA income'!M72</f>
        <v>375738.426580084</v>
      </c>
      <c r="Y77" s="9"/>
      <c r="Z77" s="9" t="n">
        <f aca="false">R77+V77-N77-L77-F77</f>
        <v>7170825.5772819</v>
      </c>
      <c r="AA77" s="9"/>
      <c r="AB77" s="9" t="n">
        <f aca="false">T77-P77-D77</f>
        <v>-18412336.505439</v>
      </c>
      <c r="AC77" s="50"/>
      <c r="AD77" s="9"/>
      <c r="AE77" s="9"/>
      <c r="AF77" s="9"/>
      <c r="AG77" s="9" t="n">
        <f aca="false">BF77/100*$AG$53</f>
        <v>7077170579.87264</v>
      </c>
      <c r="AH77" s="39" t="n">
        <f aca="false">(AG77-AG76)/AG76</f>
        <v>0.00609473289399965</v>
      </c>
      <c r="AI77" s="39" t="n">
        <f aca="false">(AG77-AG73)/AG73</f>
        <v>0.032670348075149</v>
      </c>
      <c r="AJ77" s="39" t="n">
        <f aca="false">AB77/AG77</f>
        <v>-0.00260165221364078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13602215</v>
      </c>
      <c r="AX77" s="7"/>
      <c r="AY77" s="39" t="n">
        <f aca="false">(AW77-AW76)/AW76</f>
        <v>0.000282607359175054</v>
      </c>
      <c r="AZ77" s="12" t="n">
        <f aca="false">workers_and_wage_high!B65</f>
        <v>8007.25131285967</v>
      </c>
      <c r="BA77" s="39" t="n">
        <f aca="false">(AZ77-AZ76)/AZ76</f>
        <v>0.00581048344944139</v>
      </c>
      <c r="BB77" s="38"/>
      <c r="BC77" s="38"/>
      <c r="BD77" s="38"/>
      <c r="BE77" s="38"/>
      <c r="BF77" s="7" t="n">
        <f aca="false">BF76*(1+AY77)*(1+BA77)*(1-BE77)</f>
        <v>121.755298305756</v>
      </c>
      <c r="BG77" s="7"/>
      <c r="BH77" s="7"/>
      <c r="BI77" s="39" t="n">
        <f aca="false">T84/AG84</f>
        <v>0.0164139275408409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79" t="n">
        <f aca="false">'High pensions'!Q78</f>
        <v>130887344.275825</v>
      </c>
      <c r="E78" s="6"/>
      <c r="F78" s="79" t="n">
        <f aca="false">'High pensions'!I78</f>
        <v>23790324.1650767</v>
      </c>
      <c r="G78" s="79" t="n">
        <f aca="false">'High pensions'!K78</f>
        <v>2263532.07235862</v>
      </c>
      <c r="H78" s="79" t="n">
        <f aca="false">'High pensions'!V78</f>
        <v>12453285.6121853</v>
      </c>
      <c r="I78" s="79" t="n">
        <f aca="false">'High pensions'!M78</f>
        <v>70006.1465677926</v>
      </c>
      <c r="J78" s="79" t="n">
        <f aca="false">'High pensions'!W78</f>
        <v>385153.163263464</v>
      </c>
      <c r="K78" s="6"/>
      <c r="L78" s="79" t="n">
        <f aca="false">'High pensions'!N78</f>
        <v>3293734.43518805</v>
      </c>
      <c r="M78" s="8"/>
      <c r="N78" s="79" t="n">
        <f aca="false">'High pensions'!L78</f>
        <v>1089073.59879982</v>
      </c>
      <c r="O78" s="6"/>
      <c r="P78" s="79" t="n">
        <f aca="false">'High pensions'!X78</f>
        <v>23082965.2538817</v>
      </c>
      <c r="Q78" s="8"/>
      <c r="R78" s="79" t="n">
        <f aca="false">'High SIPA income'!G73</f>
        <v>30355447.7719616</v>
      </c>
      <c r="S78" s="8"/>
      <c r="T78" s="79" t="n">
        <f aca="false">'High SIPA income'!J73</f>
        <v>116066685.514358</v>
      </c>
      <c r="U78" s="6"/>
      <c r="V78" s="79" t="n">
        <f aca="false">'High SIPA income'!F73</f>
        <v>144875.420491534</v>
      </c>
      <c r="W78" s="8"/>
      <c r="X78" s="79" t="n">
        <f aca="false">'High SIPA income'!M73</f>
        <v>363885.287532001</v>
      </c>
      <c r="Y78" s="6"/>
      <c r="Z78" s="6" t="n">
        <f aca="false">R78+V78-N78-L78-F78</f>
        <v>2327190.99338857</v>
      </c>
      <c r="AA78" s="6"/>
      <c r="AB78" s="6" t="n">
        <f aca="false">T78-P78-D78</f>
        <v>-37903624.0153487</v>
      </c>
      <c r="AC78" s="50"/>
      <c r="AD78" s="6"/>
      <c r="AE78" s="6"/>
      <c r="AF78" s="6"/>
      <c r="AG78" s="6" t="n">
        <f aca="false">BF78/100*$AG$53</f>
        <v>7116952222.97345</v>
      </c>
      <c r="AH78" s="61" t="n">
        <f aca="false">(AG78-AG77)/AG77</f>
        <v>0.00562112254492627</v>
      </c>
      <c r="AI78" s="61"/>
      <c r="AJ78" s="61" t="n">
        <f aca="false">AB78/AG78</f>
        <v>-0.0053258224627385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0.00618669917772983</v>
      </c>
      <c r="AV78" s="5"/>
      <c r="AW78" s="5" t="n">
        <f aca="false">workers_and_wage_high!C66</f>
        <v>13642528</v>
      </c>
      <c r="AX78" s="5"/>
      <c r="AY78" s="61" t="n">
        <f aca="false">(AW78-AW77)/AW77</f>
        <v>0.00296370848424319</v>
      </c>
      <c r="AZ78" s="11" t="n">
        <f aca="false">workers_and_wage_high!B66</f>
        <v>8028.4670179208</v>
      </c>
      <c r="BA78" s="61" t="n">
        <f aca="false">(AZ78-AZ77)/AZ77</f>
        <v>0.00264956153268915</v>
      </c>
      <c r="BB78" s="66"/>
      <c r="BC78" s="66"/>
      <c r="BD78" s="66"/>
      <c r="BE78" s="66"/>
      <c r="BF78" s="5" t="n">
        <f aca="false">BF77*(1+AY78)*(1+BA78)*(1-BE78)</f>
        <v>122.439699758027</v>
      </c>
      <c r="BG78" s="5"/>
      <c r="BH78" s="5"/>
      <c r="BI78" s="61" t="n">
        <f aca="false">T85/AG85</f>
        <v>0.0188598235870795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0" t="n">
        <f aca="false">'High pensions'!Q79</f>
        <v>131275032.454009</v>
      </c>
      <c r="E79" s="9"/>
      <c r="F79" s="80" t="n">
        <f aca="false">'High pensions'!I79</f>
        <v>23860791.0806138</v>
      </c>
      <c r="G79" s="80" t="n">
        <f aca="false">'High pensions'!K79</f>
        <v>2304916.15817541</v>
      </c>
      <c r="H79" s="80" t="n">
        <f aca="false">'High pensions'!V79</f>
        <v>12680968.6420699</v>
      </c>
      <c r="I79" s="80" t="n">
        <f aca="false">'High pensions'!M79</f>
        <v>71286.0667476933</v>
      </c>
      <c r="J79" s="80" t="n">
        <f aca="false">'High pensions'!W79</f>
        <v>392194.906455773</v>
      </c>
      <c r="K79" s="9"/>
      <c r="L79" s="80" t="n">
        <f aca="false">'High pensions'!N79</f>
        <v>2647357.39258</v>
      </c>
      <c r="M79" s="67"/>
      <c r="N79" s="80" t="n">
        <f aca="false">'High pensions'!L79</f>
        <v>1093519.54756174</v>
      </c>
      <c r="O79" s="9"/>
      <c r="P79" s="80" t="n">
        <f aca="false">'High pensions'!X79</f>
        <v>19753372.0053625</v>
      </c>
      <c r="Q79" s="67"/>
      <c r="R79" s="80" t="n">
        <f aca="false">'High SIPA income'!G74</f>
        <v>35030213.4700463</v>
      </c>
      <c r="S79" s="67"/>
      <c r="T79" s="80" t="n">
        <f aca="false">'High SIPA income'!J74</f>
        <v>133941057.330875</v>
      </c>
      <c r="U79" s="9"/>
      <c r="V79" s="80" t="n">
        <f aca="false">'High SIPA income'!F74</f>
        <v>147311.765315486</v>
      </c>
      <c r="W79" s="67"/>
      <c r="X79" s="80" t="n">
        <f aca="false">'High SIPA income'!M74</f>
        <v>370004.683312066</v>
      </c>
      <c r="Y79" s="9"/>
      <c r="Z79" s="9" t="n">
        <f aca="false">R79+V79-N79-L79-F79</f>
        <v>7575857.21460627</v>
      </c>
      <c r="AA79" s="9"/>
      <c r="AB79" s="9" t="n">
        <f aca="false">T79-P79-D79</f>
        <v>-17087347.1284962</v>
      </c>
      <c r="AC79" s="50"/>
      <c r="AD79" s="9"/>
      <c r="AE79" s="9"/>
      <c r="AF79" s="9"/>
      <c r="AG79" s="9" t="n">
        <f aca="false">BF79/100*$AG$53</f>
        <v>7147336492.74583</v>
      </c>
      <c r="AH79" s="39" t="n">
        <f aca="false">(AG79-AG78)/AG78</f>
        <v>0.00426928112209375</v>
      </c>
      <c r="AI79" s="39"/>
      <c r="AJ79" s="39" t="n">
        <f aca="false">AB79/AG79</f>
        <v>-0.00239072935013468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13664266</v>
      </c>
      <c r="AX79" s="7"/>
      <c r="AY79" s="39" t="n">
        <f aca="false">(AW79-AW78)/AW78</f>
        <v>0.00159339969835503</v>
      </c>
      <c r="AZ79" s="12" t="n">
        <f aca="false">workers_and_wage_high!B67</f>
        <v>8049.91606676719</v>
      </c>
      <c r="BA79" s="39" t="n">
        <f aca="false">(AZ79-AZ78)/AZ78</f>
        <v>0.00267162445813315</v>
      </c>
      <c r="BB79" s="38"/>
      <c r="BC79" s="38"/>
      <c r="BD79" s="38"/>
      <c r="BE79" s="38"/>
      <c r="BF79" s="7" t="n">
        <f aca="false">BF78*(1+AY79)*(1+BA79)*(1-BE79)</f>
        <v>122.962429256799</v>
      </c>
      <c r="BG79" s="7"/>
      <c r="BH79" s="7"/>
      <c r="BI79" s="39" t="n">
        <f aca="false">T86/AG86</f>
        <v>0.0164349152032425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0" t="n">
        <f aca="false">'High pensions'!Q80</f>
        <v>131467715.591893</v>
      </c>
      <c r="E80" s="9"/>
      <c r="F80" s="80" t="n">
        <f aca="false">'High pensions'!I80</f>
        <v>23895813.5217579</v>
      </c>
      <c r="G80" s="80" t="n">
        <f aca="false">'High pensions'!K80</f>
        <v>2368870.30671301</v>
      </c>
      <c r="H80" s="80" t="n">
        <f aca="false">'High pensions'!V80</f>
        <v>13032825.4977994</v>
      </c>
      <c r="I80" s="80" t="n">
        <f aca="false">'High pensions'!M80</f>
        <v>73264.0301045259</v>
      </c>
      <c r="J80" s="80" t="n">
        <f aca="false">'High pensions'!W80</f>
        <v>403077.077251526</v>
      </c>
      <c r="K80" s="9"/>
      <c r="L80" s="80" t="n">
        <f aca="false">'High pensions'!N80</f>
        <v>2668555.15012657</v>
      </c>
      <c r="M80" s="67"/>
      <c r="N80" s="80" t="n">
        <f aca="false">'High pensions'!L80</f>
        <v>1096662.7139098</v>
      </c>
      <c r="O80" s="9"/>
      <c r="P80" s="80" t="n">
        <f aca="false">'High pensions'!X80</f>
        <v>19880660.0439046</v>
      </c>
      <c r="Q80" s="67"/>
      <c r="R80" s="80" t="n">
        <f aca="false">'High SIPA income'!G75</f>
        <v>30700572.5832475</v>
      </c>
      <c r="S80" s="67"/>
      <c r="T80" s="80" t="n">
        <f aca="false">'High SIPA income'!J75</f>
        <v>117386300.142864</v>
      </c>
      <c r="U80" s="9"/>
      <c r="V80" s="80" t="n">
        <f aca="false">'High SIPA income'!F75</f>
        <v>146671.324819338</v>
      </c>
      <c r="W80" s="67"/>
      <c r="X80" s="80" t="n">
        <f aca="false">'High SIPA income'!M75</f>
        <v>368396.081429861</v>
      </c>
      <c r="Y80" s="9"/>
      <c r="Z80" s="9" t="n">
        <f aca="false">R80+V80-N80-L80-F80</f>
        <v>3186212.5222726</v>
      </c>
      <c r="AA80" s="9"/>
      <c r="AB80" s="9" t="n">
        <f aca="false">T80-P80-D80</f>
        <v>-33962075.4929336</v>
      </c>
      <c r="AC80" s="50"/>
      <c r="AD80" s="9"/>
      <c r="AE80" s="9"/>
      <c r="AF80" s="9"/>
      <c r="AG80" s="9" t="n">
        <f aca="false">BF80/100*$AG$53</f>
        <v>7181836692.08044</v>
      </c>
      <c r="AH80" s="39" t="n">
        <f aca="false">(AG80-AG79)/AG79</f>
        <v>0.00482700085124353</v>
      </c>
      <c r="AI80" s="39"/>
      <c r="AJ80" s="39" t="n">
        <f aca="false">AB80/AG80</f>
        <v>-0.00472888439949968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13693939</v>
      </c>
      <c r="AX80" s="7"/>
      <c r="AY80" s="39" t="n">
        <f aca="false">(AW80-AW79)/AW79</f>
        <v>0.00217157657791498</v>
      </c>
      <c r="AZ80" s="12" t="n">
        <f aca="false">workers_and_wage_high!B68</f>
        <v>8071.24569037809</v>
      </c>
      <c r="BA80" s="39" t="n">
        <f aca="false">(AZ80-AZ79)/AZ79</f>
        <v>0.00264967031134123</v>
      </c>
      <c r="BB80" s="38"/>
      <c r="BC80" s="38"/>
      <c r="BD80" s="38"/>
      <c r="BE80" s="38"/>
      <c r="BF80" s="7" t="n">
        <f aca="false">BF79*(1+AY80)*(1+BA80)*(1-BE80)</f>
        <v>123.555969007492</v>
      </c>
      <c r="BG80" s="7"/>
      <c r="BH80" s="7"/>
      <c r="BI80" s="39" t="n">
        <f aca="false">T87/AG87</f>
        <v>0.0188691876132306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0" t="n">
        <f aca="false">'High pensions'!Q81</f>
        <v>131671808.187374</v>
      </c>
      <c r="E81" s="9"/>
      <c r="F81" s="80" t="n">
        <f aca="false">'High pensions'!I81</f>
        <v>23932909.7668766</v>
      </c>
      <c r="G81" s="80" t="n">
        <f aca="false">'High pensions'!K81</f>
        <v>2424623.85570077</v>
      </c>
      <c r="H81" s="80" t="n">
        <f aca="false">'High pensions'!V81</f>
        <v>13339565.0743736</v>
      </c>
      <c r="I81" s="80" t="n">
        <f aca="false">'High pensions'!M81</f>
        <v>74988.3666711571</v>
      </c>
      <c r="J81" s="80" t="n">
        <f aca="false">'High pensions'!W81</f>
        <v>412563.868279593</v>
      </c>
      <c r="K81" s="9"/>
      <c r="L81" s="80" t="n">
        <f aca="false">'High pensions'!N81</f>
        <v>2640636.98126817</v>
      </c>
      <c r="M81" s="67"/>
      <c r="N81" s="80" t="n">
        <f aca="false">'High pensions'!L81</f>
        <v>1100028.90667368</v>
      </c>
      <c r="O81" s="9"/>
      <c r="P81" s="80" t="n">
        <f aca="false">'High pensions'!X81</f>
        <v>19754312.3323804</v>
      </c>
      <c r="Q81" s="67"/>
      <c r="R81" s="80" t="n">
        <f aca="false">'High SIPA income'!G76</f>
        <v>35557694.3305301</v>
      </c>
      <c r="S81" s="67"/>
      <c r="T81" s="80" t="n">
        <f aca="false">'High SIPA income'!J76</f>
        <v>135957926.118598</v>
      </c>
      <c r="U81" s="9"/>
      <c r="V81" s="80" t="n">
        <f aca="false">'High SIPA income'!F76</f>
        <v>151977.068258246</v>
      </c>
      <c r="W81" s="67"/>
      <c r="X81" s="80" t="n">
        <f aca="false">'High SIPA income'!M76</f>
        <v>381722.579260118</v>
      </c>
      <c r="Y81" s="9"/>
      <c r="Z81" s="9" t="n">
        <f aca="false">R81+V81-N81-L81-F81</f>
        <v>8036095.74396992</v>
      </c>
      <c r="AA81" s="9"/>
      <c r="AB81" s="9" t="n">
        <f aca="false">T81-P81-D81</f>
        <v>-15468194.4011568</v>
      </c>
      <c r="AC81" s="50"/>
      <c r="AD81" s="9"/>
      <c r="AE81" s="9"/>
      <c r="AF81" s="9"/>
      <c r="AG81" s="9" t="n">
        <f aca="false">BF81/100*$AG$53</f>
        <v>7253866148.92892</v>
      </c>
      <c r="AH81" s="39" t="n">
        <f aca="false">(AG81-AG80)/AG80</f>
        <v>0.0100293921926558</v>
      </c>
      <c r="AI81" s="39" t="n">
        <f aca="false">(AG81-AG77)/AG77</f>
        <v>0.0249669789730379</v>
      </c>
      <c r="AJ81" s="39" t="n">
        <f aca="false">AB81/AG81</f>
        <v>-0.00213240692391888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13785313</v>
      </c>
      <c r="AX81" s="7"/>
      <c r="AY81" s="39" t="n">
        <f aca="false">(AW81-AW80)/AW80</f>
        <v>0.00667258704745216</v>
      </c>
      <c r="AZ81" s="12" t="n">
        <f aca="false">workers_and_wage_high!B69</f>
        <v>8098.15970334544</v>
      </c>
      <c r="BA81" s="39" t="n">
        <f aca="false">(AZ81-AZ80)/AZ80</f>
        <v>0.00333455503645838</v>
      </c>
      <c r="BB81" s="38"/>
      <c r="BC81" s="38"/>
      <c r="BD81" s="38"/>
      <c r="BE81" s="38"/>
      <c r="BF81" s="7" t="n">
        <f aca="false">BF80*(1+AY81)*(1+BA81)*(1-BE81)</f>
        <v>124.795160278412</v>
      </c>
      <c r="BG81" s="7"/>
      <c r="BH81" s="7"/>
      <c r="BI81" s="39" t="n">
        <f aca="false">T88/AG88</f>
        <v>0.0164169093224054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79" t="n">
        <f aca="false">'High pensions'!Q82</f>
        <v>132103461.724855</v>
      </c>
      <c r="E82" s="6"/>
      <c r="F82" s="79" t="n">
        <f aca="false">'High pensions'!I82</f>
        <v>24011367.9068938</v>
      </c>
      <c r="G82" s="79" t="n">
        <f aca="false">'High pensions'!K82</f>
        <v>2521185.70641937</v>
      </c>
      <c r="H82" s="79" t="n">
        <f aca="false">'High pensions'!V82</f>
        <v>13870819.8866754</v>
      </c>
      <c r="I82" s="79" t="n">
        <f aca="false">'High pensions'!M82</f>
        <v>77974.8156624548</v>
      </c>
      <c r="J82" s="79" t="n">
        <f aca="false">'High pensions'!W82</f>
        <v>428994.429484807</v>
      </c>
      <c r="K82" s="6"/>
      <c r="L82" s="79" t="n">
        <f aca="false">'High pensions'!N82</f>
        <v>3226925.96102434</v>
      </c>
      <c r="M82" s="8"/>
      <c r="N82" s="79" t="n">
        <f aca="false">'High pensions'!L82</f>
        <v>1106528.16875178</v>
      </c>
      <c r="O82" s="6"/>
      <c r="P82" s="79" t="n">
        <f aca="false">'High pensions'!X82</f>
        <v>22832325.6577971</v>
      </c>
      <c r="Q82" s="8"/>
      <c r="R82" s="79" t="n">
        <f aca="false">'High SIPA income'!G77</f>
        <v>31260250.8051609</v>
      </c>
      <c r="S82" s="8"/>
      <c r="T82" s="79" t="n">
        <f aca="false">'High SIPA income'!J77</f>
        <v>119526278.332612</v>
      </c>
      <c r="U82" s="6"/>
      <c r="V82" s="79" t="n">
        <f aca="false">'High SIPA income'!F77</f>
        <v>147959.717230862</v>
      </c>
      <c r="W82" s="8"/>
      <c r="X82" s="79" t="n">
        <f aca="false">'High SIPA income'!M77</f>
        <v>371632.15171377</v>
      </c>
      <c r="Y82" s="6"/>
      <c r="Z82" s="6" t="n">
        <f aca="false">R82+V82-N82-L82-F82</f>
        <v>3063388.48572183</v>
      </c>
      <c r="AA82" s="6"/>
      <c r="AB82" s="6" t="n">
        <f aca="false">T82-P82-D82</f>
        <v>-35409509.0500396</v>
      </c>
      <c r="AC82" s="50"/>
      <c r="AD82" s="6"/>
      <c r="AE82" s="6"/>
      <c r="AF82" s="6"/>
      <c r="AG82" s="6" t="n">
        <f aca="false">BF82/100*$AG$53</f>
        <v>7272041664.97577</v>
      </c>
      <c r="AH82" s="61" t="n">
        <f aca="false">(AG82-AG81)/AG81</f>
        <v>0.00250563157269263</v>
      </c>
      <c r="AI82" s="61"/>
      <c r="AJ82" s="61" t="n">
        <f aca="false">AB82/AG82</f>
        <v>-0.0048692665253256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0.00603135533603597</v>
      </c>
      <c r="AV82" s="5"/>
      <c r="AW82" s="5" t="n">
        <f aca="false">workers_and_wage_high!C70</f>
        <v>13752336</v>
      </c>
      <c r="AX82" s="5"/>
      <c r="AY82" s="61" t="n">
        <f aca="false">(AW82-AW81)/AW81</f>
        <v>-0.00239218362325179</v>
      </c>
      <c r="AZ82" s="11" t="n">
        <f aca="false">workers_and_wage_high!B70</f>
        <v>8137.91810239075</v>
      </c>
      <c r="BA82" s="61" t="n">
        <f aca="false">(AZ82-AZ81)/AZ81</f>
        <v>0.00490955976441013</v>
      </c>
      <c r="BB82" s="66"/>
      <c r="BC82" s="66"/>
      <c r="BD82" s="66"/>
      <c r="BE82" s="66"/>
      <c r="BF82" s="5" t="n">
        <f aca="false">BF81*(1+AY82)*(1+BA82)*(1-BE82)</f>
        <v>125.107850972125</v>
      </c>
      <c r="BG82" s="5"/>
      <c r="BH82" s="5"/>
      <c r="BI82" s="61" t="n">
        <f aca="false">T89/AG89</f>
        <v>0.0188983524975153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0" t="n">
        <f aca="false">'High pensions'!Q83</f>
        <v>132459764.366486</v>
      </c>
      <c r="E83" s="9"/>
      <c r="F83" s="80" t="n">
        <f aca="false">'High pensions'!I83</f>
        <v>24076130.1296449</v>
      </c>
      <c r="G83" s="80" t="n">
        <f aca="false">'High pensions'!K83</f>
        <v>2592938.14425857</v>
      </c>
      <c r="H83" s="80" t="n">
        <f aca="false">'High pensions'!V83</f>
        <v>14265580.629275</v>
      </c>
      <c r="I83" s="80" t="n">
        <f aca="false">'High pensions'!M83</f>
        <v>80193.9632244925</v>
      </c>
      <c r="J83" s="80" t="n">
        <f aca="false">'High pensions'!W83</f>
        <v>441203.524616754</v>
      </c>
      <c r="K83" s="9"/>
      <c r="L83" s="80" t="n">
        <f aca="false">'High pensions'!N83</f>
        <v>2510507.56895511</v>
      </c>
      <c r="M83" s="67"/>
      <c r="N83" s="80" t="n">
        <f aca="false">'High pensions'!L83</f>
        <v>1111694.10027669</v>
      </c>
      <c r="O83" s="9"/>
      <c r="P83" s="80" t="n">
        <f aca="false">'High pensions'!X83</f>
        <v>19143248.6466939</v>
      </c>
      <c r="Q83" s="67"/>
      <c r="R83" s="80" t="n">
        <f aca="false">'High SIPA income'!G78</f>
        <v>36190471.6614927</v>
      </c>
      <c r="S83" s="67"/>
      <c r="T83" s="80" t="n">
        <f aca="false">'High SIPA income'!J78</f>
        <v>138377405.08742</v>
      </c>
      <c r="U83" s="9"/>
      <c r="V83" s="80" t="n">
        <f aca="false">'High SIPA income'!F78</f>
        <v>148737.234179695</v>
      </c>
      <c r="W83" s="67"/>
      <c r="X83" s="80" t="n">
        <f aca="false">'High SIPA income'!M78</f>
        <v>373585.050124881</v>
      </c>
      <c r="Y83" s="9"/>
      <c r="Z83" s="9" t="n">
        <f aca="false">R83+V83-N83-L83-F83</f>
        <v>8640877.09679575</v>
      </c>
      <c r="AA83" s="9"/>
      <c r="AB83" s="9" t="n">
        <f aca="false">T83-P83-D83</f>
        <v>-13225607.9257602</v>
      </c>
      <c r="AC83" s="50"/>
      <c r="AD83" s="9"/>
      <c r="AE83" s="9"/>
      <c r="AF83" s="9"/>
      <c r="AG83" s="9" t="n">
        <f aca="false">BF83/100*$AG$53</f>
        <v>7336180303.8088</v>
      </c>
      <c r="AH83" s="39" t="n">
        <f aca="false">(AG83-AG82)/AG82</f>
        <v>0.0088198943003786</v>
      </c>
      <c r="AI83" s="39"/>
      <c r="AJ83" s="39" t="n">
        <f aca="false">AB83/AG83</f>
        <v>-0.0018027921040727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13795760</v>
      </c>
      <c r="AX83" s="7"/>
      <c r="AY83" s="39" t="n">
        <f aca="false">(AW83-AW82)/AW82</f>
        <v>0.0031575726480214</v>
      </c>
      <c r="AZ83" s="12" t="n">
        <f aca="false">workers_and_wage_high!B71</f>
        <v>8183.85257084583</v>
      </c>
      <c r="BA83" s="39" t="n">
        <f aca="false">(AZ83-AZ82)/AZ82</f>
        <v>0.00564449873753188</v>
      </c>
      <c r="BB83" s="38"/>
      <c r="BC83" s="38"/>
      <c r="BD83" s="38"/>
      <c r="BE83" s="38"/>
      <c r="BF83" s="7" t="n">
        <f aca="false">BF82*(1+AY83)*(1+BA83)*(1-BE83)</f>
        <v>126.211288993846</v>
      </c>
      <c r="BG83" s="7"/>
      <c r="BH83" s="7"/>
      <c r="BI83" s="39" t="n">
        <f aca="false">T90/AG90</f>
        <v>0.0165303339649295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0" t="n">
        <f aca="false">'High pensions'!Q84</f>
        <v>133042214.340828</v>
      </c>
      <c r="E84" s="9"/>
      <c r="F84" s="80" t="n">
        <f aca="false">'High pensions'!I84</f>
        <v>24181997.3070728</v>
      </c>
      <c r="G84" s="80" t="n">
        <f aca="false">'High pensions'!K84</f>
        <v>2699263.18755071</v>
      </c>
      <c r="H84" s="80" t="n">
        <f aca="false">'High pensions'!V84</f>
        <v>14850549.6465088</v>
      </c>
      <c r="I84" s="80" t="n">
        <f aca="false">'High pensions'!M84</f>
        <v>83482.3666252801</v>
      </c>
      <c r="J84" s="80" t="n">
        <f aca="false">'High pensions'!W84</f>
        <v>459295.349892028</v>
      </c>
      <c r="K84" s="9"/>
      <c r="L84" s="80" t="n">
        <f aca="false">'High pensions'!N84</f>
        <v>2580590.10375496</v>
      </c>
      <c r="M84" s="67"/>
      <c r="N84" s="80" t="n">
        <f aca="false">'High pensions'!L84</f>
        <v>1119030.34023905</v>
      </c>
      <c r="O84" s="9"/>
      <c r="P84" s="80" t="n">
        <f aca="false">'High pensions'!X84</f>
        <v>19547269.0806608</v>
      </c>
      <c r="Q84" s="67"/>
      <c r="R84" s="80" t="n">
        <f aca="false">'High SIPA income'!G79</f>
        <v>31539043.8522278</v>
      </c>
      <c r="S84" s="67"/>
      <c r="T84" s="80" t="n">
        <f aca="false">'High SIPA income'!J79</f>
        <v>120592267.71154</v>
      </c>
      <c r="U84" s="9"/>
      <c r="V84" s="80" t="n">
        <f aca="false">'High SIPA income'!F79</f>
        <v>151680.305060662</v>
      </c>
      <c r="W84" s="67"/>
      <c r="X84" s="80" t="n">
        <f aca="false">'High SIPA income'!M79</f>
        <v>380977.195666991</v>
      </c>
      <c r="Y84" s="9"/>
      <c r="Z84" s="9" t="n">
        <f aca="false">R84+V84-N84-L84-F84</f>
        <v>3809106.40622172</v>
      </c>
      <c r="AA84" s="9"/>
      <c r="AB84" s="9" t="n">
        <f aca="false">T84-P84-D84</f>
        <v>-31997215.7099482</v>
      </c>
      <c r="AC84" s="50"/>
      <c r="AD84" s="9"/>
      <c r="AE84" s="9"/>
      <c r="AF84" s="9"/>
      <c r="AG84" s="9" t="n">
        <f aca="false">BF84/100*$AG$53</f>
        <v>7346947731.52157</v>
      </c>
      <c r="AH84" s="39" t="n">
        <f aca="false">(AG84-AG83)/AG83</f>
        <v>0.00146771579580443</v>
      </c>
      <c r="AI84" s="39"/>
      <c r="AJ84" s="39" t="n">
        <f aca="false">AB84/AG84</f>
        <v>-0.00435517127373403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13772143</v>
      </c>
      <c r="AX84" s="7"/>
      <c r="AY84" s="39" t="n">
        <f aca="false">(AW84-AW83)/AW83</f>
        <v>-0.00171190278752312</v>
      </c>
      <c r="AZ84" s="12" t="n">
        <f aca="false">workers_and_wage_high!B72</f>
        <v>8209.91872328232</v>
      </c>
      <c r="BA84" s="39" t="n">
        <f aca="false">(AZ84-AZ83)/AZ83</f>
        <v>0.00318507111544845</v>
      </c>
      <c r="BB84" s="38"/>
      <c r="BC84" s="38"/>
      <c r="BD84" s="38"/>
      <c r="BE84" s="38"/>
      <c r="BF84" s="7" t="n">
        <f aca="false">BF83*(1+AY84)*(1+BA84)*(1-BE84)</f>
        <v>126.396531296311</v>
      </c>
      <c r="BG84" s="7"/>
      <c r="BH84" s="7"/>
      <c r="BI84" s="39" t="n">
        <f aca="false">T91/AG91</f>
        <v>0.0189899802304802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0" t="n">
        <f aca="false">'High pensions'!Q85</f>
        <v>133636224.732653</v>
      </c>
      <c r="E85" s="9"/>
      <c r="F85" s="80" t="n">
        <f aca="false">'High pensions'!I85</f>
        <v>24289965.7272218</v>
      </c>
      <c r="G85" s="80" t="n">
        <f aca="false">'High pensions'!K85</f>
        <v>2766072.44558541</v>
      </c>
      <c r="H85" s="80" t="n">
        <f aca="false">'High pensions'!V85</f>
        <v>15218114.4722978</v>
      </c>
      <c r="I85" s="80" t="n">
        <f aca="false">'High pensions'!M85</f>
        <v>85548.6323376927</v>
      </c>
      <c r="J85" s="80" t="n">
        <f aca="false">'High pensions'!W85</f>
        <v>470663.334194776</v>
      </c>
      <c r="K85" s="9"/>
      <c r="L85" s="80" t="n">
        <f aca="false">'High pensions'!N85</f>
        <v>2553760.84616306</v>
      </c>
      <c r="M85" s="67"/>
      <c r="N85" s="80" t="n">
        <f aca="false">'High pensions'!L85</f>
        <v>1126468.59596467</v>
      </c>
      <c r="O85" s="9"/>
      <c r="P85" s="80" t="n">
        <f aca="false">'High pensions'!X85</f>
        <v>19448975.0238377</v>
      </c>
      <c r="Q85" s="67"/>
      <c r="R85" s="80" t="n">
        <f aca="false">'High SIPA income'!G80</f>
        <v>36649450.1622091</v>
      </c>
      <c r="S85" s="67"/>
      <c r="T85" s="80" t="n">
        <f aca="false">'High SIPA income'!J80</f>
        <v>140132349.165356</v>
      </c>
      <c r="U85" s="9"/>
      <c r="V85" s="80" t="n">
        <f aca="false">'High SIPA income'!F80</f>
        <v>152816.705565107</v>
      </c>
      <c r="W85" s="67"/>
      <c r="X85" s="80" t="n">
        <f aca="false">'High SIPA income'!M80</f>
        <v>383831.5061008</v>
      </c>
      <c r="Y85" s="9"/>
      <c r="Z85" s="9" t="n">
        <f aca="false">R85+V85-N85-L85-F85</f>
        <v>8832071.69842467</v>
      </c>
      <c r="AA85" s="9"/>
      <c r="AB85" s="9" t="n">
        <f aca="false">T85-P85-D85</f>
        <v>-12952850.591135</v>
      </c>
      <c r="AC85" s="50"/>
      <c r="AD85" s="9"/>
      <c r="AE85" s="9"/>
      <c r="AF85" s="9"/>
      <c r="AG85" s="9" t="n">
        <f aca="false">BF85/100*$AG$53</f>
        <v>7430204663.27998</v>
      </c>
      <c r="AH85" s="39" t="n">
        <f aca="false">(AG85-AG84)/AG84</f>
        <v>0.0113321796752682</v>
      </c>
      <c r="AI85" s="39" t="n">
        <f aca="false">(AG85-AG81)/AG81</f>
        <v>0.0243095903247528</v>
      </c>
      <c r="AJ85" s="39" t="n">
        <f aca="false">AB85/AG85</f>
        <v>-0.0017432696914996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13830691</v>
      </c>
      <c r="AX85" s="7"/>
      <c r="AY85" s="39" t="n">
        <f aca="false">(AW85-AW84)/AW84</f>
        <v>0.00425119024686282</v>
      </c>
      <c r="AZ85" s="12" t="n">
        <f aca="false">workers_and_wage_high!B73</f>
        <v>8267.80697699038</v>
      </c>
      <c r="BA85" s="39" t="n">
        <f aca="false">(AZ85-AZ84)/AZ84</f>
        <v>0.00705101422549958</v>
      </c>
      <c r="BB85" s="38"/>
      <c r="BC85" s="38"/>
      <c r="BD85" s="38"/>
      <c r="BE85" s="38"/>
      <c r="BF85" s="7" t="n">
        <f aca="false">BF84*(1+AY85)*(1+BA85)*(1-BE85)</f>
        <v>127.828879499292</v>
      </c>
      <c r="BG85" s="7"/>
      <c r="BH85" s="7"/>
      <c r="BI85" s="39" t="n">
        <f aca="false">T92/AG92</f>
        <v>0.0165682243897144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79" t="n">
        <f aca="false">'High pensions'!Q86</f>
        <v>133678383.329526</v>
      </c>
      <c r="E86" s="6"/>
      <c r="F86" s="79" t="n">
        <f aca="false">'High pensions'!I86</f>
        <v>24297628.5512443</v>
      </c>
      <c r="G86" s="79" t="n">
        <f aca="false">'High pensions'!K86</f>
        <v>2871372.35474402</v>
      </c>
      <c r="H86" s="79" t="n">
        <f aca="false">'High pensions'!V86</f>
        <v>15797443.5039925</v>
      </c>
      <c r="I86" s="79" t="n">
        <f aca="false">'High pensions'!M86</f>
        <v>88805.3305590935</v>
      </c>
      <c r="J86" s="79" t="n">
        <f aca="false">'High pensions'!W86</f>
        <v>488580.726927603</v>
      </c>
      <c r="K86" s="6"/>
      <c r="L86" s="79" t="n">
        <f aca="false">'High pensions'!N86</f>
        <v>3226608.33494304</v>
      </c>
      <c r="M86" s="8"/>
      <c r="N86" s="79" t="n">
        <f aca="false">'High pensions'!L86</f>
        <v>1128880.06319215</v>
      </c>
      <c r="O86" s="6"/>
      <c r="P86" s="79" t="n">
        <f aca="false">'High pensions'!X86</f>
        <v>22953651.0228871</v>
      </c>
      <c r="Q86" s="8"/>
      <c r="R86" s="79" t="n">
        <f aca="false">'High SIPA income'!G81</f>
        <v>32127469.7132934</v>
      </c>
      <c r="S86" s="8"/>
      <c r="T86" s="79" t="n">
        <f aca="false">'High SIPA income'!J81</f>
        <v>122842164.991194</v>
      </c>
      <c r="U86" s="6"/>
      <c r="V86" s="79" t="n">
        <f aca="false">'High SIPA income'!F81</f>
        <v>158743.106876098</v>
      </c>
      <c r="W86" s="8"/>
      <c r="X86" s="79" t="n">
        <f aca="false">'High SIPA income'!M81</f>
        <v>398716.917565101</v>
      </c>
      <c r="Y86" s="6"/>
      <c r="Z86" s="6" t="n">
        <f aca="false">R86+V86-N86-L86-F86</f>
        <v>3633095.87079</v>
      </c>
      <c r="AA86" s="6"/>
      <c r="AB86" s="6" t="n">
        <f aca="false">T86-P86-D86</f>
        <v>-33789869.3612197</v>
      </c>
      <c r="AC86" s="50"/>
      <c r="AD86" s="6"/>
      <c r="AE86" s="6"/>
      <c r="AF86" s="6"/>
      <c r="AG86" s="6" t="n">
        <f aca="false">BF86/100*$AG$53</f>
        <v>7474462963.27454</v>
      </c>
      <c r="AH86" s="61" t="n">
        <f aca="false">(AG86-AG85)/AG85</f>
        <v>0.0059565384804656</v>
      </c>
      <c r="AI86" s="61"/>
      <c r="AJ86" s="61" t="n">
        <f aca="false">AB86/AG86</f>
        <v>-0.00452070864853365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0.00717419302673992</v>
      </c>
      <c r="AV86" s="5"/>
      <c r="AW86" s="5" t="n">
        <f aca="false">workers_and_wage_high!C74</f>
        <v>13894466</v>
      </c>
      <c r="AX86" s="5"/>
      <c r="AY86" s="61" t="n">
        <f aca="false">(AW86-AW85)/AW85</f>
        <v>0.00461112174366415</v>
      </c>
      <c r="AZ86" s="11" t="n">
        <f aca="false">workers_and_wage_high!B74</f>
        <v>8278.87956581876</v>
      </c>
      <c r="BA86" s="61" t="n">
        <f aca="false">(AZ86-AZ85)/AZ85</f>
        <v>0.00133924133197556</v>
      </c>
      <c r="BB86" s="66"/>
      <c r="BC86" s="66"/>
      <c r="BD86" s="66"/>
      <c r="BE86" s="66"/>
      <c r="BF86" s="5" t="n">
        <f aca="false">BF85*(1+AY86)*(1+BA86)*(1-BE86)</f>
        <v>128.590297138944</v>
      </c>
      <c r="BG86" s="5"/>
      <c r="BH86" s="5"/>
      <c r="BI86" s="61" t="n">
        <f aca="false">T93/AG93</f>
        <v>0.019035664315743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0" t="n">
        <f aca="false">'High pensions'!Q87</f>
        <v>133914938.397053</v>
      </c>
      <c r="E87" s="9"/>
      <c r="F87" s="80" t="n">
        <f aca="false">'High pensions'!I87</f>
        <v>24340625.2349227</v>
      </c>
      <c r="G87" s="80" t="n">
        <f aca="false">'High pensions'!K87</f>
        <v>2919764.36647867</v>
      </c>
      <c r="H87" s="80" t="n">
        <f aca="false">'High pensions'!V87</f>
        <v>16063682.0746048</v>
      </c>
      <c r="I87" s="80" t="n">
        <f aca="false">'High pensions'!M87</f>
        <v>90301.9907158357</v>
      </c>
      <c r="J87" s="80" t="n">
        <f aca="false">'High pensions'!W87</f>
        <v>496814.909523862</v>
      </c>
      <c r="K87" s="9"/>
      <c r="L87" s="80" t="n">
        <f aca="false">'High pensions'!N87</f>
        <v>2614626.64617168</v>
      </c>
      <c r="M87" s="67"/>
      <c r="N87" s="80" t="n">
        <f aca="false">'High pensions'!L87</f>
        <v>1130499.96791084</v>
      </c>
      <c r="O87" s="9"/>
      <c r="P87" s="80" t="n">
        <f aca="false">'High pensions'!X87</f>
        <v>19786987.368427</v>
      </c>
      <c r="Q87" s="67"/>
      <c r="R87" s="80" t="n">
        <f aca="false">'High SIPA income'!G82</f>
        <v>37049797.4287674</v>
      </c>
      <c r="S87" s="67"/>
      <c r="T87" s="80" t="n">
        <f aca="false">'High SIPA income'!J82</f>
        <v>141663111.63782</v>
      </c>
      <c r="U87" s="9"/>
      <c r="V87" s="80" t="n">
        <f aca="false">'High SIPA income'!F82</f>
        <v>161314.877876568</v>
      </c>
      <c r="W87" s="67"/>
      <c r="X87" s="80" t="n">
        <f aca="false">'High SIPA income'!M82</f>
        <v>405176.464856128</v>
      </c>
      <c r="Y87" s="9"/>
      <c r="Z87" s="9" t="n">
        <f aca="false">R87+V87-N87-L87-F87</f>
        <v>9125360.45763872</v>
      </c>
      <c r="AA87" s="9"/>
      <c r="AB87" s="9" t="n">
        <f aca="false">T87-P87-D87</f>
        <v>-12038814.1276598</v>
      </c>
      <c r="AC87" s="50"/>
      <c r="AD87" s="9"/>
      <c r="AE87" s="9"/>
      <c r="AF87" s="9"/>
      <c r="AG87" s="9" t="n">
        <f aca="false">BF87/100*$AG$53</f>
        <v>7507642328.94102</v>
      </c>
      <c r="AH87" s="39" t="n">
        <f aca="false">(AG87-AG86)/AG86</f>
        <v>0.00443903004530299</v>
      </c>
      <c r="AI87" s="39"/>
      <c r="AJ87" s="39" t="n">
        <f aca="false">AB87/AG87</f>
        <v>-0.00160354124506593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13910288</v>
      </c>
      <c r="AX87" s="7"/>
      <c r="AY87" s="39" t="n">
        <f aca="false">(AW87-AW86)/AW86</f>
        <v>0.0011387267419993</v>
      </c>
      <c r="AZ87" s="12" t="n">
        <f aca="false">workers_and_wage_high!B75</f>
        <v>8306.17130156815</v>
      </c>
      <c r="BA87" s="39" t="n">
        <f aca="false">(AZ87-AZ86)/AZ86</f>
        <v>0.00329654943430651</v>
      </c>
      <c r="BB87" s="38"/>
      <c r="BC87" s="38"/>
      <c r="BD87" s="38"/>
      <c r="BE87" s="38"/>
      <c r="BF87" s="7" t="n">
        <f aca="false">BF86*(1+AY87)*(1+BA87)*(1-BE87)</f>
        <v>129.161113331478</v>
      </c>
      <c r="BG87" s="7"/>
      <c r="BH87" s="7"/>
      <c r="BI87" s="39" t="n">
        <f aca="false">T94/AG94</f>
        <v>0.0166161445138066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0" t="n">
        <f aca="false">'High pensions'!Q88</f>
        <v>134262853.655631</v>
      </c>
      <c r="E88" s="9"/>
      <c r="F88" s="80" t="n">
        <f aca="false">'High pensions'!I88</f>
        <v>24403862.9515205</v>
      </c>
      <c r="G88" s="80" t="n">
        <f aca="false">'High pensions'!K88</f>
        <v>2971525.17324774</v>
      </c>
      <c r="H88" s="80" t="n">
        <f aca="false">'High pensions'!V88</f>
        <v>16348454.7615412</v>
      </c>
      <c r="I88" s="80" t="n">
        <f aca="false">'High pensions'!M88</f>
        <v>91902.840409724</v>
      </c>
      <c r="J88" s="80" t="n">
        <f aca="false">'High pensions'!W88</f>
        <v>505622.312212615</v>
      </c>
      <c r="K88" s="9"/>
      <c r="L88" s="80" t="n">
        <f aca="false">'High pensions'!N88</f>
        <v>2609936.00989442</v>
      </c>
      <c r="M88" s="67"/>
      <c r="N88" s="80" t="n">
        <f aca="false">'High pensions'!L88</f>
        <v>1134402.1065154</v>
      </c>
      <c r="O88" s="9"/>
      <c r="P88" s="80" t="n">
        <f aca="false">'High pensions'!X88</f>
        <v>19784116.0497713</v>
      </c>
      <c r="Q88" s="67"/>
      <c r="R88" s="80" t="n">
        <f aca="false">'High SIPA income'!G83</f>
        <v>32514398.4047519</v>
      </c>
      <c r="S88" s="67"/>
      <c r="T88" s="80" t="n">
        <f aca="false">'High SIPA income'!J83</f>
        <v>124321620.378753</v>
      </c>
      <c r="U88" s="9"/>
      <c r="V88" s="80" t="n">
        <f aca="false">'High SIPA income'!F83</f>
        <v>160169.335838344</v>
      </c>
      <c r="W88" s="67"/>
      <c r="X88" s="80" t="n">
        <f aca="false">'High SIPA income'!M83</f>
        <v>402299.193525044</v>
      </c>
      <c r="Y88" s="9"/>
      <c r="Z88" s="9" t="n">
        <f aca="false">R88+V88-N88-L88-F88</f>
        <v>4526366.67265988</v>
      </c>
      <c r="AA88" s="9"/>
      <c r="AB88" s="9" t="n">
        <f aca="false">T88-P88-D88</f>
        <v>-29725349.3266492</v>
      </c>
      <c r="AC88" s="50"/>
      <c r="AD88" s="9"/>
      <c r="AE88" s="9"/>
      <c r="AF88" s="9"/>
      <c r="AG88" s="9" t="n">
        <f aca="false">BF88/100*$AG$53</f>
        <v>7572778647.7496</v>
      </c>
      <c r="AH88" s="39" t="n">
        <f aca="false">(AG88-AG87)/AG87</f>
        <v>0.00867600185979602</v>
      </c>
      <c r="AI88" s="39"/>
      <c r="AJ88" s="39" t="n">
        <f aca="false">AB88/AG88</f>
        <v>-0.0039252896075977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13971976</v>
      </c>
      <c r="AX88" s="7"/>
      <c r="AY88" s="39" t="n">
        <f aca="false">(AW88-AW87)/AW87</f>
        <v>0.00443470329298718</v>
      </c>
      <c r="AZ88" s="12" t="n">
        <f aca="false">workers_and_wage_high!B76</f>
        <v>8341.24471382832</v>
      </c>
      <c r="BA88" s="39" t="n">
        <f aca="false">(AZ88-AZ87)/AZ87</f>
        <v>0.00422257270970835</v>
      </c>
      <c r="BB88" s="38"/>
      <c r="BC88" s="38"/>
      <c r="BD88" s="38"/>
      <c r="BE88" s="38"/>
      <c r="BF88" s="7" t="n">
        <f aca="false">BF87*(1+AY88)*(1+BA88)*(1-BE88)</f>
        <v>130.281715390956</v>
      </c>
      <c r="BG88" s="7"/>
      <c r="BH88" s="7"/>
      <c r="BI88" s="39" t="n">
        <f aca="false">T95/AG95</f>
        <v>0.0190822464460691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0" t="n">
        <f aca="false">'High pensions'!Q89</f>
        <v>134126003.172598</v>
      </c>
      <c r="E89" s="9"/>
      <c r="F89" s="80" t="n">
        <f aca="false">'High pensions'!I89</f>
        <v>24378988.7562994</v>
      </c>
      <c r="G89" s="80" t="n">
        <f aca="false">'High pensions'!K89</f>
        <v>3035910.87552904</v>
      </c>
      <c r="H89" s="80" t="n">
        <f aca="false">'High pensions'!V89</f>
        <v>16702685.8986395</v>
      </c>
      <c r="I89" s="80" t="n">
        <f aca="false">'High pensions'!M89</f>
        <v>93894.150789558</v>
      </c>
      <c r="J89" s="80" t="n">
        <f aca="false">'High pensions'!W89</f>
        <v>516577.914390914</v>
      </c>
      <c r="K89" s="9"/>
      <c r="L89" s="80" t="n">
        <f aca="false">'High pensions'!N89</f>
        <v>2600720.48943343</v>
      </c>
      <c r="M89" s="67"/>
      <c r="N89" s="80" t="n">
        <f aca="false">'High pensions'!L89</f>
        <v>1134429.25781384</v>
      </c>
      <c r="O89" s="9"/>
      <c r="P89" s="80" t="n">
        <f aca="false">'High pensions'!X89</f>
        <v>19736446.0487236</v>
      </c>
      <c r="Q89" s="67"/>
      <c r="R89" s="80" t="n">
        <f aca="false">'High SIPA income'!G84</f>
        <v>37789265.5662376</v>
      </c>
      <c r="S89" s="67"/>
      <c r="T89" s="80" t="n">
        <f aca="false">'High SIPA income'!J84</f>
        <v>144490532.152398</v>
      </c>
      <c r="U89" s="9"/>
      <c r="V89" s="80" t="n">
        <f aca="false">'High SIPA income'!F84</f>
        <v>164051.85421633</v>
      </c>
      <c r="W89" s="67"/>
      <c r="X89" s="80" t="n">
        <f aca="false">'High SIPA income'!M84</f>
        <v>412050.960329436</v>
      </c>
      <c r="Y89" s="9"/>
      <c r="Z89" s="9" t="n">
        <f aca="false">R89+V89-N89-L89-F89</f>
        <v>9839178.91690725</v>
      </c>
      <c r="AA89" s="9"/>
      <c r="AB89" s="9" t="n">
        <f aca="false">T89-P89-D89</f>
        <v>-9371917.0689242</v>
      </c>
      <c r="AC89" s="50"/>
      <c r="AD89" s="9"/>
      <c r="AE89" s="9"/>
      <c r="AF89" s="9"/>
      <c r="AG89" s="9" t="n">
        <f aca="false">BF89/100*$AG$53</f>
        <v>7645668169.82566</v>
      </c>
      <c r="AH89" s="39" t="n">
        <f aca="false">(AG89-AG88)/AG88</f>
        <v>0.00962520172139506</v>
      </c>
      <c r="AI89" s="39" t="n">
        <f aca="false">(AG89-AG85)/AG85</f>
        <v>0.0289983272749538</v>
      </c>
      <c r="AJ89" s="39" t="n">
        <f aca="false">AB89/AG89</f>
        <v>-0.00122578130004534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13991703</v>
      </c>
      <c r="AX89" s="7"/>
      <c r="AY89" s="39" t="n">
        <f aca="false">(AW89-AW88)/AW88</f>
        <v>0.0014118976442559</v>
      </c>
      <c r="AZ89" s="12" t="n">
        <f aca="false">workers_and_wage_high!B77</f>
        <v>8409.65730147348</v>
      </c>
      <c r="BA89" s="39" t="n">
        <f aca="false">(AZ89-AZ88)/AZ88</f>
        <v>0.00820172408222853</v>
      </c>
      <c r="BB89" s="38"/>
      <c r="BC89" s="38"/>
      <c r="BD89" s="38"/>
      <c r="BE89" s="38"/>
      <c r="BF89" s="7" t="n">
        <f aca="false">BF88*(1+AY89)*(1+BA89)*(1-BE89)</f>
        <v>131.535703182203</v>
      </c>
      <c r="BG89" s="7"/>
      <c r="BH89" s="7"/>
      <c r="BI89" s="39" t="n">
        <f aca="false">T96/AG96</f>
        <v>0.0167206839620604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79" t="n">
        <f aca="false">'High pensions'!Q90</f>
        <v>134955314.263735</v>
      </c>
      <c r="E90" s="6"/>
      <c r="F90" s="79" t="n">
        <f aca="false">'High pensions'!I90</f>
        <v>24529725.8638555</v>
      </c>
      <c r="G90" s="79" t="n">
        <f aca="false">'High pensions'!K90</f>
        <v>3111321.67277375</v>
      </c>
      <c r="H90" s="79" t="n">
        <f aca="false">'High pensions'!V90</f>
        <v>17117573.8552977</v>
      </c>
      <c r="I90" s="79" t="n">
        <f aca="false">'High pensions'!M90</f>
        <v>96226.4434878477</v>
      </c>
      <c r="J90" s="79" t="n">
        <f aca="false">'High pensions'!W90</f>
        <v>529409.500679308</v>
      </c>
      <c r="K90" s="6"/>
      <c r="L90" s="79" t="n">
        <f aca="false">'High pensions'!N90</f>
        <v>3213892.02618305</v>
      </c>
      <c r="M90" s="8"/>
      <c r="N90" s="79" t="n">
        <f aca="false">'High pensions'!L90</f>
        <v>1142828.4773495</v>
      </c>
      <c r="O90" s="6"/>
      <c r="P90" s="79" t="n">
        <f aca="false">'High pensions'!X90</f>
        <v>22964406.095527</v>
      </c>
      <c r="Q90" s="8"/>
      <c r="R90" s="79" t="n">
        <f aca="false">'High SIPA income'!G85</f>
        <v>33292752.9755781</v>
      </c>
      <c r="S90" s="8"/>
      <c r="T90" s="79" t="n">
        <f aca="false">'High SIPA income'!J85</f>
        <v>127297726.541621</v>
      </c>
      <c r="U90" s="6"/>
      <c r="V90" s="79" t="n">
        <f aca="false">'High SIPA income'!F85</f>
        <v>157774.237123089</v>
      </c>
      <c r="W90" s="8"/>
      <c r="X90" s="79" t="n">
        <f aca="false">'High SIPA income'!M85</f>
        <v>396283.396078444</v>
      </c>
      <c r="Y90" s="6"/>
      <c r="Z90" s="6" t="n">
        <f aca="false">R90+V90-N90-L90-F90</f>
        <v>4564080.84531307</v>
      </c>
      <c r="AA90" s="6"/>
      <c r="AB90" s="6" t="n">
        <f aca="false">T90-P90-D90</f>
        <v>-30621993.8176416</v>
      </c>
      <c r="AC90" s="50"/>
      <c r="AD90" s="6"/>
      <c r="AE90" s="6"/>
      <c r="AF90" s="6"/>
      <c r="AG90" s="6" t="n">
        <f aca="false">BF90/100*$AG$53</f>
        <v>7700856305.24427</v>
      </c>
      <c r="AH90" s="61" t="n">
        <f aca="false">(AG90-AG89)/AG89</f>
        <v>0.00721822268410964</v>
      </c>
      <c r="AI90" s="61"/>
      <c r="AJ90" s="61" t="n">
        <f aca="false">AB90/AG90</f>
        <v>-0.00397644010014679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0.00532523842778312</v>
      </c>
      <c r="AV90" s="5"/>
      <c r="AW90" s="5" t="n">
        <f aca="false">workers_and_wage_high!C78</f>
        <v>14058887</v>
      </c>
      <c r="AX90" s="5"/>
      <c r="AY90" s="61" t="n">
        <f aca="false">(AW90-AW89)/AW89</f>
        <v>0.00480170283774606</v>
      </c>
      <c r="AZ90" s="11" t="n">
        <f aca="false">workers_and_wage_high!B78</f>
        <v>8429.88229085471</v>
      </c>
      <c r="BA90" s="61" t="n">
        <f aca="false">(AZ90-AZ89)/AZ89</f>
        <v>0.00240497188603376</v>
      </c>
      <c r="BB90" s="66"/>
      <c r="BC90" s="66"/>
      <c r="BD90" s="66"/>
      <c r="BE90" s="66"/>
      <c r="BF90" s="5" t="n">
        <f aca="false">BF89*(1+AY90)*(1+BA90)*(1-BE90)</f>
        <v>132.485157178683</v>
      </c>
      <c r="BG90" s="5"/>
      <c r="BH90" s="5"/>
      <c r="BI90" s="61" t="n">
        <f aca="false">T97/AG97</f>
        <v>0.019145454159402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0" t="n">
        <f aca="false">'High pensions'!Q91</f>
        <v>135531223.809059</v>
      </c>
      <c r="E91" s="9"/>
      <c r="F91" s="80" t="n">
        <f aca="false">'High pensions'!I91</f>
        <v>24634404.2408889</v>
      </c>
      <c r="G91" s="80" t="n">
        <f aca="false">'High pensions'!K91</f>
        <v>3191363.75131441</v>
      </c>
      <c r="H91" s="80" t="n">
        <f aca="false">'High pensions'!V91</f>
        <v>17557941.7551972</v>
      </c>
      <c r="I91" s="80" t="n">
        <f aca="false">'High pensions'!M91</f>
        <v>98701.971690136</v>
      </c>
      <c r="J91" s="80" t="n">
        <f aca="false">'High pensions'!W91</f>
        <v>543029.126449396</v>
      </c>
      <c r="K91" s="9"/>
      <c r="L91" s="80" t="n">
        <f aca="false">'High pensions'!N91</f>
        <v>2546628.43380069</v>
      </c>
      <c r="M91" s="67"/>
      <c r="N91" s="80" t="n">
        <f aca="false">'High pensions'!L91</f>
        <v>1149112.87747161</v>
      </c>
      <c r="O91" s="9"/>
      <c r="P91" s="80" t="n">
        <f aca="false">'High pensions'!X91</f>
        <v>19536547.0578913</v>
      </c>
      <c r="Q91" s="67"/>
      <c r="R91" s="80" t="n">
        <f aca="false">'High SIPA income'!G86</f>
        <v>38425417.3039993</v>
      </c>
      <c r="S91" s="67"/>
      <c r="T91" s="80" t="n">
        <f aca="false">'High SIPA income'!J86</f>
        <v>146922913.458082</v>
      </c>
      <c r="U91" s="9"/>
      <c r="V91" s="80" t="n">
        <f aca="false">'High SIPA income'!F86</f>
        <v>156932.075418608</v>
      </c>
      <c r="W91" s="67"/>
      <c r="X91" s="80" t="n">
        <f aca="false">'High SIPA income'!M86</f>
        <v>394168.128678744</v>
      </c>
      <c r="Y91" s="9"/>
      <c r="Z91" s="9" t="n">
        <f aca="false">R91+V91-N91-L91-F91</f>
        <v>10252203.8272568</v>
      </c>
      <c r="AA91" s="9"/>
      <c r="AB91" s="9" t="n">
        <f aca="false">T91-P91-D91</f>
        <v>-8144857.40886733</v>
      </c>
      <c r="AC91" s="50"/>
      <c r="AD91" s="9"/>
      <c r="AE91" s="9"/>
      <c r="AF91" s="9"/>
      <c r="AG91" s="9" t="n">
        <f aca="false">BF91/100*$AG$53</f>
        <v>7736865003.27481</v>
      </c>
      <c r="AH91" s="39" t="n">
        <f aca="false">(AG91-AG90)/AG90</f>
        <v>0.00467593428616696</v>
      </c>
      <c r="AI91" s="39"/>
      <c r="AJ91" s="39" t="n">
        <f aca="false">AB91/AG91</f>
        <v>-0.00105273355621687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14115277</v>
      </c>
      <c r="AX91" s="7"/>
      <c r="AY91" s="39" t="n">
        <f aca="false">(AW91-AW90)/AW90</f>
        <v>0.00401098607592479</v>
      </c>
      <c r="AZ91" s="12" t="n">
        <f aca="false">workers_and_wage_high!B79</f>
        <v>8435.46533249429</v>
      </c>
      <c r="BA91" s="39" t="n">
        <f aca="false">(AZ91-AZ90)/AZ90</f>
        <v>0.000662291767185791</v>
      </c>
      <c r="BB91" s="38"/>
      <c r="BC91" s="38"/>
      <c r="BD91" s="38"/>
      <c r="BE91" s="38"/>
      <c r="BF91" s="7" t="n">
        <f aca="false">BF90*(1+AY91)*(1+BA91)*(1-BE91)</f>
        <v>133.104649067543</v>
      </c>
      <c r="BG91" s="7"/>
      <c r="BH91" s="7"/>
      <c r="BI91" s="39" t="n">
        <f aca="false">T98/AG98</f>
        <v>0.0167236681235224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0" t="n">
        <f aca="false">'High pensions'!Q92</f>
        <v>135785031.610057</v>
      </c>
      <c r="E92" s="9"/>
      <c r="F92" s="80" t="n">
        <f aca="false">'High pensions'!I92</f>
        <v>24680536.8131004</v>
      </c>
      <c r="G92" s="80" t="n">
        <f aca="false">'High pensions'!K92</f>
        <v>3242797.94936876</v>
      </c>
      <c r="H92" s="80" t="n">
        <f aca="false">'High pensions'!V92</f>
        <v>17840917.5373504</v>
      </c>
      <c r="I92" s="80" t="n">
        <f aca="false">'High pensions'!M92</f>
        <v>100292.720083571</v>
      </c>
      <c r="J92" s="80" t="n">
        <f aca="false">'High pensions'!W92</f>
        <v>551780.954763418</v>
      </c>
      <c r="K92" s="9"/>
      <c r="L92" s="80" t="n">
        <f aca="false">'High pensions'!N92</f>
        <v>2556432.94938146</v>
      </c>
      <c r="M92" s="67"/>
      <c r="N92" s="80" t="n">
        <f aca="false">'High pensions'!L92</f>
        <v>1152900.12864884</v>
      </c>
      <c r="O92" s="9"/>
      <c r="P92" s="80" t="n">
        <f aca="false">'High pensions'!X92</f>
        <v>19608259.074406</v>
      </c>
      <c r="Q92" s="67"/>
      <c r="R92" s="80" t="n">
        <f aca="false">'High SIPA income'!G87</f>
        <v>33620944.0630585</v>
      </c>
      <c r="S92" s="67"/>
      <c r="T92" s="80" t="n">
        <f aca="false">'High SIPA income'!J87</f>
        <v>128552593.609482</v>
      </c>
      <c r="U92" s="9"/>
      <c r="V92" s="80" t="n">
        <f aca="false">'High SIPA income'!F87</f>
        <v>156995.443677934</v>
      </c>
      <c r="W92" s="67"/>
      <c r="X92" s="80" t="n">
        <f aca="false">'High SIPA income'!M87</f>
        <v>394327.291476594</v>
      </c>
      <c r="Y92" s="9"/>
      <c r="Z92" s="9" t="n">
        <f aca="false">R92+V92-N92-L92-F92</f>
        <v>5388069.61560577</v>
      </c>
      <c r="AA92" s="9"/>
      <c r="AB92" s="9" t="n">
        <f aca="false">T92-P92-D92</f>
        <v>-26840697.074981</v>
      </c>
      <c r="AC92" s="50"/>
      <c r="AD92" s="9"/>
      <c r="AE92" s="9"/>
      <c r="AF92" s="9"/>
      <c r="AG92" s="9" t="n">
        <f aca="false">BF92/100*$AG$53</f>
        <v>7758984341.69491</v>
      </c>
      <c r="AH92" s="39" t="n">
        <f aca="false">(AG92-AG91)/AG91</f>
        <v>0.00285895364734234</v>
      </c>
      <c r="AI92" s="39"/>
      <c r="AJ92" s="39" t="n">
        <f aca="false">AB92/AG92</f>
        <v>-0.00345930548290265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14103748</v>
      </c>
      <c r="AX92" s="7"/>
      <c r="AY92" s="39" t="n">
        <f aca="false">(AW92-AW91)/AW91</f>
        <v>-0.000816774619442466</v>
      </c>
      <c r="AZ92" s="12" t="n">
        <f aca="false">workers_and_wage_high!B80</f>
        <v>8466.49715686696</v>
      </c>
      <c r="BA92" s="39" t="n">
        <f aca="false">(AZ92-AZ91)/AZ91</f>
        <v>0.00367873296250039</v>
      </c>
      <c r="BB92" s="38"/>
      <c r="BC92" s="38"/>
      <c r="BD92" s="38"/>
      <c r="BE92" s="38"/>
      <c r="BF92" s="7" t="n">
        <f aca="false">BF91*(1+AY92)*(1+BA92)*(1-BE92)</f>
        <v>133.485189089473</v>
      </c>
      <c r="BG92" s="7"/>
      <c r="BH92" s="7"/>
      <c r="BI92" s="39" t="n">
        <f aca="false">T99/AG99</f>
        <v>0.0192314939501024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0" t="n">
        <f aca="false">'High pensions'!Q93</f>
        <v>135519243.701141</v>
      </c>
      <c r="E93" s="9"/>
      <c r="F93" s="80" t="n">
        <f aca="false">'High pensions'!I93</f>
        <v>24632226.7144637</v>
      </c>
      <c r="G93" s="80" t="n">
        <f aca="false">'High pensions'!K93</f>
        <v>3304628.10600431</v>
      </c>
      <c r="H93" s="80" t="n">
        <f aca="false">'High pensions'!V93</f>
        <v>18181088.8163137</v>
      </c>
      <c r="I93" s="80" t="n">
        <f aca="false">'High pensions'!M93</f>
        <v>102204.992969206</v>
      </c>
      <c r="J93" s="80" t="n">
        <f aca="false">'High pensions'!W93</f>
        <v>562301.715968465</v>
      </c>
      <c r="K93" s="9"/>
      <c r="L93" s="80" t="n">
        <f aca="false">'High pensions'!N93</f>
        <v>2534937.36368672</v>
      </c>
      <c r="M93" s="67"/>
      <c r="N93" s="80" t="n">
        <f aca="false">'High pensions'!L93</f>
        <v>1150600.05724553</v>
      </c>
      <c r="O93" s="9"/>
      <c r="P93" s="80" t="n">
        <f aca="false">'High pensions'!X93</f>
        <v>19484064.06382</v>
      </c>
      <c r="Q93" s="67"/>
      <c r="R93" s="80" t="n">
        <f aca="false">'High SIPA income'!G88</f>
        <v>38880907.8136818</v>
      </c>
      <c r="S93" s="67"/>
      <c r="T93" s="80" t="n">
        <f aca="false">'High SIPA income'!J88</f>
        <v>148664520.89999</v>
      </c>
      <c r="U93" s="9"/>
      <c r="V93" s="80" t="n">
        <f aca="false">'High SIPA income'!F88</f>
        <v>161109.198497297</v>
      </c>
      <c r="W93" s="67"/>
      <c r="X93" s="80" t="n">
        <f aca="false">'High SIPA income'!M88</f>
        <v>404659.857554411</v>
      </c>
      <c r="Y93" s="9"/>
      <c r="Z93" s="9" t="n">
        <f aca="false">R93+V93-N93-L93-F93</f>
        <v>10724252.8767832</v>
      </c>
      <c r="AA93" s="9"/>
      <c r="AB93" s="9" t="n">
        <f aca="false">T93-P93-D93</f>
        <v>-6338786.86497106</v>
      </c>
      <c r="AC93" s="50"/>
      <c r="AD93" s="9"/>
      <c r="AE93" s="9"/>
      <c r="AF93" s="9"/>
      <c r="AG93" s="9" t="n">
        <f aca="false">BF93/100*$AG$53</f>
        <v>7809788953.72936</v>
      </c>
      <c r="AH93" s="39" t="n">
        <f aca="false">(AG93-AG92)/AG92</f>
        <v>0.00654784309351354</v>
      </c>
      <c r="AI93" s="39" t="n">
        <f aca="false">(AG93-AG89)/AG89</f>
        <v>0.0214658523307904</v>
      </c>
      <c r="AJ93" s="39" t="n">
        <f aca="false">AB93/AG93</f>
        <v>-0.000811646371307401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14152978</v>
      </c>
      <c r="AX93" s="7"/>
      <c r="AY93" s="39" t="n">
        <f aca="false">(AW93-AW92)/AW92</f>
        <v>0.00349056151598852</v>
      </c>
      <c r="AZ93" s="12" t="n">
        <f aca="false">workers_and_wage_high!B81</f>
        <v>8492.29158561052</v>
      </c>
      <c r="BA93" s="39" t="n">
        <f aca="false">(AZ93-AZ92)/AZ92</f>
        <v>0.0030466470685149</v>
      </c>
      <c r="BB93" s="38"/>
      <c r="BC93" s="38"/>
      <c r="BD93" s="38"/>
      <c r="BE93" s="38"/>
      <c r="BF93" s="7" t="n">
        <f aca="false">BF92*(1+AY93)*(1+BA93)*(1-BE93)</f>
        <v>134.359229162939</v>
      </c>
      <c r="BG93" s="7"/>
      <c r="BH93" s="7"/>
      <c r="BI93" s="39" t="n">
        <f aca="false">T100/AG100</f>
        <v>0.0167697835762222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79" t="n">
        <f aca="false">'High pensions'!Q94</f>
        <v>136297265.751163</v>
      </c>
      <c r="E94" s="6"/>
      <c r="F94" s="79" t="n">
        <f aca="false">'High pensions'!I94</f>
        <v>24773641.4316772</v>
      </c>
      <c r="G94" s="79" t="n">
        <f aca="false">'High pensions'!K94</f>
        <v>3358688.29266898</v>
      </c>
      <c r="H94" s="79" t="n">
        <f aca="false">'High pensions'!V94</f>
        <v>18478512.013009</v>
      </c>
      <c r="I94" s="79" t="n">
        <f aca="false">'High pensions'!M94</f>
        <v>103876.957505227</v>
      </c>
      <c r="J94" s="79" t="n">
        <f aca="false">'High pensions'!W94</f>
        <v>571500.371536362</v>
      </c>
      <c r="K94" s="6"/>
      <c r="L94" s="79" t="n">
        <f aca="false">'High pensions'!N94</f>
        <v>3061811.51305465</v>
      </c>
      <c r="M94" s="8"/>
      <c r="N94" s="79" t="n">
        <f aca="false">'High pensions'!L94</f>
        <v>1158069.62076081</v>
      </c>
      <c r="O94" s="6"/>
      <c r="P94" s="79" t="n">
        <f aca="false">'High pensions'!X94</f>
        <v>22259111.8641281</v>
      </c>
      <c r="Q94" s="8"/>
      <c r="R94" s="79" t="n">
        <f aca="false">'High SIPA income'!G89</f>
        <v>34323040.2758838</v>
      </c>
      <c r="S94" s="8"/>
      <c r="T94" s="79" t="n">
        <f aca="false">'High SIPA income'!J89</f>
        <v>131237119.331092</v>
      </c>
      <c r="U94" s="6"/>
      <c r="V94" s="79" t="n">
        <f aca="false">'High SIPA income'!F89</f>
        <v>161452.594497927</v>
      </c>
      <c r="W94" s="8"/>
      <c r="X94" s="79" t="n">
        <f aca="false">'High SIPA income'!M89</f>
        <v>405522.369304177</v>
      </c>
      <c r="Y94" s="6"/>
      <c r="Z94" s="6" t="n">
        <f aca="false">R94+V94-N94-L94-F94</f>
        <v>5490970.30488907</v>
      </c>
      <c r="AA94" s="6"/>
      <c r="AB94" s="6" t="n">
        <f aca="false">T94-P94-D94</f>
        <v>-27319258.2841994</v>
      </c>
      <c r="AC94" s="50"/>
      <c r="AD94" s="6"/>
      <c r="AE94" s="6"/>
      <c r="AF94" s="6"/>
      <c r="AG94" s="6" t="n">
        <f aca="false">BF94/100*$AG$53</f>
        <v>7898169110.29178</v>
      </c>
      <c r="AH94" s="61" t="n">
        <f aca="false">(AG94-AG93)/AG93</f>
        <v>0.0113165870532541</v>
      </c>
      <c r="AI94" s="61"/>
      <c r="AJ94" s="61" t="n">
        <f aca="false">AB94/AG94</f>
        <v>-0.00345893559668161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0.0077443186659754</v>
      </c>
      <c r="AV94" s="5"/>
      <c r="AW94" s="5" t="n">
        <f aca="false">workers_and_wage_high!C82</f>
        <v>14201945</v>
      </c>
      <c r="AX94" s="5"/>
      <c r="AY94" s="61" t="n">
        <f aca="false">(AW94-AW93)/AW93</f>
        <v>0.00345983721588488</v>
      </c>
      <c r="AZ94" s="11" t="n">
        <f aca="false">workers_and_wage_high!B82</f>
        <v>8558.78334547931</v>
      </c>
      <c r="BA94" s="61" t="n">
        <f aca="false">(AZ94-AZ93)/AZ93</f>
        <v>0.0078296604866298</v>
      </c>
      <c r="BB94" s="66"/>
      <c r="BC94" s="66"/>
      <c r="BD94" s="66"/>
      <c r="BE94" s="66"/>
      <c r="BF94" s="5" t="n">
        <f aca="false">BF93*(1+AY94)*(1+BA94)*(1-BE94)</f>
        <v>135.879717076169</v>
      </c>
      <c r="BG94" s="5"/>
      <c r="BH94" s="5"/>
      <c r="BI94" s="61" t="n">
        <f aca="false">T101/AG101</f>
        <v>0.0192195343144236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0" t="n">
        <f aca="false">'High pensions'!Q95</f>
        <v>136721506.974652</v>
      </c>
      <c r="E95" s="9"/>
      <c r="F95" s="80" t="n">
        <f aca="false">'High pensions'!I95</f>
        <v>24850752.2958851</v>
      </c>
      <c r="G95" s="80" t="n">
        <f aca="false">'High pensions'!K95</f>
        <v>3400689.49404081</v>
      </c>
      <c r="H95" s="80" t="n">
        <f aca="false">'High pensions'!V95</f>
        <v>18709590.2305989</v>
      </c>
      <c r="I95" s="80" t="n">
        <f aca="false">'High pensions'!M95</f>
        <v>105175.963733221</v>
      </c>
      <c r="J95" s="80" t="n">
        <f aca="false">'High pensions'!W95</f>
        <v>578647.120533987</v>
      </c>
      <c r="K95" s="9"/>
      <c r="L95" s="80" t="n">
        <f aca="false">'High pensions'!N95</f>
        <v>2477405.84472505</v>
      </c>
      <c r="M95" s="67"/>
      <c r="N95" s="80" t="n">
        <f aca="false">'High pensions'!L95</f>
        <v>1162892.1003836</v>
      </c>
      <c r="O95" s="9"/>
      <c r="P95" s="80" t="n">
        <f aca="false">'High pensions'!X95</f>
        <v>19253159.9330412</v>
      </c>
      <c r="Q95" s="67"/>
      <c r="R95" s="80" t="n">
        <f aca="false">'High SIPA income'!G90</f>
        <v>39768304.0926468</v>
      </c>
      <c r="S95" s="67"/>
      <c r="T95" s="80" t="n">
        <f aca="false">'High SIPA income'!J90</f>
        <v>152057557.484757</v>
      </c>
      <c r="U95" s="9"/>
      <c r="V95" s="80" t="n">
        <f aca="false">'High SIPA income'!F90</f>
        <v>165535.279305823</v>
      </c>
      <c r="W95" s="67"/>
      <c r="X95" s="80" t="n">
        <f aca="false">'High SIPA income'!M90</f>
        <v>415776.896470922</v>
      </c>
      <c r="Y95" s="9"/>
      <c r="Z95" s="9" t="n">
        <f aca="false">R95+V95-N95-L95-F95</f>
        <v>11442789.1309589</v>
      </c>
      <c r="AA95" s="9"/>
      <c r="AB95" s="9" t="n">
        <f aca="false">T95-P95-D95</f>
        <v>-3917109.42293575</v>
      </c>
      <c r="AC95" s="50"/>
      <c r="AD95" s="9"/>
      <c r="AE95" s="9"/>
      <c r="AF95" s="9"/>
      <c r="AG95" s="9" t="n">
        <f aca="false">BF95/100*$AG$53</f>
        <v>7968535461.19465</v>
      </c>
      <c r="AH95" s="39" t="n">
        <f aca="false">(AG95-AG94)/AG94</f>
        <v>0.00890919780524549</v>
      </c>
      <c r="AI95" s="39"/>
      <c r="AJ95" s="39" t="n">
        <f aca="false">AB95/AG95</f>
        <v>-0.000491572063902003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14287101</v>
      </c>
      <c r="AX95" s="7"/>
      <c r="AY95" s="39" t="n">
        <f aca="false">(AW95-AW94)/AW94</f>
        <v>0.0059960801143787</v>
      </c>
      <c r="AZ95" s="12" t="n">
        <f aca="false">workers_and_wage_high!B83</f>
        <v>8583.56748099322</v>
      </c>
      <c r="BA95" s="39" t="n">
        <f aca="false">(AZ95-AZ94)/AZ94</f>
        <v>0.00289575451480461</v>
      </c>
      <c r="BB95" s="38"/>
      <c r="BC95" s="38"/>
      <c r="BD95" s="38"/>
      <c r="BE95" s="38"/>
      <c r="BF95" s="7" t="n">
        <f aca="false">BF94*(1+AY95)*(1+BA95)*(1-BE95)</f>
        <v>137.090296353322</v>
      </c>
      <c r="BG95" s="7"/>
      <c r="BH95" s="7"/>
      <c r="BI95" s="39" t="n">
        <f aca="false">T102/AG102</f>
        <v>0.0168245962378491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0" t="n">
        <f aca="false">'High pensions'!Q96</f>
        <v>137079748.729055</v>
      </c>
      <c r="E96" s="9"/>
      <c r="F96" s="80" t="n">
        <f aca="false">'High pensions'!I96</f>
        <v>24915866.9753362</v>
      </c>
      <c r="G96" s="80" t="n">
        <f aca="false">'High pensions'!K96</f>
        <v>3448384.33166176</v>
      </c>
      <c r="H96" s="80" t="n">
        <f aca="false">'High pensions'!V96</f>
        <v>18971993.1549372</v>
      </c>
      <c r="I96" s="80" t="n">
        <f aca="false">'High pensions'!M96</f>
        <v>106651.061803971</v>
      </c>
      <c r="J96" s="80" t="n">
        <f aca="false">'High pensions'!W96</f>
        <v>586762.674894963</v>
      </c>
      <c r="K96" s="9"/>
      <c r="L96" s="80" t="n">
        <f aca="false">'High pensions'!N96</f>
        <v>2480961.72876509</v>
      </c>
      <c r="M96" s="67"/>
      <c r="N96" s="80" t="n">
        <f aca="false">'High pensions'!L96</f>
        <v>1167312.4015328</v>
      </c>
      <c r="O96" s="9"/>
      <c r="P96" s="80" t="n">
        <f aca="false">'High pensions'!X96</f>
        <v>19295930.6249521</v>
      </c>
      <c r="Q96" s="67"/>
      <c r="R96" s="80" t="n">
        <f aca="false">'High SIPA income'!G91</f>
        <v>35073954.8224028</v>
      </c>
      <c r="S96" s="67"/>
      <c r="T96" s="80" t="n">
        <f aca="false">'High SIPA income'!J91</f>
        <v>134108306.182747</v>
      </c>
      <c r="U96" s="9"/>
      <c r="V96" s="80" t="n">
        <f aca="false">'High SIPA income'!F91</f>
        <v>159505.924840057</v>
      </c>
      <c r="W96" s="67"/>
      <c r="X96" s="80" t="n">
        <f aca="false">'High SIPA income'!M91</f>
        <v>400632.896364044</v>
      </c>
      <c r="Y96" s="9"/>
      <c r="Z96" s="9" t="n">
        <f aca="false">R96+V96-N96-L96-F96</f>
        <v>6669319.6416088</v>
      </c>
      <c r="AA96" s="9"/>
      <c r="AB96" s="9" t="n">
        <f aca="false">T96-P96-D96</f>
        <v>-22267373.1712598</v>
      </c>
      <c r="AC96" s="50"/>
      <c r="AD96" s="9"/>
      <c r="AE96" s="9"/>
      <c r="AF96" s="9"/>
      <c r="AG96" s="9" t="n">
        <f aca="false">BF96/100*$AG$53</f>
        <v>8020503616.18233</v>
      </c>
      <c r="AH96" s="39" t="n">
        <f aca="false">(AG96-AG95)/AG95</f>
        <v>0.00652166953899585</v>
      </c>
      <c r="AI96" s="39"/>
      <c r="AJ96" s="39" t="n">
        <f aca="false">AB96/AG96</f>
        <v>-0.00277630610705451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14273244</v>
      </c>
      <c r="AX96" s="7"/>
      <c r="AY96" s="39" t="n">
        <f aca="false">(AW96-AW95)/AW95</f>
        <v>-0.000969895852209626</v>
      </c>
      <c r="AZ96" s="12" t="n">
        <f aca="false">workers_and_wage_high!B84</f>
        <v>8647.93426714581</v>
      </c>
      <c r="BA96" s="39" t="n">
        <f aca="false">(AZ96-AZ95)/AZ95</f>
        <v>0.00749883848354712</v>
      </c>
      <c r="BB96" s="38"/>
      <c r="BC96" s="38"/>
      <c r="BD96" s="38"/>
      <c r="BE96" s="38"/>
      <c r="BF96" s="7" t="n">
        <f aca="false">BF95*(1+AY96)*(1+BA96)*(1-BE96)</f>
        <v>137.984353963141</v>
      </c>
      <c r="BG96" s="7"/>
      <c r="BH96" s="7"/>
      <c r="BI96" s="39" t="n">
        <f aca="false">T103/AG103</f>
        <v>0.0193392882828945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0" t="n">
        <f aca="false">'High pensions'!Q97</f>
        <v>137066755.484848</v>
      </c>
      <c r="E97" s="9"/>
      <c r="F97" s="80" t="n">
        <f aca="false">'High pensions'!I97</f>
        <v>24913505.2993976</v>
      </c>
      <c r="G97" s="80" t="n">
        <f aca="false">'High pensions'!K97</f>
        <v>3498257.27808956</v>
      </c>
      <c r="H97" s="80" t="n">
        <f aca="false">'High pensions'!V97</f>
        <v>19246379.3912849</v>
      </c>
      <c r="I97" s="80" t="n">
        <f aca="false">'High pensions'!M97</f>
        <v>108193.524064626</v>
      </c>
      <c r="J97" s="80" t="n">
        <f aca="false">'High pensions'!W97</f>
        <v>595248.847153143</v>
      </c>
      <c r="K97" s="9"/>
      <c r="L97" s="80" t="n">
        <f aca="false">'High pensions'!N97</f>
        <v>2442030.09170196</v>
      </c>
      <c r="M97" s="67"/>
      <c r="N97" s="80" t="n">
        <f aca="false">'High pensions'!L97</f>
        <v>1168297.75693759</v>
      </c>
      <c r="O97" s="9"/>
      <c r="P97" s="80" t="n">
        <f aca="false">'High pensions'!X97</f>
        <v>19099335.3098687</v>
      </c>
      <c r="Q97" s="67"/>
      <c r="R97" s="80" t="n">
        <f aca="false">'High SIPA income'!G92</f>
        <v>40330117.4054046</v>
      </c>
      <c r="S97" s="67"/>
      <c r="T97" s="80" t="n">
        <f aca="false">'High SIPA income'!J92</f>
        <v>154205699.379401</v>
      </c>
      <c r="U97" s="9"/>
      <c r="V97" s="80" t="n">
        <f aca="false">'High SIPA income'!F92</f>
        <v>162744.133798153</v>
      </c>
      <c r="W97" s="67"/>
      <c r="X97" s="80" t="n">
        <f aca="false">'High SIPA income'!M92</f>
        <v>408766.343665234</v>
      </c>
      <c r="Y97" s="9"/>
      <c r="Z97" s="9" t="n">
        <f aca="false">R97+V97-N97-L97-F97</f>
        <v>11969028.3911656</v>
      </c>
      <c r="AA97" s="9"/>
      <c r="AB97" s="9" t="n">
        <f aca="false">T97-P97-D97</f>
        <v>-1960391.41531566</v>
      </c>
      <c r="AC97" s="50"/>
      <c r="AD97" s="9"/>
      <c r="AE97" s="9"/>
      <c r="AF97" s="9"/>
      <c r="AG97" s="9" t="n">
        <f aca="false">BF97/100*$AG$53</f>
        <v>8054428904.92484</v>
      </c>
      <c r="AH97" s="39" t="n">
        <f aca="false">(AG97-AG96)/AG96</f>
        <v>0.00422982026640614</v>
      </c>
      <c r="AI97" s="39" t="n">
        <f aca="false">(AG97-AG93)/AG93</f>
        <v>0.0313247838891551</v>
      </c>
      <c r="AJ97" s="39" t="n">
        <f aca="false">AB97/AG97</f>
        <v>-0.000243392975275626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14331057</v>
      </c>
      <c r="AX97" s="7"/>
      <c r="AY97" s="39" t="n">
        <f aca="false">(AW97-AW96)/AW96</f>
        <v>0.0040504457150736</v>
      </c>
      <c r="AZ97" s="12" t="n">
        <f aca="false">workers_and_wage_high!B85</f>
        <v>8649.47922869206</v>
      </c>
      <c r="BA97" s="39" t="n">
        <f aca="false">(AZ97-AZ96)/AZ96</f>
        <v>0.000178650935416682</v>
      </c>
      <c r="BB97" s="38"/>
      <c r="BC97" s="38"/>
      <c r="BD97" s="38"/>
      <c r="BE97" s="38"/>
      <c r="BF97" s="7" t="n">
        <f aca="false">BF96*(1+AY97)*(1+BA97)*(1-BE97)</f>
        <v>138.568002979981</v>
      </c>
      <c r="BG97" s="7"/>
      <c r="BH97" s="7"/>
      <c r="BI97" s="39" t="n">
        <f aca="false">T104/AG104</f>
        <v>0.0168666249074844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79" t="n">
        <f aca="false">'High pensions'!Q98</f>
        <v>136579315.237643</v>
      </c>
      <c r="E98" s="6"/>
      <c r="F98" s="79" t="n">
        <f aca="false">'High pensions'!I98</f>
        <v>24824907.2645281</v>
      </c>
      <c r="G98" s="79" t="n">
        <f aca="false">'High pensions'!K98</f>
        <v>3574664.09566191</v>
      </c>
      <c r="H98" s="79" t="n">
        <f aca="false">'High pensions'!V98</f>
        <v>19666747.1579121</v>
      </c>
      <c r="I98" s="79" t="n">
        <f aca="false">'High pensions'!M98</f>
        <v>110556.621515317</v>
      </c>
      <c r="J98" s="79" t="n">
        <f aca="false">'High pensions'!W98</f>
        <v>608249.912100378</v>
      </c>
      <c r="K98" s="6"/>
      <c r="L98" s="79" t="n">
        <f aca="false">'High pensions'!N98</f>
        <v>3054475.43240765</v>
      </c>
      <c r="M98" s="8"/>
      <c r="N98" s="79" t="n">
        <f aca="false">'High pensions'!L98</f>
        <v>1164080.22013757</v>
      </c>
      <c r="O98" s="6"/>
      <c r="P98" s="79" t="n">
        <f aca="false">'High pensions'!X98</f>
        <v>22254113.451134</v>
      </c>
      <c r="Q98" s="8"/>
      <c r="R98" s="79" t="n">
        <f aca="false">'High SIPA income'!G93</f>
        <v>35553134.0046915</v>
      </c>
      <c r="S98" s="8"/>
      <c r="T98" s="79" t="n">
        <f aca="false">'High SIPA income'!J93</f>
        <v>135940489.317502</v>
      </c>
      <c r="U98" s="6"/>
      <c r="V98" s="79" t="n">
        <f aca="false">'High SIPA income'!F93</f>
        <v>162758.759265778</v>
      </c>
      <c r="W98" s="8"/>
      <c r="X98" s="79" t="n">
        <f aca="false">'High SIPA income'!M93</f>
        <v>408803.078623267</v>
      </c>
      <c r="Y98" s="6"/>
      <c r="Z98" s="6" t="n">
        <f aca="false">R98+V98-N98-L98-F98</f>
        <v>6672429.84688387</v>
      </c>
      <c r="AA98" s="6"/>
      <c r="AB98" s="6" t="n">
        <f aca="false">T98-P98-D98</f>
        <v>-22892939.3712743</v>
      </c>
      <c r="AC98" s="50"/>
      <c r="AD98" s="6"/>
      <c r="AE98" s="6"/>
      <c r="AF98" s="6"/>
      <c r="AG98" s="6" t="n">
        <f aca="false">BF98/100*$AG$53</f>
        <v>8128628738.23104</v>
      </c>
      <c r="AH98" s="61" t="n">
        <f aca="false">(AG98-AG97)/AG97</f>
        <v>0.00921230222304549</v>
      </c>
      <c r="AI98" s="61"/>
      <c r="AJ98" s="61" t="n">
        <f aca="false">AB98/AG98</f>
        <v>-0.00281633472366661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0.0062316748814297</v>
      </c>
      <c r="AV98" s="5"/>
      <c r="AW98" s="5" t="n">
        <f aca="false">workers_and_wage_high!C86</f>
        <v>14340848</v>
      </c>
      <c r="AX98" s="5"/>
      <c r="AY98" s="61" t="n">
        <f aca="false">(AW98-AW97)/AW97</f>
        <v>0.000683201525191059</v>
      </c>
      <c r="AZ98" s="11" t="n">
        <f aca="false">workers_and_wage_high!B86</f>
        <v>8723.20114109458</v>
      </c>
      <c r="BA98" s="61" t="n">
        <f aca="false">(AZ98-AZ97)/AZ97</f>
        <v>0.00852327758161104</v>
      </c>
      <c r="BB98" s="66"/>
      <c r="BC98" s="66"/>
      <c r="BD98" s="66"/>
      <c r="BE98" s="66"/>
      <c r="BF98" s="5" t="n">
        <f aca="false">BF97*(1+AY98)*(1+BA98)*(1-BE98)</f>
        <v>139.844533301877</v>
      </c>
      <c r="BG98" s="5"/>
      <c r="BH98" s="5"/>
      <c r="BI98" s="61" t="n">
        <f aca="false">T105/AG105</f>
        <v>0.0194058322838366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0" t="n">
        <f aca="false">'High pensions'!Q99</f>
        <v>136883242.890138</v>
      </c>
      <c r="E99" s="9"/>
      <c r="F99" s="80" t="n">
        <f aca="false">'High pensions'!I99</f>
        <v>24880149.7130291</v>
      </c>
      <c r="G99" s="80" t="n">
        <f aca="false">'High pensions'!K99</f>
        <v>3646273.08882395</v>
      </c>
      <c r="H99" s="80" t="n">
        <f aca="false">'High pensions'!V99</f>
        <v>20060718.7102209</v>
      </c>
      <c r="I99" s="80" t="n">
        <f aca="false">'High pensions'!M99</f>
        <v>112771.33264404</v>
      </c>
      <c r="J99" s="80" t="n">
        <f aca="false">'High pensions'!W99</f>
        <v>620434.599285187</v>
      </c>
      <c r="K99" s="9"/>
      <c r="L99" s="80" t="n">
        <f aca="false">'High pensions'!N99</f>
        <v>2411090.93046631</v>
      </c>
      <c r="M99" s="67"/>
      <c r="N99" s="80" t="n">
        <f aca="false">'High pensions'!L99</f>
        <v>1168012.80501846</v>
      </c>
      <c r="O99" s="9"/>
      <c r="P99" s="80" t="n">
        <f aca="false">'High pensions'!X99</f>
        <v>18937224.1337536</v>
      </c>
      <c r="Q99" s="67"/>
      <c r="R99" s="80" t="n">
        <f aca="false">'High SIPA income'!G94</f>
        <v>41017814.5310657</v>
      </c>
      <c r="S99" s="67"/>
      <c r="T99" s="80" t="n">
        <f aca="false">'High SIPA income'!J94</f>
        <v>156835168.943245</v>
      </c>
      <c r="U99" s="9"/>
      <c r="V99" s="80" t="n">
        <f aca="false">'High SIPA income'!F94</f>
        <v>155869.556379647</v>
      </c>
      <c r="W99" s="67"/>
      <c r="X99" s="80" t="n">
        <f aca="false">'High SIPA income'!M94</f>
        <v>391499.387185612</v>
      </c>
      <c r="Y99" s="9"/>
      <c r="Z99" s="9" t="n">
        <f aca="false">R99+V99-N99-L99-F99</f>
        <v>12714430.6389315</v>
      </c>
      <c r="AA99" s="9"/>
      <c r="AB99" s="9" t="n">
        <f aca="false">T99-P99-D99</f>
        <v>1014701.9193542</v>
      </c>
      <c r="AC99" s="50"/>
      <c r="AD99" s="9"/>
      <c r="AE99" s="9"/>
      <c r="AF99" s="9"/>
      <c r="AG99" s="9" t="n">
        <f aca="false">BF99/100*$AG$53</f>
        <v>8155121455.9912</v>
      </c>
      <c r="AH99" s="39" t="n">
        <f aca="false">(AG99-AG98)/AG98</f>
        <v>0.00325918658771468</v>
      </c>
      <c r="AI99" s="39"/>
      <c r="AJ99" s="39" t="n">
        <f aca="false">AB99/AG99</f>
        <v>0.000124425114307616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14376288</v>
      </c>
      <c r="AX99" s="7"/>
      <c r="AY99" s="39" t="n">
        <f aca="false">(AW99-AW98)/AW98</f>
        <v>0.00247126250832587</v>
      </c>
      <c r="AZ99" s="12" t="n">
        <f aca="false">workers_and_wage_high!B87</f>
        <v>8730.05741766377</v>
      </c>
      <c r="BA99" s="39" t="n">
        <f aca="false">(AZ99-AZ98)/AZ98</f>
        <v>0.000785981712251241</v>
      </c>
      <c r="BB99" s="38"/>
      <c r="BC99" s="38"/>
      <c r="BD99" s="38"/>
      <c r="BE99" s="38"/>
      <c r="BF99" s="7" t="n">
        <f aca="false">BF98*(1+AY99)*(1+BA99)*(1-BE99)</f>
        <v>140.30031272918</v>
      </c>
      <c r="BG99" s="7"/>
      <c r="BH99" s="7"/>
      <c r="BI99" s="39" t="n">
        <f aca="false">T106/AG106</f>
        <v>0.0169243474508549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0" t="n">
        <f aca="false">'High pensions'!Q100</f>
        <v>137717487.338885</v>
      </c>
      <c r="E100" s="9"/>
      <c r="F100" s="80" t="n">
        <f aca="false">'High pensions'!I100</f>
        <v>25031783.5167281</v>
      </c>
      <c r="G100" s="80" t="n">
        <f aca="false">'High pensions'!K100</f>
        <v>3704456.95758204</v>
      </c>
      <c r="H100" s="80" t="n">
        <f aca="false">'High pensions'!V100</f>
        <v>20380829.1891113</v>
      </c>
      <c r="I100" s="80" t="n">
        <f aca="false">'High pensions'!M100</f>
        <v>114570.83373965</v>
      </c>
      <c r="J100" s="80" t="n">
        <f aca="false">'High pensions'!W100</f>
        <v>630334.923374575</v>
      </c>
      <c r="K100" s="9"/>
      <c r="L100" s="80" t="n">
        <f aca="false">'High pensions'!N100</f>
        <v>2433325.03008645</v>
      </c>
      <c r="M100" s="67"/>
      <c r="N100" s="80" t="n">
        <f aca="false">'High pensions'!L100</f>
        <v>1176939.53511881</v>
      </c>
      <c r="O100" s="9"/>
      <c r="P100" s="80" t="n">
        <f aca="false">'High pensions'!X100</f>
        <v>19101709.21758</v>
      </c>
      <c r="Q100" s="67"/>
      <c r="R100" s="80" t="n">
        <f aca="false">'High SIPA income'!G95</f>
        <v>36009558.1512461</v>
      </c>
      <c r="S100" s="67"/>
      <c r="T100" s="80" t="n">
        <f aca="false">'High SIPA income'!J95</f>
        <v>137685666.600911</v>
      </c>
      <c r="U100" s="9"/>
      <c r="V100" s="80" t="n">
        <f aca="false">'High SIPA income'!F95</f>
        <v>154809.831459009</v>
      </c>
      <c r="W100" s="67"/>
      <c r="X100" s="80" t="n">
        <f aca="false">'High SIPA income'!M95</f>
        <v>388837.663712142</v>
      </c>
      <c r="Y100" s="9"/>
      <c r="Z100" s="9" t="n">
        <f aca="false">R100+V100-N100-L100-F100</f>
        <v>7522319.90077167</v>
      </c>
      <c r="AA100" s="9"/>
      <c r="AB100" s="9" t="n">
        <f aca="false">T100-P100-D100</f>
        <v>-19133529.9555541</v>
      </c>
      <c r="AC100" s="50"/>
      <c r="AD100" s="9"/>
      <c r="AE100" s="9"/>
      <c r="AF100" s="9"/>
      <c r="AG100" s="9" t="n">
        <f aca="false">BF100/100*$AG$53</f>
        <v>8210342487.43285</v>
      </c>
      <c r="AH100" s="39" t="n">
        <f aca="false">(AG100-AG99)/AG99</f>
        <v>0.00677133157852441</v>
      </c>
      <c r="AI100" s="39"/>
      <c r="AJ100" s="39" t="n">
        <f aca="false">AB100/AG100</f>
        <v>-0.00233041800446702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14448576</v>
      </c>
      <c r="AX100" s="7"/>
      <c r="AY100" s="39" t="n">
        <f aca="false">(AW100-AW99)/AW99</f>
        <v>0.00502827990090349</v>
      </c>
      <c r="AZ100" s="12" t="n">
        <f aca="false">workers_and_wage_high!B88</f>
        <v>8745.19822666577</v>
      </c>
      <c r="BA100" s="39" t="n">
        <f aca="false">(AZ100-AZ99)/AZ99</f>
        <v>0.00173433097603242</v>
      </c>
      <c r="BB100" s="38"/>
      <c r="BC100" s="38"/>
      <c r="BD100" s="38"/>
      <c r="BE100" s="38"/>
      <c r="BF100" s="7" t="n">
        <f aca="false">BF99*(1+AY100)*(1+BA100)*(1-BE100)</f>
        <v>141.25033266724</v>
      </c>
      <c r="BG100" s="7"/>
      <c r="BH100" s="7"/>
      <c r="BI100" s="39" t="n">
        <f aca="false">T107/AG107</f>
        <v>0.0194787791218215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0" t="n">
        <f aca="false">'High pensions'!Q101</f>
        <v>138091005.964744</v>
      </c>
      <c r="E101" s="9"/>
      <c r="F101" s="80" t="n">
        <f aca="false">'High pensions'!I101</f>
        <v>25099674.9484022</v>
      </c>
      <c r="G101" s="80" t="n">
        <f aca="false">'High pensions'!K101</f>
        <v>3786125.30808584</v>
      </c>
      <c r="H101" s="80" t="n">
        <f aca="false">'High pensions'!V101</f>
        <v>20830144.3575242</v>
      </c>
      <c r="I101" s="80" t="n">
        <f aca="false">'High pensions'!M101</f>
        <v>117096.659012965</v>
      </c>
      <c r="J101" s="80" t="n">
        <f aca="false">'High pensions'!W101</f>
        <v>644231.268789414</v>
      </c>
      <c r="K101" s="9"/>
      <c r="L101" s="80" t="n">
        <f aca="false">'High pensions'!N101</f>
        <v>2416376.46859029</v>
      </c>
      <c r="M101" s="67"/>
      <c r="N101" s="80" t="n">
        <f aca="false">'High pensions'!L101</f>
        <v>1181620.50453091</v>
      </c>
      <c r="O101" s="9"/>
      <c r="P101" s="80" t="n">
        <f aca="false">'High pensions'!X101</f>
        <v>19039516.3640024</v>
      </c>
      <c r="Q101" s="67"/>
      <c r="R101" s="80" t="n">
        <f aca="false">'High SIPA income'!G96</f>
        <v>41504451.9735205</v>
      </c>
      <c r="S101" s="67"/>
      <c r="T101" s="80" t="n">
        <f aca="false">'High SIPA income'!J96</f>
        <v>158695869.382166</v>
      </c>
      <c r="U101" s="9"/>
      <c r="V101" s="80" t="n">
        <f aca="false">'High SIPA income'!F96</f>
        <v>161100.991309189</v>
      </c>
      <c r="W101" s="67"/>
      <c r="X101" s="80" t="n">
        <f aca="false">'High SIPA income'!M96</f>
        <v>404639.243464079</v>
      </c>
      <c r="Y101" s="9"/>
      <c r="Z101" s="9" t="n">
        <f aca="false">R101+V101-N101-L101-F101</f>
        <v>12967881.0433063</v>
      </c>
      <c r="AA101" s="9"/>
      <c r="AB101" s="9" t="n">
        <f aca="false">T101-P101-D101</f>
        <v>1565347.05341887</v>
      </c>
      <c r="AC101" s="50"/>
      <c r="AD101" s="9"/>
      <c r="AE101" s="9"/>
      <c r="AF101" s="9"/>
      <c r="AG101" s="9" t="n">
        <f aca="false">BF101/100*$AG$53</f>
        <v>8257009081.80015</v>
      </c>
      <c r="AH101" s="39" t="n">
        <f aca="false">(AG101-AG100)/AG100</f>
        <v>0.00568387913643423</v>
      </c>
      <c r="AI101" s="39" t="n">
        <f aca="false">(AG101-AG97)/AG97</f>
        <v>0.0251514017029119</v>
      </c>
      <c r="AJ101" s="39" t="n">
        <f aca="false">AB101/AG101</f>
        <v>0.000189577974047427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14472199</v>
      </c>
      <c r="AX101" s="7"/>
      <c r="AY101" s="39" t="n">
        <f aca="false">(AW101-AW100)/AW100</f>
        <v>0.00163497080958013</v>
      </c>
      <c r="AZ101" s="12" t="n">
        <f aca="false">workers_and_wage_high!B89</f>
        <v>8780.54893520914</v>
      </c>
      <c r="BA101" s="39" t="n">
        <f aca="false">(AZ101-AZ100)/AZ100</f>
        <v>0.00404229928551868</v>
      </c>
      <c r="BB101" s="38"/>
      <c r="BC101" s="38"/>
      <c r="BD101" s="38"/>
      <c r="BE101" s="38"/>
      <c r="BF101" s="7" t="n">
        <f aca="false">BF100*(1+AY101)*(1+BA101)*(1-BE101)</f>
        <v>142.053182486101</v>
      </c>
      <c r="BG101" s="7"/>
      <c r="BH101" s="7"/>
      <c r="BI101" s="39" t="n">
        <f aca="false">T108/AG108</f>
        <v>0.0170206124174254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79" t="n">
        <f aca="false">'High pensions'!Q102</f>
        <v>138045207.001288</v>
      </c>
      <c r="E102" s="6"/>
      <c r="F102" s="79" t="n">
        <f aca="false">'High pensions'!I102</f>
        <v>25091350.4446613</v>
      </c>
      <c r="G102" s="79" t="n">
        <f aca="false">'High pensions'!K102</f>
        <v>3828410.29368125</v>
      </c>
      <c r="H102" s="79" t="n">
        <f aca="false">'High pensions'!V102</f>
        <v>21062783.8721824</v>
      </c>
      <c r="I102" s="79" t="n">
        <f aca="false">'High pensions'!M102</f>
        <v>118404.442072616</v>
      </c>
      <c r="J102" s="79" t="n">
        <f aca="false">'High pensions'!W102</f>
        <v>651426.305325232</v>
      </c>
      <c r="K102" s="6"/>
      <c r="L102" s="79" t="n">
        <f aca="false">'High pensions'!N102</f>
        <v>3020108.44278286</v>
      </c>
      <c r="M102" s="8"/>
      <c r="N102" s="79" t="n">
        <f aca="false">'High pensions'!L102</f>
        <v>1181070.99685756</v>
      </c>
      <c r="O102" s="6"/>
      <c r="P102" s="79" t="n">
        <f aca="false">'High pensions'!X102</f>
        <v>22169261.2190209</v>
      </c>
      <c r="Q102" s="8"/>
      <c r="R102" s="79" t="n">
        <f aca="false">'High SIPA income'!G97</f>
        <v>36554075.6113348</v>
      </c>
      <c r="S102" s="8"/>
      <c r="T102" s="79" t="n">
        <f aca="false">'High SIPA income'!J97</f>
        <v>139767676.303814</v>
      </c>
      <c r="U102" s="6"/>
      <c r="V102" s="79" t="n">
        <f aca="false">'High SIPA income'!F97</f>
        <v>162101.098151056</v>
      </c>
      <c r="W102" s="8"/>
      <c r="X102" s="79" t="n">
        <f aca="false">'High SIPA income'!M97</f>
        <v>407151.223512047</v>
      </c>
      <c r="Y102" s="6"/>
      <c r="Z102" s="6" t="n">
        <f aca="false">R102+V102-N102-L102-F102</f>
        <v>7423646.82518418</v>
      </c>
      <c r="AA102" s="6"/>
      <c r="AB102" s="6" t="n">
        <f aca="false">T102-P102-D102</f>
        <v>-20446791.9164948</v>
      </c>
      <c r="AC102" s="50"/>
      <c r="AD102" s="6"/>
      <c r="AE102" s="6"/>
      <c r="AF102" s="6"/>
      <c r="AG102" s="6" t="n">
        <f aca="false">BF102/100*$AG$53</f>
        <v>8307342079.88829</v>
      </c>
      <c r="AH102" s="61" t="n">
        <f aca="false">(AG102-AG101)/AG101</f>
        <v>0.00609579056889718</v>
      </c>
      <c r="AI102" s="61"/>
      <c r="AJ102" s="61" t="n">
        <f aca="false">AB102/AG102</f>
        <v>-0.00246129167667184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0.00546404477575448</v>
      </c>
      <c r="AV102" s="5"/>
      <c r="AW102" s="5" t="n">
        <f aca="false">workers_and_wage_high!C90</f>
        <v>14505972</v>
      </c>
      <c r="AX102" s="5"/>
      <c r="AY102" s="61" t="n">
        <f aca="false">(AW102-AW101)/AW101</f>
        <v>0.00233364673882663</v>
      </c>
      <c r="AZ102" s="11" t="n">
        <f aca="false">workers_and_wage_high!B90</f>
        <v>8813.50571373165</v>
      </c>
      <c r="BA102" s="61" t="n">
        <f aca="false">(AZ102-AZ101)/AZ101</f>
        <v>0.00375338475597539</v>
      </c>
      <c r="BB102" s="66"/>
      <c r="BC102" s="66"/>
      <c r="BD102" s="66"/>
      <c r="BE102" s="66"/>
      <c r="BF102" s="5" t="n">
        <f aca="false">BF101*(1+AY102)*(1+BA102)*(1-BE102)</f>
        <v>142.919108936182</v>
      </c>
      <c r="BG102" s="5"/>
      <c r="BH102" s="5"/>
      <c r="BI102" s="61" t="n">
        <f aca="false">T109/AG109</f>
        <v>0.0194648491889694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0" t="n">
        <f aca="false">'High pensions'!Q103</f>
        <v>138452630.959323</v>
      </c>
      <c r="E103" s="9"/>
      <c r="F103" s="80" t="n">
        <f aca="false">'High pensions'!I103</f>
        <v>25165404.5718032</v>
      </c>
      <c r="G103" s="80" t="n">
        <f aca="false">'High pensions'!K103</f>
        <v>3933426.14728995</v>
      </c>
      <c r="H103" s="80" t="n">
        <f aca="false">'High pensions'!V103</f>
        <v>21640550.1140514</v>
      </c>
      <c r="I103" s="80" t="n">
        <f aca="false">'High pensions'!M103</f>
        <v>121652.355070824</v>
      </c>
      <c r="J103" s="80" t="n">
        <f aca="false">'High pensions'!W103</f>
        <v>669295.364352109</v>
      </c>
      <c r="K103" s="9"/>
      <c r="L103" s="80" t="n">
        <f aca="false">'High pensions'!N103</f>
        <v>2420104.93045049</v>
      </c>
      <c r="M103" s="67"/>
      <c r="N103" s="80" t="n">
        <f aca="false">'High pensions'!L103</f>
        <v>1184957.21358859</v>
      </c>
      <c r="O103" s="9"/>
      <c r="P103" s="80" t="n">
        <f aca="false">'High pensions'!X103</f>
        <v>19077220.9590664</v>
      </c>
      <c r="Q103" s="67"/>
      <c r="R103" s="80" t="n">
        <f aca="false">'High SIPA income'!G98</f>
        <v>42144061.538314</v>
      </c>
      <c r="S103" s="67"/>
      <c r="T103" s="80" t="n">
        <f aca="false">'High SIPA income'!J98</f>
        <v>161141471.989202</v>
      </c>
      <c r="U103" s="9"/>
      <c r="V103" s="80" t="n">
        <f aca="false">'High SIPA income'!F98</f>
        <v>157684.917920481</v>
      </c>
      <c r="W103" s="67"/>
      <c r="X103" s="80" t="n">
        <f aca="false">'High SIPA income'!M98</f>
        <v>396059.051992933</v>
      </c>
      <c r="Y103" s="9"/>
      <c r="Z103" s="9" t="n">
        <f aca="false">R103+V103-N103-L103-F103</f>
        <v>13531279.7403922</v>
      </c>
      <c r="AA103" s="9"/>
      <c r="AB103" s="9" t="n">
        <f aca="false">T103-P103-D103</f>
        <v>3611620.07081282</v>
      </c>
      <c r="AC103" s="50"/>
      <c r="AD103" s="9"/>
      <c r="AE103" s="9"/>
      <c r="AF103" s="9"/>
      <c r="AG103" s="9" t="n">
        <f aca="false">BF103/100*$AG$53</f>
        <v>8332337241.78625</v>
      </c>
      <c r="AH103" s="39" t="n">
        <f aca="false">(AG103-AG102)/AG102</f>
        <v>0.00300880373741595</v>
      </c>
      <c r="AI103" s="39"/>
      <c r="AJ103" s="39" t="n">
        <f aca="false">AB103/AG103</f>
        <v>0.000433446218751292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14523886</v>
      </c>
      <c r="AX103" s="7"/>
      <c r="AY103" s="39" t="n">
        <f aca="false">(AW103-AW102)/AW102</f>
        <v>0.00123493965106234</v>
      </c>
      <c r="AZ103" s="12" t="n">
        <f aca="false">workers_and_wage_high!B91</f>
        <v>8829.12039180702</v>
      </c>
      <c r="BA103" s="39" t="n">
        <f aca="false">(AZ103-AZ102)/AZ102</f>
        <v>0.00177167617319858</v>
      </c>
      <c r="BB103" s="38"/>
      <c r="BC103" s="38"/>
      <c r="BD103" s="38"/>
      <c r="BE103" s="38"/>
      <c r="BF103" s="7" t="n">
        <f aca="false">BF102*(1+AY103)*(1+BA103)*(1-BE103)</f>
        <v>143.349124485297</v>
      </c>
      <c r="BG103" s="7"/>
      <c r="BH103" s="7"/>
      <c r="BI103" s="39" t="n">
        <f aca="false">T110/AG110</f>
        <v>0.0169740059125179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0" t="n">
        <f aca="false">'High pensions'!Q104</f>
        <v>138788506.155234</v>
      </c>
      <c r="E104" s="9"/>
      <c r="F104" s="80" t="n">
        <f aca="false">'High pensions'!I104</f>
        <v>25226453.8644903</v>
      </c>
      <c r="G104" s="80" t="n">
        <f aca="false">'High pensions'!K104</f>
        <v>4052366.65486119</v>
      </c>
      <c r="H104" s="80" t="n">
        <f aca="false">'High pensions'!V104</f>
        <v>22294925.6935852</v>
      </c>
      <c r="I104" s="80" t="n">
        <f aca="false">'High pensions'!M104</f>
        <v>125330.927469934</v>
      </c>
      <c r="J104" s="80" t="n">
        <f aca="false">'High pensions'!W104</f>
        <v>689533.784337687</v>
      </c>
      <c r="K104" s="9"/>
      <c r="L104" s="80" t="n">
        <f aca="false">'High pensions'!N104</f>
        <v>2341828.89597319</v>
      </c>
      <c r="M104" s="67"/>
      <c r="N104" s="80" t="n">
        <f aca="false">'High pensions'!L104</f>
        <v>1189143.09495933</v>
      </c>
      <c r="O104" s="9"/>
      <c r="P104" s="80" t="n">
        <f aca="false">'High pensions'!X104</f>
        <v>18694075.7283222</v>
      </c>
      <c r="Q104" s="67"/>
      <c r="R104" s="80" t="n">
        <f aca="false">'High SIPA income'!G99</f>
        <v>36906218.6969786</v>
      </c>
      <c r="S104" s="67"/>
      <c r="T104" s="80" t="n">
        <f aca="false">'High SIPA income'!J99</f>
        <v>141114125.912613</v>
      </c>
      <c r="U104" s="9"/>
      <c r="V104" s="80" t="n">
        <f aca="false">'High SIPA income'!F99</f>
        <v>159991.777751393</v>
      </c>
      <c r="W104" s="67"/>
      <c r="X104" s="80" t="n">
        <f aca="false">'High SIPA income'!M99</f>
        <v>401853.218802039</v>
      </c>
      <c r="Y104" s="9"/>
      <c r="Z104" s="9" t="n">
        <f aca="false">R104+V104-N104-L104-F104</f>
        <v>8308784.61930725</v>
      </c>
      <c r="AA104" s="9"/>
      <c r="AB104" s="9" t="n">
        <f aca="false">T104-P104-D104</f>
        <v>-16368455.9709429</v>
      </c>
      <c r="AC104" s="50"/>
      <c r="AD104" s="9"/>
      <c r="AE104" s="9"/>
      <c r="AF104" s="9"/>
      <c r="AG104" s="9" t="n">
        <f aca="false">BF104/100*$AG$53</f>
        <v>8366470866.972</v>
      </c>
      <c r="AH104" s="39" t="n">
        <f aca="false">(AG104-AG103)/AG103</f>
        <v>0.00409652468392355</v>
      </c>
      <c r="AI104" s="39"/>
      <c r="AJ104" s="39" t="n">
        <f aca="false">AB104/AG104</f>
        <v>-0.0019564349450567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14480687</v>
      </c>
      <c r="AX104" s="7"/>
      <c r="AY104" s="39" t="n">
        <f aca="false">(AW104-AW103)/AW103</f>
        <v>-0.00297434171543346</v>
      </c>
      <c r="AZ104" s="12" t="n">
        <f aca="false">workers_and_wage_high!B92</f>
        <v>8891.73616322229</v>
      </c>
      <c r="BA104" s="39" t="n">
        <f aca="false">(AZ104-AZ103)/AZ103</f>
        <v>0.00709196031275945</v>
      </c>
      <c r="BB104" s="38"/>
      <c r="BC104" s="38"/>
      <c r="BD104" s="38"/>
      <c r="BE104" s="38"/>
      <c r="BF104" s="7" t="n">
        <f aca="false">BF103*(1+AY104)*(1+BA104)*(1-BE104)</f>
        <v>143.93635771217</v>
      </c>
      <c r="BG104" s="7"/>
      <c r="BH104" s="7"/>
      <c r="BI104" s="39" t="n">
        <f aca="false">T111/AG111</f>
        <v>0.0195517059390974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0" t="n">
        <f aca="false">'High pensions'!Q105</f>
        <v>139239354.555456</v>
      </c>
      <c r="E105" s="9"/>
      <c r="F105" s="80" t="n">
        <f aca="false">'High pensions'!I105</f>
        <v>25308400.8980246</v>
      </c>
      <c r="G105" s="80" t="n">
        <f aca="false">'High pensions'!K105</f>
        <v>4169584.76299903</v>
      </c>
      <c r="H105" s="80" t="n">
        <f aca="false">'High pensions'!V105</f>
        <v>22939825.1396264</v>
      </c>
      <c r="I105" s="80" t="n">
        <f aca="false">'High pensions'!M105</f>
        <v>128956.229783475</v>
      </c>
      <c r="J105" s="80" t="n">
        <f aca="false">'High pensions'!W105</f>
        <v>709479.128029683</v>
      </c>
      <c r="K105" s="9"/>
      <c r="L105" s="80" t="n">
        <f aca="false">'High pensions'!N105</f>
        <v>2368653.56030651</v>
      </c>
      <c r="M105" s="67"/>
      <c r="N105" s="80" t="n">
        <f aca="false">'High pensions'!L105</f>
        <v>1193833.01399515</v>
      </c>
      <c r="O105" s="9"/>
      <c r="P105" s="80" t="n">
        <f aca="false">'High pensions'!X105</f>
        <v>18859071.5898521</v>
      </c>
      <c r="Q105" s="67"/>
      <c r="R105" s="80" t="n">
        <f aca="false">'High SIPA income'!G100</f>
        <v>42829825.9260137</v>
      </c>
      <c r="S105" s="67"/>
      <c r="T105" s="80" t="n">
        <f aca="false">'High SIPA income'!J100</f>
        <v>163763551.561937</v>
      </c>
      <c r="U105" s="9"/>
      <c r="V105" s="80" t="n">
        <f aca="false">'High SIPA income'!F100</f>
        <v>155757.806834741</v>
      </c>
      <c r="W105" s="67"/>
      <c r="X105" s="80" t="n">
        <f aca="false">'High SIPA income'!M100</f>
        <v>391218.704547097</v>
      </c>
      <c r="Y105" s="9"/>
      <c r="Z105" s="9" t="n">
        <f aca="false">R105+V105-N105-L105-F105</f>
        <v>14114696.2605222</v>
      </c>
      <c r="AA105" s="9"/>
      <c r="AB105" s="9" t="n">
        <f aca="false">T105-P105-D105</f>
        <v>5665125.41662917</v>
      </c>
      <c r="AC105" s="50"/>
      <c r="AD105" s="9"/>
      <c r="AE105" s="9"/>
      <c r="AF105" s="9"/>
      <c r="AG105" s="9" t="n">
        <f aca="false">BF105/100*$AG$53</f>
        <v>8438883175.25748</v>
      </c>
      <c r="AH105" s="39" t="n">
        <f aca="false">(AG105-AG104)/AG104</f>
        <v>0.00865506011278125</v>
      </c>
      <c r="AI105" s="39" t="n">
        <f aca="false">(AG105-AG101)/AG101</f>
        <v>0.022026631151249</v>
      </c>
      <c r="AJ105" s="39" t="n">
        <f aca="false">AB105/AG105</f>
        <v>0.000671312222124264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14525019</v>
      </c>
      <c r="AX105" s="7"/>
      <c r="AY105" s="39" t="n">
        <f aca="false">(AW105-AW104)/AW104</f>
        <v>0.00306145695988043</v>
      </c>
      <c r="AZ105" s="12" t="n">
        <f aca="false">workers_and_wage_high!B93</f>
        <v>8941.32120419087</v>
      </c>
      <c r="BA105" s="39" t="n">
        <f aca="false">(AZ105-AZ104)/AZ104</f>
        <v>0.00557653084373742</v>
      </c>
      <c r="BB105" s="38"/>
      <c r="BC105" s="38"/>
      <c r="BD105" s="38"/>
      <c r="BE105" s="38"/>
      <c r="BF105" s="7" t="n">
        <f aca="false">BF104*(1+AY105)*(1+BA105)*(1-BE105)</f>
        <v>145.182135540584</v>
      </c>
      <c r="BG105" s="7"/>
      <c r="BH105" s="7"/>
      <c r="BI105" s="39" t="n">
        <f aca="false">T112/AG112</f>
        <v>0.0170715070985784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79" t="n">
        <f aca="false">'High pensions'!Q106</f>
        <v>139482419.055679</v>
      </c>
      <c r="E106" s="6"/>
      <c r="F106" s="79" t="n">
        <f aca="false">'High pensions'!I106</f>
        <v>25352580.7481494</v>
      </c>
      <c r="G106" s="79" t="n">
        <f aca="false">'High pensions'!K106</f>
        <v>4240602.4021997</v>
      </c>
      <c r="H106" s="79" t="n">
        <f aca="false">'High pensions'!V106</f>
        <v>23330543.2369173</v>
      </c>
      <c r="I106" s="79" t="n">
        <f aca="false">'High pensions'!M106</f>
        <v>131152.651614424</v>
      </c>
      <c r="J106" s="79" t="n">
        <f aca="false">'High pensions'!W106</f>
        <v>721563.192894352</v>
      </c>
      <c r="K106" s="6"/>
      <c r="L106" s="79" t="n">
        <f aca="false">'High pensions'!N106</f>
        <v>2990244.20036282</v>
      </c>
      <c r="M106" s="8"/>
      <c r="N106" s="79" t="n">
        <f aca="false">'High pensions'!L106</f>
        <v>1196090.37878475</v>
      </c>
      <c r="O106" s="6"/>
      <c r="P106" s="79" t="n">
        <f aca="false">'High pensions'!X106</f>
        <v>22096927.731064</v>
      </c>
      <c r="Q106" s="8"/>
      <c r="R106" s="79" t="n">
        <f aca="false">'High SIPA income'!G101</f>
        <v>37707905.3882992</v>
      </c>
      <c r="S106" s="8"/>
      <c r="T106" s="79" t="n">
        <f aca="false">'High SIPA income'!J101</f>
        <v>144179444.460425</v>
      </c>
      <c r="U106" s="6"/>
      <c r="V106" s="79" t="n">
        <f aca="false">'High SIPA income'!F101</f>
        <v>156837.188939085</v>
      </c>
      <c r="W106" s="8"/>
      <c r="X106" s="79" t="n">
        <f aca="false">'High SIPA income'!M101</f>
        <v>393929.801198713</v>
      </c>
      <c r="Y106" s="6"/>
      <c r="Z106" s="6" t="n">
        <f aca="false">R106+V106-N106-L106-F106</f>
        <v>8325827.24994128</v>
      </c>
      <c r="AA106" s="6"/>
      <c r="AB106" s="6" t="n">
        <f aca="false">T106-P106-D106</f>
        <v>-17399902.326318</v>
      </c>
      <c r="AC106" s="50"/>
      <c r="AD106" s="6"/>
      <c r="AE106" s="6"/>
      <c r="AF106" s="6"/>
      <c r="AG106" s="6" t="n">
        <f aca="false">BF106/100*$AG$53</f>
        <v>8519054863.36149</v>
      </c>
      <c r="AH106" s="61" t="n">
        <f aca="false">(AG106-AG105)/AG105</f>
        <v>0.00950027230369421</v>
      </c>
      <c r="AI106" s="61"/>
      <c r="AJ106" s="61" t="n">
        <f aca="false">AB106/AG106</f>
        <v>-0.00204246863125051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0.00603244527973498</v>
      </c>
      <c r="AV106" s="5"/>
      <c r="AW106" s="5" t="n">
        <f aca="false">workers_and_wage_high!C94</f>
        <v>14607011</v>
      </c>
      <c r="AX106" s="5"/>
      <c r="AY106" s="61" t="n">
        <f aca="false">(AW106-AW105)/AW105</f>
        <v>0.00564488073991504</v>
      </c>
      <c r="AZ106" s="11" t="n">
        <f aca="false">workers_and_wage_high!B94</f>
        <v>8975.59999882294</v>
      </c>
      <c r="BA106" s="61" t="n">
        <f aca="false">(AZ106-AZ105)/AZ105</f>
        <v>0.00383375049942335</v>
      </c>
      <c r="BB106" s="66"/>
      <c r="BC106" s="66"/>
      <c r="BD106" s="66"/>
      <c r="BE106" s="66"/>
      <c r="BF106" s="5" t="n">
        <f aca="false">BF105*(1+AY106)*(1+BA106)*(1-BE106)</f>
        <v>146.561405361851</v>
      </c>
      <c r="BG106" s="5"/>
      <c r="BH106" s="5"/>
      <c r="BI106" s="61" t="n">
        <f aca="false">T113/AG113</f>
        <v>0.0196358857027352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0" t="n">
        <f aca="false">'High pensions'!Q107</f>
        <v>140374801.172884</v>
      </c>
      <c r="E107" s="9"/>
      <c r="F107" s="80" t="n">
        <f aca="false">'High pensions'!I107</f>
        <v>25514781.7612793</v>
      </c>
      <c r="G107" s="80" t="n">
        <f aca="false">'High pensions'!K107</f>
        <v>4281331.61154866</v>
      </c>
      <c r="H107" s="80" t="n">
        <f aca="false">'High pensions'!V107</f>
        <v>23554623.3296958</v>
      </c>
      <c r="I107" s="80" t="n">
        <f aca="false">'High pensions'!M107</f>
        <v>132412.317882949</v>
      </c>
      <c r="J107" s="80" t="n">
        <f aca="false">'High pensions'!W107</f>
        <v>728493.50504214</v>
      </c>
      <c r="K107" s="9"/>
      <c r="L107" s="80" t="n">
        <f aca="false">'High pensions'!N107</f>
        <v>2385897.96492249</v>
      </c>
      <c r="M107" s="67"/>
      <c r="N107" s="80" t="n">
        <f aca="false">'High pensions'!L107</f>
        <v>1204886.16014501</v>
      </c>
      <c r="O107" s="9"/>
      <c r="P107" s="80" t="n">
        <f aca="false">'High pensions'!X107</f>
        <v>19009364.0362921</v>
      </c>
      <c r="Q107" s="67"/>
      <c r="R107" s="80" t="n">
        <f aca="false">'High SIPA income'!G102</f>
        <v>43700340.0888406</v>
      </c>
      <c r="S107" s="67"/>
      <c r="T107" s="80" t="n">
        <f aca="false">'High SIPA income'!J102</f>
        <v>167092037.912448</v>
      </c>
      <c r="U107" s="9"/>
      <c r="V107" s="80" t="n">
        <f aca="false">'High SIPA income'!F102</f>
        <v>155005.232854099</v>
      </c>
      <c r="W107" s="67"/>
      <c r="X107" s="80" t="n">
        <f aca="false">'High SIPA income'!M102</f>
        <v>389328.455680824</v>
      </c>
      <c r="Y107" s="9"/>
      <c r="Z107" s="9" t="n">
        <f aca="false">R107+V107-N107-L107-F107</f>
        <v>14749779.4353479</v>
      </c>
      <c r="AA107" s="9"/>
      <c r="AB107" s="9" t="n">
        <f aca="false">T107-P107-D107</f>
        <v>7707872.7032719</v>
      </c>
      <c r="AC107" s="50"/>
      <c r="AD107" s="9"/>
      <c r="AE107" s="9"/>
      <c r="AF107" s="9"/>
      <c r="AG107" s="9" t="n">
        <f aca="false">BF107/100*$AG$53</f>
        <v>8578157638.49697</v>
      </c>
      <c r="AH107" s="39" t="n">
        <f aca="false">(AG107-AG106)/AG106</f>
        <v>0.00693771504978416</v>
      </c>
      <c r="AI107" s="39"/>
      <c r="AJ107" s="39" t="n">
        <f aca="false">AB107/AG107</f>
        <v>0.000898546404496064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14613303</v>
      </c>
      <c r="AX107" s="7"/>
      <c r="AY107" s="39" t="n">
        <f aca="false">(AW107-AW106)/AW106</f>
        <v>0.000430752054612679</v>
      </c>
      <c r="AZ107" s="12" t="n">
        <f aca="false">workers_and_wage_high!B95</f>
        <v>9033.97874910811</v>
      </c>
      <c r="BA107" s="39" t="n">
        <f aca="false">(AZ107-AZ106)/AZ106</f>
        <v>0.0065041613143217</v>
      </c>
      <c r="BB107" s="38"/>
      <c r="BC107" s="38"/>
      <c r="BD107" s="38"/>
      <c r="BE107" s="38"/>
      <c r="BF107" s="7" t="n">
        <f aca="false">BF106*(1+AY107)*(1+BA107)*(1-BE107)</f>
        <v>147.578206629547</v>
      </c>
      <c r="BG107" s="7"/>
      <c r="BH107" s="7"/>
      <c r="BI107" s="39" t="n">
        <f aca="false">T114/AG114</f>
        <v>0.0171429819970679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0" t="n">
        <f aca="false">'High pensions'!Q108</f>
        <v>140946947.78886</v>
      </c>
      <c r="E108" s="9"/>
      <c r="F108" s="80" t="n">
        <f aca="false">'High pensions'!I108</f>
        <v>25618776.1813612</v>
      </c>
      <c r="G108" s="80" t="n">
        <f aca="false">'High pensions'!K108</f>
        <v>4424041.80853169</v>
      </c>
      <c r="H108" s="80" t="n">
        <f aca="false">'High pensions'!V108</f>
        <v>24339772.727181</v>
      </c>
      <c r="I108" s="80" t="n">
        <f aca="false">'High pensions'!M108</f>
        <v>136826.035315414</v>
      </c>
      <c r="J108" s="80" t="n">
        <f aca="false">'High pensions'!W108</f>
        <v>752776.476098388</v>
      </c>
      <c r="K108" s="9"/>
      <c r="L108" s="80" t="n">
        <f aca="false">'High pensions'!N108</f>
        <v>2347939.89813237</v>
      </c>
      <c r="M108" s="67"/>
      <c r="N108" s="80" t="n">
        <f aca="false">'High pensions'!L108</f>
        <v>1211789.61214385</v>
      </c>
      <c r="O108" s="9"/>
      <c r="P108" s="80" t="n">
        <f aca="false">'High pensions'!X108</f>
        <v>18850380.2033231</v>
      </c>
      <c r="Q108" s="67"/>
      <c r="R108" s="80" t="n">
        <f aca="false">'High SIPA income'!G103</f>
        <v>38243850.9595594</v>
      </c>
      <c r="S108" s="67"/>
      <c r="T108" s="80" t="n">
        <f aca="false">'High SIPA income'!J103</f>
        <v>146228678.803453</v>
      </c>
      <c r="U108" s="9"/>
      <c r="V108" s="80" t="n">
        <f aca="false">'High SIPA income'!F103</f>
        <v>157636.107687801</v>
      </c>
      <c r="W108" s="67"/>
      <c r="X108" s="80" t="n">
        <f aca="false">'High SIPA income'!M103</f>
        <v>395936.454760821</v>
      </c>
      <c r="Y108" s="9"/>
      <c r="Z108" s="9" t="n">
        <f aca="false">R108+V108-N108-L108-F108</f>
        <v>9222981.37560976</v>
      </c>
      <c r="AA108" s="9"/>
      <c r="AB108" s="9" t="n">
        <f aca="false">T108-P108-D108</f>
        <v>-13568649.1887308</v>
      </c>
      <c r="AC108" s="50"/>
      <c r="AD108" s="9"/>
      <c r="AE108" s="9"/>
      <c r="AF108" s="9"/>
      <c r="AG108" s="9" t="n">
        <f aca="false">BF108/100*$AG$53</f>
        <v>8591270115.15439</v>
      </c>
      <c r="AH108" s="39" t="n">
        <f aca="false">(AG108-AG107)/AG107</f>
        <v>0.0015285889126799</v>
      </c>
      <c r="AI108" s="39"/>
      <c r="AJ108" s="39" t="n">
        <f aca="false">AB108/AG108</f>
        <v>-0.00157935311157272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14578175</v>
      </c>
      <c r="AX108" s="7"/>
      <c r="AY108" s="39" t="n">
        <f aca="false">(AW108-AW107)/AW107</f>
        <v>-0.00240383710650494</v>
      </c>
      <c r="AZ108" s="12" t="n">
        <f aca="false">workers_and_wage_high!B96</f>
        <v>9069.58980537633</v>
      </c>
      <c r="BA108" s="39" t="n">
        <f aca="false">(AZ108-AZ107)/AZ107</f>
        <v>0.00394190170878303</v>
      </c>
      <c r="BB108" s="38"/>
      <c r="BC108" s="38"/>
      <c r="BD108" s="38"/>
      <c r="BE108" s="38"/>
      <c r="BF108" s="7" t="n">
        <f aca="false">BF107*(1+AY108)*(1+BA108)*(1-BE108)</f>
        <v>147.803793039955</v>
      </c>
      <c r="BG108" s="7"/>
      <c r="BH108" s="7"/>
      <c r="BI108" s="39" t="n">
        <f aca="false">T115/AG115</f>
        <v>0.0196966770280331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0" t="n">
        <f aca="false">'High pensions'!Q109</f>
        <v>141882993.497751</v>
      </c>
      <c r="E109" s="9"/>
      <c r="F109" s="80" t="n">
        <f aca="false">'High pensions'!I109</f>
        <v>25788913.5691358</v>
      </c>
      <c r="G109" s="80" t="n">
        <f aca="false">'High pensions'!K109</f>
        <v>4371257.49115868</v>
      </c>
      <c r="H109" s="80" t="n">
        <f aca="false">'High pensions'!V109</f>
        <v>24049368.9868862</v>
      </c>
      <c r="I109" s="80" t="n">
        <f aca="false">'High pensions'!M109</f>
        <v>135193.530654392</v>
      </c>
      <c r="J109" s="80" t="n">
        <f aca="false">'High pensions'!W109</f>
        <v>743794.917120191</v>
      </c>
      <c r="K109" s="9"/>
      <c r="L109" s="80" t="n">
        <f aca="false">'High pensions'!N109</f>
        <v>2435722.95824163</v>
      </c>
      <c r="M109" s="67"/>
      <c r="N109" s="80" t="n">
        <f aca="false">'High pensions'!L109</f>
        <v>1219260.98332484</v>
      </c>
      <c r="O109" s="9"/>
      <c r="P109" s="80" t="n">
        <f aca="false">'High pensions'!X109</f>
        <v>19346992.19936</v>
      </c>
      <c r="Q109" s="67"/>
      <c r="R109" s="80" t="n">
        <f aca="false">'High SIPA income'!G104</f>
        <v>44005393.529086</v>
      </c>
      <c r="S109" s="67"/>
      <c r="T109" s="80" t="n">
        <f aca="false">'High SIPA income'!J104</f>
        <v>168258436.180727</v>
      </c>
      <c r="U109" s="9"/>
      <c r="V109" s="80" t="n">
        <f aca="false">'High SIPA income'!F104</f>
        <v>161477.641199153</v>
      </c>
      <c r="W109" s="67"/>
      <c r="X109" s="80" t="n">
        <f aca="false">'High SIPA income'!M104</f>
        <v>405585.279396493</v>
      </c>
      <c r="Y109" s="9"/>
      <c r="Z109" s="9" t="n">
        <f aca="false">R109+V109-N109-L109-F109</f>
        <v>14722973.6595829</v>
      </c>
      <c r="AA109" s="9"/>
      <c r="AB109" s="9" t="n">
        <f aca="false">T109-P109-D109</f>
        <v>7028450.48361561</v>
      </c>
      <c r="AC109" s="50"/>
      <c r="AD109" s="9"/>
      <c r="AE109" s="9"/>
      <c r="AF109" s="9"/>
      <c r="AG109" s="9" t="n">
        <f aca="false">BF109/100*$AG$53</f>
        <v>8644219872.81967</v>
      </c>
      <c r="AH109" s="39" t="n">
        <f aca="false">(AG109-AG108)/AG108</f>
        <v>0.00616320485278165</v>
      </c>
      <c r="AI109" s="39" t="n">
        <f aca="false">(AG109-AG105)/AG105</f>
        <v>0.0243322123671808</v>
      </c>
      <c r="AJ109" s="39" t="n">
        <f aca="false">AB109/AG109</f>
        <v>0.000813080947387215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14636932</v>
      </c>
      <c r="AX109" s="7"/>
      <c r="AY109" s="39" t="n">
        <f aca="false">(AW109-AW108)/AW108</f>
        <v>0.00403047706588788</v>
      </c>
      <c r="AZ109" s="12" t="n">
        <f aca="false">workers_and_wage_high!B97</f>
        <v>9088.85512314854</v>
      </c>
      <c r="BA109" s="39" t="n">
        <f aca="false">(AZ109-AZ108)/AZ108</f>
        <v>0.00212416638300266</v>
      </c>
      <c r="BB109" s="38"/>
      <c r="BC109" s="38"/>
      <c r="BD109" s="38"/>
      <c r="BE109" s="38"/>
      <c r="BF109" s="7" t="n">
        <f aca="false">BF108*(1+AY109)*(1+BA109)*(1-BE109)</f>
        <v>148.714738094478</v>
      </c>
      <c r="BG109" s="7"/>
      <c r="BH109" s="7"/>
      <c r="BI109" s="39" t="n">
        <f aca="false">T116/AG116</f>
        <v>0.0171628407452369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79" t="n">
        <f aca="false">'High pensions'!Q110</f>
        <v>142336408.569625</v>
      </c>
      <c r="E110" s="6"/>
      <c r="F110" s="79" t="n">
        <f aca="false">'High pensions'!I110</f>
        <v>25871327.1256252</v>
      </c>
      <c r="G110" s="79" t="n">
        <f aca="false">'High pensions'!K110</f>
        <v>4453607.6950151</v>
      </c>
      <c r="H110" s="79" t="n">
        <f aca="false">'High pensions'!V110</f>
        <v>24502435.511266</v>
      </c>
      <c r="I110" s="79" t="n">
        <f aca="false">'High pensions'!M110</f>
        <v>137740.444175725</v>
      </c>
      <c r="J110" s="79" t="n">
        <f aca="false">'High pensions'!W110</f>
        <v>757807.283853587</v>
      </c>
      <c r="K110" s="6"/>
      <c r="L110" s="79" t="n">
        <f aca="false">'High pensions'!N110</f>
        <v>2908598.66275854</v>
      </c>
      <c r="M110" s="8"/>
      <c r="N110" s="79" t="n">
        <f aca="false">'High pensions'!L110</f>
        <v>1224548.99768092</v>
      </c>
      <c r="O110" s="6"/>
      <c r="P110" s="79" t="n">
        <f aca="false">'High pensions'!X110</f>
        <v>21829839.5728255</v>
      </c>
      <c r="Q110" s="8"/>
      <c r="R110" s="79" t="n">
        <f aca="false">'High SIPA income'!G105</f>
        <v>38569995.7091993</v>
      </c>
      <c r="S110" s="8"/>
      <c r="T110" s="79" t="n">
        <f aca="false">'High SIPA income'!J105</f>
        <v>147475721.521221</v>
      </c>
      <c r="U110" s="6"/>
      <c r="V110" s="79" t="n">
        <f aca="false">'High SIPA income'!F105</f>
        <v>162077.265753011</v>
      </c>
      <c r="W110" s="8"/>
      <c r="X110" s="79" t="n">
        <f aca="false">'High SIPA income'!M105</f>
        <v>407091.363399228</v>
      </c>
      <c r="Y110" s="6"/>
      <c r="Z110" s="6" t="n">
        <f aca="false">R110+V110-N110-L110-F110</f>
        <v>8727598.1888877</v>
      </c>
      <c r="AA110" s="6"/>
      <c r="AB110" s="6" t="n">
        <f aca="false">T110-P110-D110</f>
        <v>-16690526.62123</v>
      </c>
      <c r="AC110" s="50"/>
      <c r="AD110" s="6"/>
      <c r="AE110" s="6"/>
      <c r="AF110" s="6"/>
      <c r="AG110" s="6" t="n">
        <f aca="false">BF110/100*$AG$53</f>
        <v>8688327450.88544</v>
      </c>
      <c r="AH110" s="61" t="n">
        <f aca="false">(AG110-AG109)/AG109</f>
        <v>0.00510255161422492</v>
      </c>
      <c r="AI110" s="61"/>
      <c r="AJ110" s="61" t="n">
        <f aca="false">AB110/AG110</f>
        <v>-0.00192102872682694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0.00685243996361533</v>
      </c>
      <c r="AV110" s="5"/>
      <c r="AW110" s="5" t="n">
        <f aca="false">workers_and_wage_high!C98</f>
        <v>14671975</v>
      </c>
      <c r="AX110" s="5"/>
      <c r="AY110" s="61" t="n">
        <f aca="false">(AW110-AW109)/AW109</f>
        <v>0.00239414926570677</v>
      </c>
      <c r="AZ110" s="11" t="n">
        <f aca="false">workers_and_wage_high!B98</f>
        <v>9113.41260543124</v>
      </c>
      <c r="BA110" s="61" t="n">
        <f aca="false">(AZ110-AZ109)/AZ109</f>
        <v>0.00270193351637414</v>
      </c>
      <c r="BB110" s="66"/>
      <c r="BC110" s="66"/>
      <c r="BD110" s="66"/>
      <c r="BE110" s="66"/>
      <c r="BF110" s="5" t="n">
        <f aca="false">BF109*(1+AY110)*(1+BA110)*(1-BE110)</f>
        <v>149.473562721401</v>
      </c>
      <c r="BG110" s="5"/>
      <c r="BH110" s="5"/>
      <c r="BI110" s="61" t="n">
        <f aca="false">T117/AG117</f>
        <v>0.0197343387536529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0" t="n">
        <f aca="false">'High pensions'!Q111</f>
        <v>143395227.097107</v>
      </c>
      <c r="E111" s="9"/>
      <c r="F111" s="80" t="n">
        <f aca="false">'High pensions'!I111</f>
        <v>26063779.9264682</v>
      </c>
      <c r="G111" s="80" t="n">
        <f aca="false">'High pensions'!K111</f>
        <v>4542982.73405209</v>
      </c>
      <c r="H111" s="80" t="n">
        <f aca="false">'High pensions'!V111</f>
        <v>24994150.6061478</v>
      </c>
      <c r="I111" s="80" t="n">
        <f aca="false">'High pensions'!M111</f>
        <v>140504.620640785</v>
      </c>
      <c r="J111" s="80" t="n">
        <f aca="false">'High pensions'!W111</f>
        <v>773014.967200442</v>
      </c>
      <c r="K111" s="9"/>
      <c r="L111" s="80" t="n">
        <f aca="false">'High pensions'!N111</f>
        <v>2376191.96094506</v>
      </c>
      <c r="M111" s="67"/>
      <c r="N111" s="80" t="n">
        <f aca="false">'High pensions'!L111</f>
        <v>1234746.96767642</v>
      </c>
      <c r="O111" s="9"/>
      <c r="P111" s="80" t="n">
        <f aca="false">'High pensions'!X111</f>
        <v>19123284.8881881</v>
      </c>
      <c r="Q111" s="67"/>
      <c r="R111" s="80" t="n">
        <f aca="false">'High SIPA income'!G106</f>
        <v>44840054.1782911</v>
      </c>
      <c r="S111" s="67"/>
      <c r="T111" s="80" t="n">
        <f aca="false">'High SIPA income'!J106</f>
        <v>171449833.51442</v>
      </c>
      <c r="U111" s="9"/>
      <c r="V111" s="80" t="n">
        <f aca="false">'High SIPA income'!F106</f>
        <v>160659.006987372</v>
      </c>
      <c r="W111" s="67"/>
      <c r="X111" s="80" t="n">
        <f aca="false">'High SIPA income'!M106</f>
        <v>403529.106275293</v>
      </c>
      <c r="Y111" s="9"/>
      <c r="Z111" s="9" t="n">
        <f aca="false">R111+V111-N111-L111-F111</f>
        <v>15325994.3301887</v>
      </c>
      <c r="AA111" s="9"/>
      <c r="AB111" s="9" t="n">
        <f aca="false">T111-P111-D111</f>
        <v>8931321.52912417</v>
      </c>
      <c r="AC111" s="50"/>
      <c r="AD111" s="9"/>
      <c r="AE111" s="9"/>
      <c r="AF111" s="9"/>
      <c r="AG111" s="9" t="n">
        <f aca="false">BF111/100*$AG$53</f>
        <v>8769047266.18113</v>
      </c>
      <c r="AH111" s="39" t="n">
        <f aca="false">(AG111-AG110)/AG110</f>
        <v>0.0092906046361612</v>
      </c>
      <c r="AI111" s="39"/>
      <c r="AJ111" s="39" t="n">
        <f aca="false">AB111/AG111</f>
        <v>0.00101850534704823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14758734</v>
      </c>
      <c r="AX111" s="7"/>
      <c r="AY111" s="39" t="n">
        <f aca="false">(AW111-AW110)/AW110</f>
        <v>0.00591324617169808</v>
      </c>
      <c r="AZ111" s="12" t="n">
        <f aca="false">workers_and_wage_high!B99</f>
        <v>9144.01093120162</v>
      </c>
      <c r="BA111" s="39" t="n">
        <f aca="false">(AZ111-AZ110)/AZ110</f>
        <v>0.00335750471257498</v>
      </c>
      <c r="BB111" s="38"/>
      <c r="BC111" s="38"/>
      <c r="BD111" s="38"/>
      <c r="BE111" s="38"/>
      <c r="BF111" s="7" t="n">
        <f aca="false">BF110*(1+AY111)*(1+BA111)*(1-BE111)</f>
        <v>150.862262496204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0" t="n">
        <f aca="false">'High pensions'!Q112</f>
        <v>143292884.818886</v>
      </c>
      <c r="E112" s="9"/>
      <c r="F112" s="80" t="n">
        <f aca="false">'High pensions'!I112</f>
        <v>26045178.0059529</v>
      </c>
      <c r="G112" s="80" t="n">
        <f aca="false">'High pensions'!K112</f>
        <v>4629821.94364475</v>
      </c>
      <c r="H112" s="80" t="n">
        <f aca="false">'High pensions'!V112</f>
        <v>25471914.3156175</v>
      </c>
      <c r="I112" s="80" t="n">
        <f aca="false">'High pensions'!M112</f>
        <v>143190.369391074</v>
      </c>
      <c r="J112" s="80" t="n">
        <f aca="false">'High pensions'!W112</f>
        <v>787791.16440054</v>
      </c>
      <c r="K112" s="9"/>
      <c r="L112" s="80" t="n">
        <f aca="false">'High pensions'!N112</f>
        <v>2334328.64362435</v>
      </c>
      <c r="M112" s="67"/>
      <c r="N112" s="80" t="n">
        <f aca="false">'High pensions'!L112</f>
        <v>1234480.13217675</v>
      </c>
      <c r="O112" s="9"/>
      <c r="P112" s="80" t="n">
        <f aca="false">'High pensions'!X112</f>
        <v>18904587.885411</v>
      </c>
      <c r="Q112" s="67"/>
      <c r="R112" s="80" t="n">
        <f aca="false">'High SIPA income'!G107</f>
        <v>39454888.3426769</v>
      </c>
      <c r="S112" s="67"/>
      <c r="T112" s="80" t="n">
        <f aca="false">'High SIPA income'!J107</f>
        <v>150859185.200471</v>
      </c>
      <c r="U112" s="9"/>
      <c r="V112" s="80" t="n">
        <f aca="false">'High SIPA income'!F107</f>
        <v>163296.05791979</v>
      </c>
      <c r="W112" s="67"/>
      <c r="X112" s="80" t="n">
        <f aca="false">'High SIPA income'!M107</f>
        <v>410152.617934645</v>
      </c>
      <c r="Y112" s="9"/>
      <c r="Z112" s="9" t="n">
        <f aca="false">R112+V112-N112-L112-F112</f>
        <v>10004197.6188427</v>
      </c>
      <c r="AA112" s="9"/>
      <c r="AB112" s="9" t="n">
        <f aca="false">T112-P112-D112</f>
        <v>-11338287.5038258</v>
      </c>
      <c r="AC112" s="50"/>
      <c r="AD112" s="9"/>
      <c r="AE112" s="9"/>
      <c r="AF112" s="9"/>
      <c r="AG112" s="9" t="n">
        <f aca="false">BF112/100*$AG$53</f>
        <v>8836899069.85622</v>
      </c>
      <c r="AH112" s="39" t="n">
        <f aca="false">(AG112-AG111)/AG111</f>
        <v>0.00773764830037752</v>
      </c>
      <c r="AI112" s="39"/>
      <c r="AJ112" s="39" t="n">
        <f aca="false">AB112/AG112</f>
        <v>-0.00128306178606272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14785532</v>
      </c>
      <c r="AX112" s="7"/>
      <c r="AY112" s="39" t="n">
        <f aca="false">(AW112-AW111)/AW111</f>
        <v>0.00181573839598979</v>
      </c>
      <c r="AZ112" s="12" t="n">
        <f aca="false">workers_and_wage_high!B100</f>
        <v>9198.06279605454</v>
      </c>
      <c r="BA112" s="39" t="n">
        <f aca="false">(AZ112-AZ111)/AZ111</f>
        <v>0.00591117675379028</v>
      </c>
      <c r="BB112" s="38"/>
      <c r="BC112" s="38"/>
      <c r="BD112" s="38"/>
      <c r="BE112" s="38"/>
      <c r="BF112" s="7" t="n">
        <f aca="false">BF111*(1+AY112)*(1+BA112)*(1-BE112)</f>
        <v>152.029581625199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0" t="n">
        <f aca="false">'High pensions'!Q113</f>
        <v>143386879.081009</v>
      </c>
      <c r="E113" s="9"/>
      <c r="F113" s="80" t="n">
        <f aca="false">'High pensions'!I113</f>
        <v>26062262.5757249</v>
      </c>
      <c r="G113" s="80" t="n">
        <f aca="false">'High pensions'!K113</f>
        <v>4724619.92468825</v>
      </c>
      <c r="H113" s="80" t="n">
        <f aca="false">'High pensions'!V113</f>
        <v>25993464.8373926</v>
      </c>
      <c r="I113" s="80" t="n">
        <f aca="false">'High pensions'!M113</f>
        <v>146122.265712008</v>
      </c>
      <c r="J113" s="80" t="n">
        <f aca="false">'High pensions'!W113</f>
        <v>803921.59290905</v>
      </c>
      <c r="K113" s="9"/>
      <c r="L113" s="80" t="n">
        <f aca="false">'High pensions'!N113</f>
        <v>2340764.13806935</v>
      </c>
      <c r="M113" s="67"/>
      <c r="N113" s="80" t="n">
        <f aca="false">'High pensions'!L113</f>
        <v>1236600.56141076</v>
      </c>
      <c r="O113" s="9"/>
      <c r="P113" s="80" t="n">
        <f aca="false">'High pensions'!X113</f>
        <v>18949647.6726969</v>
      </c>
      <c r="Q113" s="67"/>
      <c r="R113" s="80" t="n">
        <f aca="false">'High SIPA income'!G108</f>
        <v>45621130.4200488</v>
      </c>
      <c r="S113" s="67"/>
      <c r="T113" s="80" t="n">
        <f aca="false">'High SIPA income'!J108</f>
        <v>174436346.221986</v>
      </c>
      <c r="U113" s="9"/>
      <c r="V113" s="80" t="n">
        <f aca="false">'High SIPA income'!F108</f>
        <v>161118.239672349</v>
      </c>
      <c r="W113" s="67"/>
      <c r="X113" s="80" t="n">
        <f aca="false">'High SIPA income'!M108</f>
        <v>404682.566379497</v>
      </c>
      <c r="Y113" s="9"/>
      <c r="Z113" s="9" t="n">
        <f aca="false">R113+V113-N113-L113-F113</f>
        <v>16142621.3845161</v>
      </c>
      <c r="AA113" s="9"/>
      <c r="AB113" s="9" t="n">
        <f aca="false">T113-P113-D113</f>
        <v>12099819.4682804</v>
      </c>
      <c r="AC113" s="50"/>
      <c r="AD113" s="9"/>
      <c r="AE113" s="9"/>
      <c r="AF113" s="9"/>
      <c r="AG113" s="9" t="n">
        <f aca="false">BF113/100*$AG$53</f>
        <v>8883548665.06928</v>
      </c>
      <c r="AH113" s="39" t="n">
        <f aca="false">(AG113-AG112)/AG112</f>
        <v>0.00527895530369767</v>
      </c>
      <c r="AI113" s="39" t="n">
        <f aca="false">(AG113-AG109)/AG109</f>
        <v>0.0276865692648725</v>
      </c>
      <c r="AJ113" s="39" t="n">
        <f aca="false">AB113/AG113</f>
        <v>0.00136204797479838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14777203</v>
      </c>
      <c r="AX113" s="7"/>
      <c r="AY113" s="39" t="n">
        <f aca="false">(AW113-AW112)/AW112</f>
        <v>-0.000563320954565585</v>
      </c>
      <c r="AZ113" s="12" t="n">
        <f aca="false">workers_and_wage_high!B101</f>
        <v>9251.83070854173</v>
      </c>
      <c r="BA113" s="39" t="n">
        <f aca="false">(AZ113-AZ112)/AZ112</f>
        <v>0.00584556918987956</v>
      </c>
      <c r="BB113" s="38"/>
      <c r="BC113" s="38"/>
      <c r="BD113" s="38"/>
      <c r="BE113" s="38"/>
      <c r="BF113" s="7" t="n">
        <f aca="false">BF112*(1+AY113)*(1+BA113)*(1-BE113)</f>
        <v>152.832138991438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79" t="n">
        <f aca="false">'High pensions'!Q114</f>
        <v>143081335.35087</v>
      </c>
      <c r="E114" s="6"/>
      <c r="F114" s="79" t="n">
        <f aca="false">'High pensions'!I114</f>
        <v>26006726.3859823</v>
      </c>
      <c r="G114" s="79" t="n">
        <f aca="false">'High pensions'!K114</f>
        <v>4776486.5531675</v>
      </c>
      <c r="H114" s="79" t="n">
        <f aca="false">'High pensions'!V114</f>
        <v>26278819.724156</v>
      </c>
      <c r="I114" s="79" t="n">
        <f aca="false">'High pensions'!M114</f>
        <v>147726.388242293</v>
      </c>
      <c r="J114" s="79" t="n">
        <f aca="false">'High pensions'!W114</f>
        <v>812747.001778017</v>
      </c>
      <c r="K114" s="6"/>
      <c r="L114" s="79" t="n">
        <f aca="false">'High pensions'!N114</f>
        <v>2836097.75271294</v>
      </c>
      <c r="M114" s="8"/>
      <c r="N114" s="79" t="n">
        <f aca="false">'High pensions'!L114</f>
        <v>1234559.07593713</v>
      </c>
      <c r="O114" s="6"/>
      <c r="P114" s="79" t="n">
        <f aca="false">'High pensions'!X114</f>
        <v>21508704.5030592</v>
      </c>
      <c r="Q114" s="8"/>
      <c r="R114" s="79" t="n">
        <f aca="false">'High SIPA income'!G109</f>
        <v>40108918.8541909</v>
      </c>
      <c r="S114" s="8"/>
      <c r="T114" s="79" t="n">
        <f aca="false">'High SIPA income'!J109</f>
        <v>153359927.547181</v>
      </c>
      <c r="U114" s="6"/>
      <c r="V114" s="79" t="n">
        <f aca="false">'High SIPA income'!F109</f>
        <v>162305.749076995</v>
      </c>
      <c r="W114" s="8"/>
      <c r="X114" s="79" t="n">
        <f aca="false">'High SIPA income'!M109</f>
        <v>407665.247635506</v>
      </c>
      <c r="Y114" s="6"/>
      <c r="Z114" s="6" t="n">
        <f aca="false">R114+V114-N114-L114-F114</f>
        <v>10193841.3886355</v>
      </c>
      <c r="AA114" s="6"/>
      <c r="AB114" s="6" t="n">
        <f aca="false">T114-P114-D114</f>
        <v>-11230112.306748</v>
      </c>
      <c r="AC114" s="50"/>
      <c r="AD114" s="6"/>
      <c r="AE114" s="6"/>
      <c r="AF114" s="6"/>
      <c r="AG114" s="6" t="n">
        <f aca="false">BF114/100*$AG$53</f>
        <v>8945930618.92102</v>
      </c>
      <c r="AH114" s="61" t="n">
        <f aca="false">(AG114-AG113)/AG113</f>
        <v>0.00702218856491733</v>
      </c>
      <c r="AI114" s="61"/>
      <c r="AJ114" s="61" t="n">
        <f aca="false">AB114/AG114</f>
        <v>-0.00125533192522149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0.00425599897398868</v>
      </c>
      <c r="AV114" s="5"/>
      <c r="AW114" s="5" t="n">
        <f aca="false">workers_and_wage_high!C102</f>
        <v>14843979</v>
      </c>
      <c r="AX114" s="5"/>
      <c r="AY114" s="61" t="n">
        <f aca="false">(AW114-AW113)/AW113</f>
        <v>0.00451885245130625</v>
      </c>
      <c r="AZ114" s="11" t="n">
        <f aca="false">workers_and_wage_high!B102</f>
        <v>9274.88696266099</v>
      </c>
      <c r="BA114" s="61" t="n">
        <f aca="false">(AZ114-AZ113)/AZ113</f>
        <v>0.00249207479531317</v>
      </c>
      <c r="BB114" s="66"/>
      <c r="BC114" s="66"/>
      <c r="BD114" s="66"/>
      <c r="BE114" s="66"/>
      <c r="BF114" s="5" t="n">
        <f aca="false">BF113*(1+AY114)*(1+BA114)*(1-BE114)</f>
        <v>153.905355090216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0" t="n">
        <f aca="false">'High pensions'!Q115</f>
        <v>143807753.973548</v>
      </c>
      <c r="E115" s="9"/>
      <c r="F115" s="80" t="n">
        <f aca="false">'High pensions'!I115</f>
        <v>26138761.5694348</v>
      </c>
      <c r="G115" s="80" t="n">
        <f aca="false">'High pensions'!K115</f>
        <v>4841662.14289776</v>
      </c>
      <c r="H115" s="80" t="n">
        <f aca="false">'High pensions'!V115</f>
        <v>26637396.588944</v>
      </c>
      <c r="I115" s="80" t="n">
        <f aca="false">'High pensions'!M115</f>
        <v>149742.128130859</v>
      </c>
      <c r="J115" s="80" t="n">
        <f aca="false">'High pensions'!W115</f>
        <v>823837.007905487</v>
      </c>
      <c r="K115" s="9"/>
      <c r="L115" s="80" t="n">
        <f aca="false">'High pensions'!N115</f>
        <v>2264505.10619885</v>
      </c>
      <c r="M115" s="67"/>
      <c r="N115" s="80" t="n">
        <f aca="false">'High pensions'!L115</f>
        <v>1242056.48904024</v>
      </c>
      <c r="O115" s="9"/>
      <c r="P115" s="80" t="n">
        <f aca="false">'High pensions'!X115</f>
        <v>18583956.0978592</v>
      </c>
      <c r="Q115" s="67"/>
      <c r="R115" s="80" t="n">
        <f aca="false">'High SIPA income'!G110</f>
        <v>46203724.7172254</v>
      </c>
      <c r="S115" s="67"/>
      <c r="T115" s="80" t="n">
        <f aca="false">'High SIPA income'!J110</f>
        <v>176663946.011679</v>
      </c>
      <c r="U115" s="9"/>
      <c r="V115" s="80" t="n">
        <f aca="false">'High SIPA income'!F110</f>
        <v>161097.519524705</v>
      </c>
      <c r="W115" s="67"/>
      <c r="X115" s="80" t="n">
        <f aca="false">'High SIPA income'!M110</f>
        <v>404630.523342401</v>
      </c>
      <c r="Y115" s="9"/>
      <c r="Z115" s="9" t="n">
        <f aca="false">R115+V115-N115-L115-F115</f>
        <v>16719499.0720762</v>
      </c>
      <c r="AA115" s="9"/>
      <c r="AB115" s="9" t="n">
        <f aca="false">T115-P115-D115</f>
        <v>14272235.9402714</v>
      </c>
      <c r="AC115" s="50"/>
      <c r="AD115" s="9"/>
      <c r="AE115" s="9"/>
      <c r="AF115" s="9"/>
      <c r="AG115" s="9" t="n">
        <f aca="false">BF115/100*$AG$53</f>
        <v>8969225913.60177</v>
      </c>
      <c r="AH115" s="39" t="n">
        <f aca="false">(AG115-AG114)/AG114</f>
        <v>0.00260401021124391</v>
      </c>
      <c r="AI115" s="39"/>
      <c r="AJ115" s="39" t="n">
        <f aca="false">AB115/AG115</f>
        <v>0.00159124500572872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14843243</v>
      </c>
      <c r="AX115" s="7"/>
      <c r="AY115" s="39" t="n">
        <f aca="false">(AW115-AW114)/AW114</f>
        <v>-4.95823929688933E-005</v>
      </c>
      <c r="AZ115" s="12" t="n">
        <f aca="false">workers_and_wage_high!B103</f>
        <v>9299.49995448105</v>
      </c>
      <c r="BA115" s="39" t="n">
        <f aca="false">(AZ115-AZ114)/AZ114</f>
        <v>0.00265372418220794</v>
      </c>
      <c r="BB115" s="38"/>
      <c r="BC115" s="38"/>
      <c r="BD115" s="38"/>
      <c r="BE115" s="38"/>
      <c r="BF115" s="7" t="n">
        <f aca="false">BF114*(1+AY115)*(1+BA115)*(1-BE115)</f>
        <v>154.306126206436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0" t="n">
        <f aca="false">'High pensions'!Q116</f>
        <v>143912449.227857</v>
      </c>
      <c r="E116" s="9"/>
      <c r="F116" s="80" t="n">
        <f aca="false">'High pensions'!I116</f>
        <v>26157791.1712066</v>
      </c>
      <c r="G116" s="80" t="n">
        <f aca="false">'High pensions'!K116</f>
        <v>4901131.8886809</v>
      </c>
      <c r="H116" s="80" t="n">
        <f aca="false">'High pensions'!V116</f>
        <v>26964581.5838312</v>
      </c>
      <c r="I116" s="80" t="n">
        <f aca="false">'High pensions'!M116</f>
        <v>151581.398618997</v>
      </c>
      <c r="J116" s="80" t="n">
        <f aca="false">'High pensions'!W116</f>
        <v>833956.131458697</v>
      </c>
      <c r="K116" s="9"/>
      <c r="L116" s="80" t="n">
        <f aca="false">'High pensions'!N116</f>
        <v>2220355.18020736</v>
      </c>
      <c r="M116" s="67"/>
      <c r="N116" s="80" t="n">
        <f aca="false">'High pensions'!L116</f>
        <v>1243382.01867156</v>
      </c>
      <c r="O116" s="9"/>
      <c r="P116" s="80" t="n">
        <f aca="false">'High pensions'!X116</f>
        <v>18362154.5949466</v>
      </c>
      <c r="Q116" s="67"/>
      <c r="R116" s="80" t="n">
        <f aca="false">'High SIPA income'!G111</f>
        <v>40364888.5879707</v>
      </c>
      <c r="S116" s="67"/>
      <c r="T116" s="80" t="n">
        <f aca="false">'High SIPA income'!J111</f>
        <v>154338650.00962</v>
      </c>
      <c r="U116" s="9"/>
      <c r="V116" s="80" t="n">
        <f aca="false">'High SIPA income'!F111</f>
        <v>168863.592849212</v>
      </c>
      <c r="W116" s="67"/>
      <c r="X116" s="80" t="n">
        <f aca="false">'High SIPA income'!M111</f>
        <v>424136.660512493</v>
      </c>
      <c r="Y116" s="9"/>
      <c r="Z116" s="9" t="n">
        <f aca="false">R116+V116-N116-L116-F116</f>
        <v>10912223.8107344</v>
      </c>
      <c r="AA116" s="9"/>
      <c r="AB116" s="9" t="n">
        <f aca="false">T116-P116-D116</f>
        <v>-7935953.81318292</v>
      </c>
      <c r="AC116" s="50"/>
      <c r="AD116" s="9"/>
      <c r="AE116" s="9"/>
      <c r="AF116" s="9"/>
      <c r="AG116" s="9" t="n">
        <f aca="false">BF116/100*$AG$53</f>
        <v>8992605146.23447</v>
      </c>
      <c r="AH116" s="39" t="n">
        <f aca="false">(AG116-AG115)/AG115</f>
        <v>0.00260660539247331</v>
      </c>
      <c r="AI116" s="39"/>
      <c r="AJ116" s="39" t="n">
        <f aca="false">AB116/AG116</f>
        <v>-0.000882497750555187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14809984</v>
      </c>
      <c r="AX116" s="7"/>
      <c r="AY116" s="39" t="n">
        <f aca="false">(AW116-AW115)/AW115</f>
        <v>-0.00224068284808111</v>
      </c>
      <c r="AZ116" s="12" t="n">
        <f aca="false">workers_and_wage_high!B104</f>
        <v>9344.67854213991</v>
      </c>
      <c r="BA116" s="39" t="n">
        <f aca="false">(AZ116-AZ115)/AZ115</f>
        <v>0.00485817386741213</v>
      </c>
      <c r="BB116" s="38"/>
      <c r="BC116" s="38"/>
      <c r="BD116" s="38"/>
      <c r="BE116" s="38"/>
      <c r="BF116" s="7" t="n">
        <f aca="false">BF115*(1+AY116)*(1+BA116)*(1-BE116)</f>
        <v>154.708341387097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0" t="n">
        <f aca="false">'High pensions'!Q117</f>
        <v>145141046.965064</v>
      </c>
      <c r="E117" s="9"/>
      <c r="F117" s="80" t="n">
        <f aca="false">'High pensions'!I117</f>
        <v>26381103.3531319</v>
      </c>
      <c r="G117" s="80" t="n">
        <f aca="false">'High pensions'!K117</f>
        <v>4999814.51740848</v>
      </c>
      <c r="H117" s="80" t="n">
        <f aca="false">'High pensions'!V117</f>
        <v>27507504.2910077</v>
      </c>
      <c r="I117" s="80" t="n">
        <f aca="false">'High pensions'!M117</f>
        <v>154633.438682736</v>
      </c>
      <c r="J117" s="80" t="n">
        <f aca="false">'High pensions'!W117</f>
        <v>850747.555391987</v>
      </c>
      <c r="K117" s="9"/>
      <c r="L117" s="80" t="n">
        <f aca="false">'High pensions'!N117</f>
        <v>2234519.30765501</v>
      </c>
      <c r="M117" s="67"/>
      <c r="N117" s="80" t="n">
        <f aca="false">'High pensions'!L117</f>
        <v>1255848.59894457</v>
      </c>
      <c r="O117" s="9"/>
      <c r="P117" s="80" t="n">
        <f aca="false">'High pensions'!X117</f>
        <v>18504239.7660321</v>
      </c>
      <c r="Q117" s="67"/>
      <c r="R117" s="80" t="n">
        <f aca="false">'High SIPA income'!G112</f>
        <v>46635107.6510988</v>
      </c>
      <c r="S117" s="67"/>
      <c r="T117" s="80" t="n">
        <f aca="false">'High SIPA income'!J112</f>
        <v>178313376.048036</v>
      </c>
      <c r="U117" s="9"/>
      <c r="V117" s="80" t="n">
        <f aca="false">'High SIPA income'!F112</f>
        <v>170624.9733013</v>
      </c>
      <c r="W117" s="67"/>
      <c r="X117" s="80" t="n">
        <f aca="false">'High SIPA income'!M112</f>
        <v>428560.740388063</v>
      </c>
      <c r="Y117" s="9"/>
      <c r="Z117" s="9" t="n">
        <f aca="false">R117+V117-N117-L117-F117</f>
        <v>16934261.3646686</v>
      </c>
      <c r="AA117" s="9"/>
      <c r="AB117" s="9" t="n">
        <f aca="false">T117-P117-D117</f>
        <v>14668089.31694</v>
      </c>
      <c r="AC117" s="50"/>
      <c r="AD117" s="9"/>
      <c r="AE117" s="9"/>
      <c r="AF117" s="9"/>
      <c r="AG117" s="9" t="n">
        <f aca="false">BF117/100*$AG$53</f>
        <v>9035690441.61817</v>
      </c>
      <c r="AH117" s="39" t="n">
        <f aca="false">(AG117-AG116)/AG116</f>
        <v>0.00479119172732019</v>
      </c>
      <c r="AI117" s="39" t="n">
        <f aca="false">(AG117-AG113)/AG113</f>
        <v>0.0171262388809912</v>
      </c>
      <c r="AJ117" s="39" t="n">
        <f aca="false">AB117/AG117</f>
        <v>0.00162335013707189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14819836</v>
      </c>
      <c r="AX117" s="7"/>
      <c r="AY117" s="39" t="n">
        <f aca="false">(AW117-AW116)/AW116</f>
        <v>0.000665226917193158</v>
      </c>
      <c r="AZ117" s="12" t="n">
        <f aca="false">workers_and_wage_high!B105</f>
        <v>9383.20872565154</v>
      </c>
      <c r="BA117" s="39" t="n">
        <f aca="false">(AZ117-AZ116)/AZ116</f>
        <v>0.00412322193191259</v>
      </c>
      <c r="BB117" s="38"/>
      <c r="BC117" s="38"/>
      <c r="BD117" s="38"/>
      <c r="BE117" s="38"/>
      <c r="BF117" s="7" t="n">
        <f aca="false">BF116*(1+AY117)*(1+BA117)*(1-BE117)</f>
        <v>155.449578712498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75" hidden="false" customHeight="false" outlineLevel="0" collapsed="false">
      <c r="AZ118" s="0" t="n">
        <f aca="false">AZ117/AZ14*100</f>
        <v>146.274626599711</v>
      </c>
    </row>
    <row r="119" customFormat="false" ht="12.75" hidden="false" customHeight="false" outlineLevel="0" collapsed="false">
      <c r="AI119" s="31" t="n">
        <f aca="false">AVERAGE(AI29:AI117)</f>
        <v>0.0279264128955303</v>
      </c>
      <c r="BF119" s="0" t="s">
        <v>112</v>
      </c>
    </row>
    <row r="120" customFormat="false" ht="12.75" hidden="false" customHeight="false" outlineLevel="0" collapsed="false">
      <c r="AI120" s="31" t="n">
        <f aca="false">'Central scenario'!AI119</f>
        <v>0.020966251046288</v>
      </c>
      <c r="AJ120" s="31" t="n">
        <f aca="false">AI119-AI120</f>
        <v>0.00696016184924234</v>
      </c>
    </row>
    <row r="121" customFormat="false" ht="12.75" hidden="false" customHeight="false" outlineLevel="0" collapsed="false">
      <c r="AI121" s="31" t="n">
        <f aca="false">'Low scenario'!AI119</f>
        <v>0.0159067324631197</v>
      </c>
      <c r="AJ121" s="31" t="n">
        <f aca="false">AI120-AI121</f>
        <v>0.00505951858316835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390625" defaultRowHeight="12.75" zeroHeight="false" outlineLevelRow="0" outlineLevelCol="0"/>
  <sheetData>
    <row r="1" customFormat="false" ht="12.75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75" hidden="false" customHeight="false" outlineLevel="0" collapsed="false">
      <c r="A4" s="47"/>
      <c r="B4" s="47"/>
      <c r="C4" s="47"/>
    </row>
    <row r="5" customFormat="false" ht="12.75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75" hidden="false" customHeight="false" outlineLevel="0" collapsed="false">
      <c r="A6" s="47" t="n">
        <v>2015</v>
      </c>
      <c r="B6" s="52" t="n">
        <f aca="false">'Central scenario'!AL4</f>
        <v>-0.0328930718673193</v>
      </c>
      <c r="C6" s="52" t="n">
        <f aca="false">'Central scenario'!BO4</f>
        <v>-0.0328930718673193</v>
      </c>
      <c r="D6" s="31" t="n">
        <f aca="false">'Low scenario'!AL4</f>
        <v>-0.0328861566468327</v>
      </c>
      <c r="E6" s="31" t="n">
        <f aca="false">'Low scenario'!BO4</f>
        <v>-0.0328861566468327</v>
      </c>
      <c r="F6" s="31" t="n">
        <f aca="false">'High scenario'!AL4</f>
        <v>-0.0328861566468327</v>
      </c>
      <c r="G6" s="31" t="n">
        <f aca="false">'High scenario'!BO4</f>
        <v>-0.0328861566468327</v>
      </c>
    </row>
    <row r="7" customFormat="false" ht="12.75" hidden="false" customHeight="false" outlineLevel="0" collapsed="false">
      <c r="A7" s="47" t="n">
        <v>2016</v>
      </c>
      <c r="B7" s="52" t="n">
        <f aca="false">'Central scenario'!AL5</f>
        <v>-0.0327968849329027</v>
      </c>
      <c r="C7" s="52" t="n">
        <f aca="false">'Central scenario'!BO5</f>
        <v>-0.032836852905352</v>
      </c>
      <c r="D7" s="31" t="n">
        <f aca="false">'Low scenario'!AL5</f>
        <v>-0.0327951493030264</v>
      </c>
      <c r="E7" s="31" t="n">
        <f aca="false">'Low scenario'!BO5</f>
        <v>-0.0328351172754756</v>
      </c>
      <c r="F7" s="31" t="n">
        <f aca="false">'High scenario'!AL5</f>
        <v>-0.0327951493030264</v>
      </c>
      <c r="G7" s="31" t="n">
        <f aca="false">'High scenario'!BO5</f>
        <v>-0.0328351172754756</v>
      </c>
    </row>
    <row r="8" customFormat="false" ht="12.75" hidden="false" customHeight="false" outlineLevel="0" collapsed="false">
      <c r="A8" s="47" t="n">
        <v>2017</v>
      </c>
      <c r="B8" s="52" t="n">
        <f aca="false">'Central scenario'!AL6</f>
        <v>-0.0365372181621091</v>
      </c>
      <c r="C8" s="52" t="n">
        <f aca="false">'Central scenario'!BO6</f>
        <v>-0.037080040214063</v>
      </c>
      <c r="D8" s="31" t="n">
        <f aca="false">'Low scenario'!AL6</f>
        <v>-0.0365306524450389</v>
      </c>
      <c r="E8" s="31" t="n">
        <f aca="false">'Low scenario'!BO6</f>
        <v>-0.0370734744969929</v>
      </c>
      <c r="F8" s="31" t="n">
        <f aca="false">'High scenario'!AL6</f>
        <v>-0.0365261073608417</v>
      </c>
      <c r="G8" s="31" t="n">
        <f aca="false">'High scenario'!BO6</f>
        <v>-0.0370689294127957</v>
      </c>
    </row>
    <row r="9" customFormat="false" ht="12.75" hidden="false" customHeight="false" outlineLevel="0" collapsed="false">
      <c r="A9" s="47" t="n">
        <f aca="false">A8+1</f>
        <v>2018</v>
      </c>
      <c r="B9" s="52" t="n">
        <f aca="false">'Central scenario'!AL7</f>
        <v>-0.0364739405503572</v>
      </c>
      <c r="C9" s="52" t="n">
        <f aca="false">'Central scenario'!BO7</f>
        <v>-0.0374251146354991</v>
      </c>
      <c r="D9" s="31" t="n">
        <f aca="false">'Low scenario'!AL7</f>
        <v>-0.0364684150093539</v>
      </c>
      <c r="E9" s="31" t="n">
        <f aca="false">'Low scenario'!BO7</f>
        <v>-0.0374195890944957</v>
      </c>
      <c r="F9" s="31" t="n">
        <f aca="false">'High scenario'!AL7</f>
        <v>-0.0372826826647113</v>
      </c>
      <c r="G9" s="31" t="n">
        <f aca="false">'High scenario'!BO7</f>
        <v>-0.0382338567498531</v>
      </c>
    </row>
    <row r="10" customFormat="false" ht="12.75" hidden="false" customHeight="false" outlineLevel="0" collapsed="false">
      <c r="A10" s="47" t="n">
        <f aca="false">A9+1</f>
        <v>2019</v>
      </c>
      <c r="B10" s="52" t="n">
        <f aca="false">'Central scenario'!AL8</f>
        <v>-0.0381137335459022</v>
      </c>
      <c r="C10" s="52" t="n">
        <f aca="false">'Central scenario'!BO8</f>
        <v>-0.0389788985804234</v>
      </c>
      <c r="D10" s="31" t="n">
        <f aca="false">'Low scenario'!AL8</f>
        <v>-0.0377091573187269</v>
      </c>
      <c r="E10" s="31" t="n">
        <f aca="false">'Low scenario'!BO8</f>
        <v>-0.0385572401093714</v>
      </c>
      <c r="F10" s="31" t="n">
        <f aca="false">'High scenario'!AL8</f>
        <v>-0.0382956547298254</v>
      </c>
      <c r="G10" s="31" t="n">
        <f aca="false">'High scenario'!BO8</f>
        <v>-0.0391331062569684</v>
      </c>
    </row>
    <row r="11" customFormat="false" ht="12.75" hidden="false" customHeight="false" outlineLevel="0" collapsed="false">
      <c r="A11" s="47" t="n">
        <f aca="false">A10+1</f>
        <v>2020</v>
      </c>
      <c r="B11" s="52" t="n">
        <f aca="false">'Central scenario'!AL9</f>
        <v>-0.0531597096918803</v>
      </c>
      <c r="C11" s="52" t="n">
        <f aca="false">'Central scenario'!BO9</f>
        <v>-0.0545480901644061</v>
      </c>
      <c r="D11" s="31" t="n">
        <f aca="false">'Low scenario'!AL9</f>
        <v>-0.0513343608437207</v>
      </c>
      <c r="E11" s="31" t="n">
        <f aca="false">'Low scenario'!BO9</f>
        <v>-0.0526833007854482</v>
      </c>
      <c r="F11" s="31" t="n">
        <f aca="false">'High scenario'!AL9</f>
        <v>-0.0500062055888442</v>
      </c>
      <c r="G11" s="31" t="n">
        <f aca="false">'High scenario'!BO9</f>
        <v>-0.0513023922435061</v>
      </c>
    </row>
    <row r="12" customFormat="false" ht="12.75" hidden="false" customHeight="false" outlineLevel="0" collapsed="false">
      <c r="A12" s="47" t="n">
        <f aca="false">A11+1</f>
        <v>2021</v>
      </c>
      <c r="B12" s="52" t="n">
        <f aca="false">'Central scenario'!AL10</f>
        <v>-0.0405169427323963</v>
      </c>
      <c r="C12" s="52" t="n">
        <f aca="false">'Central scenario'!BO10</f>
        <v>-0.042150298325364</v>
      </c>
      <c r="D12" s="31" t="n">
        <f aca="false">'Low scenario'!AL10</f>
        <v>-0.0415134661752465</v>
      </c>
      <c r="E12" s="31" t="n">
        <f aca="false">'Low scenario'!BO10</f>
        <v>-0.0431120811974609</v>
      </c>
      <c r="F12" s="31" t="n">
        <f aca="false">'High scenario'!AL10</f>
        <v>-0.0373230547506676</v>
      </c>
      <c r="G12" s="31" t="n">
        <f aca="false">'High scenario'!BO10</f>
        <v>-0.0389771562679219</v>
      </c>
    </row>
    <row r="13" customFormat="false" ht="12.75" hidden="false" customHeight="false" outlineLevel="0" collapsed="false">
      <c r="A13" s="47" t="n">
        <f aca="false">A12+1</f>
        <v>2022</v>
      </c>
      <c r="B13" s="52" t="n">
        <f aca="false">'Central scenario'!AL11</f>
        <v>-0.039114567498484</v>
      </c>
      <c r="C13" s="52" t="n">
        <f aca="false">'Central scenario'!BO11</f>
        <v>-0.0411160641075653</v>
      </c>
      <c r="D13" s="31" t="n">
        <f aca="false">'Low scenario'!AL11</f>
        <v>-0.0412005879795841</v>
      </c>
      <c r="E13" s="31" t="n">
        <f aca="false">'Low scenario'!BO11</f>
        <v>-0.0432331342571416</v>
      </c>
      <c r="F13" s="31" t="n">
        <f aca="false">'High scenario'!AL11</f>
        <v>-0.0344761679516847</v>
      </c>
      <c r="G13" s="31" t="n">
        <f aca="false">'High scenario'!BO11</f>
        <v>-0.0365687437972732</v>
      </c>
    </row>
    <row r="14" customFormat="false" ht="12.75" hidden="false" customHeight="false" outlineLevel="0" collapsed="false">
      <c r="A14" s="47" t="n">
        <f aca="false">A13+1</f>
        <v>2023</v>
      </c>
      <c r="B14" s="52" t="n">
        <f aca="false">'Central scenario'!AL12</f>
        <v>-0.0373649323593717</v>
      </c>
      <c r="C14" s="52" t="n">
        <f aca="false">'Central scenario'!BO12</f>
        <v>-0.0395640119403658</v>
      </c>
      <c r="D14" s="31" t="n">
        <f aca="false">'Low scenario'!AL12</f>
        <v>-0.0377592545528382</v>
      </c>
      <c r="E14" s="31" t="n">
        <f aca="false">'Low scenario'!BO12</f>
        <v>-0.039923051064001</v>
      </c>
      <c r="F14" s="31" t="n">
        <f aca="false">'High scenario'!AL12</f>
        <v>-0.0319293459915141</v>
      </c>
      <c r="G14" s="31" t="n">
        <f aca="false">'High scenario'!BO12</f>
        <v>-0.0341322734835412</v>
      </c>
    </row>
    <row r="15" customFormat="false" ht="12.75" hidden="false" customHeight="false" outlineLevel="0" collapsed="false">
      <c r="A15" s="58" t="n">
        <f aca="false">A14+1</f>
        <v>2024</v>
      </c>
      <c r="B15" s="59" t="n">
        <f aca="false">'Central scenario'!AL13</f>
        <v>-0.0362561500969635</v>
      </c>
      <c r="C15" s="59" t="n">
        <f aca="false">'Central scenario'!BO13</f>
        <v>-0.0387618315643488</v>
      </c>
      <c r="D15" s="31" t="n">
        <f aca="false">'Low scenario'!AL13</f>
        <v>-0.0371252334844658</v>
      </c>
      <c r="E15" s="31" t="n">
        <f aca="false">'Low scenario'!BO13</f>
        <v>-0.0395795800881541</v>
      </c>
      <c r="F15" s="31" t="n">
        <f aca="false">'High scenario'!AL13</f>
        <v>-0.0296015224189774</v>
      </c>
      <c r="G15" s="31" t="n">
        <f aca="false">'High scenario'!BO13</f>
        <v>-0.0320294787198019</v>
      </c>
    </row>
    <row r="16" customFormat="false" ht="12.75" hidden="false" customHeight="false" outlineLevel="0" collapsed="false">
      <c r="A16" s="62" t="n">
        <f aca="false">A15+1</f>
        <v>2025</v>
      </c>
      <c r="B16" s="63" t="n">
        <f aca="false">'Central scenario'!AL14</f>
        <v>-0.0346905189946093</v>
      </c>
      <c r="C16" s="63" t="n">
        <f aca="false">'Central scenario'!BO14</f>
        <v>-0.0381658447396107</v>
      </c>
      <c r="D16" s="31" t="n">
        <f aca="false">'Low scenario'!AL14</f>
        <v>-0.0373961477738082</v>
      </c>
      <c r="E16" s="31" t="n">
        <f aca="false">'Low scenario'!BO14</f>
        <v>-0.0407499478216035</v>
      </c>
      <c r="F16" s="31" t="n">
        <f aca="false">'High scenario'!AL14</f>
        <v>-0.0282833640479679</v>
      </c>
      <c r="G16" s="31" t="n">
        <f aca="false">'High scenario'!BO14</f>
        <v>-0.0314949731238402</v>
      </c>
    </row>
    <row r="17" customFormat="false" ht="12.75" hidden="false" customHeight="false" outlineLevel="0" collapsed="false">
      <c r="A17" s="68" t="n">
        <f aca="false">A16+1</f>
        <v>2026</v>
      </c>
      <c r="B17" s="69" t="n">
        <f aca="false">'Central scenario'!AL15</f>
        <v>-0.0331793543222214</v>
      </c>
      <c r="C17" s="69" t="n">
        <f aca="false">'Central scenario'!BO15</f>
        <v>-0.0378165727330276</v>
      </c>
      <c r="D17" s="31" t="n">
        <f aca="false">'Low scenario'!AL15</f>
        <v>-0.036158704757436</v>
      </c>
      <c r="E17" s="31" t="n">
        <f aca="false">'Low scenario'!BO15</f>
        <v>-0.0406561627286028</v>
      </c>
      <c r="F17" s="31" t="n">
        <f aca="false">'High scenario'!AL15</f>
        <v>-0.0268491694789852</v>
      </c>
      <c r="G17" s="31" t="n">
        <f aca="false">'High scenario'!BO15</f>
        <v>-0.0310807755638715</v>
      </c>
    </row>
    <row r="18" customFormat="false" ht="12.75" hidden="false" customHeight="false" outlineLevel="0" collapsed="false">
      <c r="A18" s="68" t="n">
        <f aca="false">A17+1</f>
        <v>2027</v>
      </c>
      <c r="B18" s="69" t="n">
        <f aca="false">'Central scenario'!AL16</f>
        <v>-0.0326112972944698</v>
      </c>
      <c r="C18" s="69" t="n">
        <f aca="false">'Central scenario'!BO16</f>
        <v>-0.0380064205724067</v>
      </c>
      <c r="D18" s="31" t="n">
        <f aca="false">'Low scenario'!AL16</f>
        <v>-0.0334829618675205</v>
      </c>
      <c r="E18" s="31" t="n">
        <f aca="false">'Low scenario'!BO16</f>
        <v>-0.0387433700730434</v>
      </c>
      <c r="F18" s="31" t="n">
        <f aca="false">'High scenario'!AL16</f>
        <v>-0.0254935516372691</v>
      </c>
      <c r="G18" s="31" t="n">
        <f aca="false">'High scenario'!BO16</f>
        <v>-0.0304445122640757</v>
      </c>
    </row>
    <row r="19" customFormat="false" ht="12.75" hidden="false" customHeight="false" outlineLevel="0" collapsed="false">
      <c r="A19" s="68" t="n">
        <f aca="false">A18+1</f>
        <v>2028</v>
      </c>
      <c r="B19" s="69" t="n">
        <f aca="false">'Central scenario'!AL17</f>
        <v>-0.0306763770864657</v>
      </c>
      <c r="C19" s="69" t="n">
        <f aca="false">'Central scenario'!BO17</f>
        <v>-0.0368427421440451</v>
      </c>
      <c r="D19" s="31" t="n">
        <f aca="false">'Low scenario'!AL17</f>
        <v>-0.0330448631912446</v>
      </c>
      <c r="E19" s="31" t="n">
        <f aca="false">'Low scenario'!BO17</f>
        <v>-0.0392644508778862</v>
      </c>
      <c r="F19" s="31" t="n">
        <f aca="false">'High scenario'!AL17</f>
        <v>-0.0228053718415349</v>
      </c>
      <c r="G19" s="31" t="n">
        <f aca="false">'High scenario'!BO17</f>
        <v>-0.028657688960978</v>
      </c>
    </row>
    <row r="20" customFormat="false" ht="12.75" hidden="false" customHeight="false" outlineLevel="0" collapsed="false">
      <c r="A20" s="62" t="n">
        <f aca="false">A19+1</f>
        <v>2029</v>
      </c>
      <c r="B20" s="63" t="n">
        <f aca="false">'Central scenario'!AL18</f>
        <v>-0.0282966390647062</v>
      </c>
      <c r="C20" s="63" t="n">
        <f aca="false">'Central scenario'!BO18</f>
        <v>-0.0352463713028034</v>
      </c>
      <c r="D20" s="31" t="n">
        <f aca="false">'Low scenario'!AL18</f>
        <v>-0.0316999079929684</v>
      </c>
      <c r="E20" s="31" t="n">
        <f aca="false">'Low scenario'!BO18</f>
        <v>-0.0389328670956482</v>
      </c>
      <c r="F20" s="31" t="n">
        <f aca="false">'High scenario'!AL18</f>
        <v>-0.0189232447722698</v>
      </c>
      <c r="G20" s="31" t="n">
        <f aca="false">'High scenario'!BO18</f>
        <v>-0.0254472201809413</v>
      </c>
    </row>
    <row r="21" customFormat="false" ht="12.75" hidden="false" customHeight="false" outlineLevel="0" collapsed="false">
      <c r="A21" s="68" t="n">
        <f aca="false">A20+1</f>
        <v>2030</v>
      </c>
      <c r="B21" s="69" t="n">
        <f aca="false">'Central scenario'!AL19</f>
        <v>-0.0263794803618756</v>
      </c>
      <c r="C21" s="69" t="n">
        <f aca="false">'Central scenario'!BO19</f>
        <v>-0.0338561760310108</v>
      </c>
      <c r="D21" s="31" t="n">
        <f aca="false">'Low scenario'!AL19</f>
        <v>-0.0313643731919583</v>
      </c>
      <c r="E21" s="31" t="n">
        <f aca="false">'Low scenario'!BO19</f>
        <v>-0.0393180999666712</v>
      </c>
      <c r="F21" s="31" t="n">
        <f aca="false">'High scenario'!AL19</f>
        <v>-0.0163365821574922</v>
      </c>
      <c r="G21" s="31" t="n">
        <f aca="false">'High scenario'!BO19</f>
        <v>-0.0232894674957019</v>
      </c>
    </row>
    <row r="22" customFormat="false" ht="12.75" hidden="false" customHeight="false" outlineLevel="0" collapsed="false">
      <c r="A22" s="68" t="n">
        <f aca="false">A21+1</f>
        <v>2031</v>
      </c>
      <c r="B22" s="69" t="n">
        <f aca="false">'Central scenario'!AL20</f>
        <v>-0.0247605646034942</v>
      </c>
      <c r="C22" s="69" t="n">
        <f aca="false">'Central scenario'!BO20</f>
        <v>-0.0328833352604172</v>
      </c>
      <c r="D22" s="31" t="n">
        <f aca="false">'Low scenario'!AL20</f>
        <v>-0.0310075673137455</v>
      </c>
      <c r="E22" s="31" t="n">
        <f aca="false">'Low scenario'!BO20</f>
        <v>-0.0397185444841835</v>
      </c>
      <c r="F22" s="31" t="n">
        <f aca="false">'High scenario'!AL20</f>
        <v>-0.014553487352989</v>
      </c>
      <c r="G22" s="31" t="n">
        <f aca="false">'High scenario'!BO20</f>
        <v>-0.0219541353617832</v>
      </c>
      <c r="H22" s="31" t="n">
        <f aca="false">B31-D31</f>
        <v>0.0139098250259502</v>
      </c>
      <c r="I22" s="31" t="n">
        <f aca="false">C31-E31</f>
        <v>0.0154286693849071</v>
      </c>
    </row>
    <row r="23" customFormat="false" ht="12.75" hidden="false" customHeight="false" outlineLevel="0" collapsed="false">
      <c r="A23" s="68" t="n">
        <f aca="false">A22+1</f>
        <v>2032</v>
      </c>
      <c r="B23" s="69" t="n">
        <f aca="false">'Central scenario'!AL21</f>
        <v>-0.0234103941292746</v>
      </c>
      <c r="C23" s="69" t="n">
        <f aca="false">'Central scenario'!BO21</f>
        <v>-0.0324378127602515</v>
      </c>
      <c r="D23" s="31" t="n">
        <f aca="false">'Low scenario'!AL21</f>
        <v>-0.0307706053380877</v>
      </c>
      <c r="E23" s="31" t="n">
        <f aca="false">'Low scenario'!BO21</f>
        <v>-0.0404291451092835</v>
      </c>
      <c r="F23" s="31" t="n">
        <f aca="false">'High scenario'!AL21</f>
        <v>-0.0127390152827663</v>
      </c>
      <c r="G23" s="31" t="n">
        <f aca="false">'High scenario'!BO21</f>
        <v>-0.0209070543256587</v>
      </c>
      <c r="H23" s="31" t="n">
        <f aca="false">B31-F31</f>
        <v>-0.0141865474898067</v>
      </c>
      <c r="I23" s="31" t="n">
        <f aca="false">C31-G31</f>
        <v>-0.0161010307017111</v>
      </c>
    </row>
    <row r="24" customFormat="false" ht="12.75" hidden="false" customHeight="false" outlineLevel="0" collapsed="false">
      <c r="A24" s="62" t="n">
        <f aca="false">A23+1</f>
        <v>2033</v>
      </c>
      <c r="B24" s="63" t="n">
        <f aca="false">'Central scenario'!AL22</f>
        <v>-0.0211735554799062</v>
      </c>
      <c r="C24" s="63" t="n">
        <f aca="false">'Central scenario'!BO22</f>
        <v>-0.030988004463965</v>
      </c>
      <c r="D24" s="31" t="n">
        <f aca="false">'Low scenario'!AL22</f>
        <v>-0.0304656749019512</v>
      </c>
      <c r="E24" s="31" t="n">
        <f aca="false">'Low scenario'!BO22</f>
        <v>-0.0411275309295832</v>
      </c>
      <c r="F24" s="31" t="n">
        <f aca="false">'High scenario'!AL22</f>
        <v>-0.0112482645450605</v>
      </c>
      <c r="G24" s="31" t="n">
        <f aca="false">'High scenario'!BO22</f>
        <v>-0.0201116604006797</v>
      </c>
      <c r="H24" s="31" t="n">
        <f aca="false">H22-I22</f>
        <v>-0.00151884435895684</v>
      </c>
    </row>
    <row r="25" customFormat="false" ht="12.75" hidden="false" customHeight="false" outlineLevel="0" collapsed="false">
      <c r="A25" s="68" t="n">
        <f aca="false">A24+1</f>
        <v>2034</v>
      </c>
      <c r="B25" s="69" t="n">
        <f aca="false">'Central scenario'!AL23</f>
        <v>-0.0196501580499609</v>
      </c>
      <c r="C25" s="69" t="n">
        <f aca="false">'Central scenario'!BO23</f>
        <v>-0.0300279929158166</v>
      </c>
      <c r="D25" s="31" t="n">
        <f aca="false">'Low scenario'!AL23</f>
        <v>-0.0295435153867785</v>
      </c>
      <c r="E25" s="31" t="n">
        <f aca="false">'Low scenario'!BO23</f>
        <v>-0.0409280848200162</v>
      </c>
      <c r="F25" s="31" t="n">
        <f aca="false">'High scenario'!AL23</f>
        <v>-0.00928145359034697</v>
      </c>
      <c r="G25" s="31" t="n">
        <f aca="false">'High scenario'!BO23</f>
        <v>-0.0186838764302059</v>
      </c>
      <c r="H25" s="31" t="n">
        <f aca="false">H23-I23</f>
        <v>0.0019144832119044</v>
      </c>
    </row>
    <row r="26" customFormat="false" ht="12.75" hidden="false" customHeight="false" outlineLevel="0" collapsed="false">
      <c r="A26" s="68" t="n">
        <f aca="false">A25+1</f>
        <v>2035</v>
      </c>
      <c r="B26" s="69" t="n">
        <f aca="false">'Central scenario'!AL24</f>
        <v>-0.0184366774063004</v>
      </c>
      <c r="C26" s="69" t="n">
        <f aca="false">'Central scenario'!BO24</f>
        <v>-0.0293413243524413</v>
      </c>
      <c r="D26" s="31" t="n">
        <f aca="false">'Low scenario'!AL24</f>
        <v>-0.0304804032857489</v>
      </c>
      <c r="E26" s="31" t="n">
        <f aca="false">'Low scenario'!BO24</f>
        <v>-0.0423414890424675</v>
      </c>
      <c r="F26" s="31" t="n">
        <f aca="false">'High scenario'!AL24</f>
        <v>-0.00694568435962491</v>
      </c>
      <c r="G26" s="31" t="n">
        <f aca="false">'High scenario'!BO24</f>
        <v>-0.0166807688299164</v>
      </c>
    </row>
    <row r="27" customFormat="false" ht="12.75" hidden="false" customHeight="false" outlineLevel="0" collapsed="false">
      <c r="A27" s="68" t="n">
        <f aca="false">A26+1</f>
        <v>2036</v>
      </c>
      <c r="B27" s="69" t="n">
        <f aca="false">'Central scenario'!AL25</f>
        <v>-0.017238745949112</v>
      </c>
      <c r="C27" s="69" t="n">
        <f aca="false">'Central scenario'!BO25</f>
        <v>-0.028758356000774</v>
      </c>
      <c r="D27" s="31" t="n">
        <f aca="false">'Low scenario'!AL25</f>
        <v>-0.0288863525966331</v>
      </c>
      <c r="E27" s="31" t="n">
        <f aca="false">'Low scenario'!BO25</f>
        <v>-0.0413779363032285</v>
      </c>
      <c r="F27" s="31" t="n">
        <f aca="false">'High scenario'!AL25</f>
        <v>-0.00481772132601303</v>
      </c>
      <c r="G27" s="31" t="n">
        <f aca="false">'High scenario'!BO25</f>
        <v>-0.0150087299486817</v>
      </c>
    </row>
    <row r="28" customFormat="false" ht="12.75" hidden="false" customHeight="false" outlineLevel="0" collapsed="false">
      <c r="A28" s="62" t="n">
        <f aca="false">A27+1</f>
        <v>2037</v>
      </c>
      <c r="B28" s="63" t="n">
        <f aca="false">'Central scenario'!AL26</f>
        <v>-0.0160384710135338</v>
      </c>
      <c r="C28" s="63" t="n">
        <f aca="false">'Central scenario'!BO26</f>
        <v>-0.0282977556216388</v>
      </c>
      <c r="D28" s="31" t="n">
        <f aca="false">'Low scenario'!AL26</f>
        <v>-0.0287145818838742</v>
      </c>
      <c r="E28" s="31" t="n">
        <f aca="false">'Low scenario'!BO26</f>
        <v>-0.042050762763878</v>
      </c>
      <c r="F28" s="31" t="n">
        <f aca="false">'High scenario'!AL26</f>
        <v>-0.00329358348671488</v>
      </c>
      <c r="G28" s="31" t="n">
        <f aca="false">'High scenario'!BO26</f>
        <v>-0.0141361882364334</v>
      </c>
    </row>
    <row r="29" customFormat="false" ht="12.75" hidden="false" customHeight="false" outlineLevel="0" collapsed="false">
      <c r="A29" s="68" t="n">
        <f aca="false">A28+1</f>
        <v>2038</v>
      </c>
      <c r="B29" s="69" t="n">
        <f aca="false">'Central scenario'!AL27</f>
        <v>-0.0155379014628331</v>
      </c>
      <c r="C29" s="69" t="n">
        <f aca="false">'Central scenario'!BO27</f>
        <v>-0.0285150723138472</v>
      </c>
      <c r="D29" s="31" t="n">
        <f aca="false">'Low scenario'!AL27</f>
        <v>-0.0277334826890906</v>
      </c>
      <c r="E29" s="31" t="n">
        <f aca="false">'Low scenario'!BO27</f>
        <v>-0.0418829721665719</v>
      </c>
      <c r="F29" s="31" t="n">
        <f aca="false">'High scenario'!AL27</f>
        <v>-0.00189116814593531</v>
      </c>
      <c r="G29" s="31" t="n">
        <f aca="false">'High scenario'!BO27</f>
        <v>-0.0133345942963729</v>
      </c>
      <c r="I29" s="31" t="n">
        <f aca="false">C31-E31</f>
        <v>0.0154286693849071</v>
      </c>
    </row>
    <row r="30" customFormat="false" ht="12.75" hidden="false" customHeight="false" outlineLevel="0" collapsed="false">
      <c r="A30" s="68" t="n">
        <f aca="false">A29+1</f>
        <v>2039</v>
      </c>
      <c r="B30" s="69" t="n">
        <f aca="false">'Central scenario'!AL28</f>
        <v>-0.0140801897166306</v>
      </c>
      <c r="C30" s="69" t="n">
        <f aca="false">'Central scenario'!BO28</f>
        <v>-0.0277114896984696</v>
      </c>
      <c r="D30" s="31" t="n">
        <f aca="false">'Low scenario'!AL28</f>
        <v>-0.0270449206039014</v>
      </c>
      <c r="E30" s="31" t="n">
        <f aca="false">'Low scenario'!BO28</f>
        <v>-0.041915363300706</v>
      </c>
      <c r="F30" s="31" t="n">
        <f aca="false">'High scenario'!AL28</f>
        <v>-0.00079569144874741</v>
      </c>
      <c r="G30" s="31" t="n">
        <f aca="false">'High scenario'!BO28</f>
        <v>-0.0126309322935534</v>
      </c>
      <c r="I30" s="31" t="n">
        <f aca="false">C31-G31</f>
        <v>-0.0161010307017111</v>
      </c>
    </row>
    <row r="31" customFormat="false" ht="12.75" hidden="false" customHeight="false" outlineLevel="0" collapsed="false">
      <c r="A31" s="68" t="n">
        <f aca="false">A30+1</f>
        <v>2040</v>
      </c>
      <c r="B31" s="69" t="n">
        <f aca="false">'Central scenario'!AL29</f>
        <v>-0.0130988101067032</v>
      </c>
      <c r="C31" s="69" t="n">
        <f aca="false">'Central scenario'!BO29</f>
        <v>-0.0273337114591584</v>
      </c>
      <c r="D31" s="31" t="n">
        <f aca="false">'Low scenario'!AL29</f>
        <v>-0.0270086351326535</v>
      </c>
      <c r="E31" s="31" t="n">
        <f aca="false">'Low scenario'!BO29</f>
        <v>-0.0427623808440655</v>
      </c>
      <c r="F31" s="31" t="n">
        <f aca="false">'High scenario'!AL29</f>
        <v>0.00108773738310347</v>
      </c>
      <c r="G31" s="31" t="n">
        <f aca="false">'High scenario'!BO29</f>
        <v>-0.0112326807574473</v>
      </c>
    </row>
    <row r="33" customFormat="false" ht="102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75" hidden="false" customHeight="false" outlineLevel="0" collapsed="false">
      <c r="B34" s="92"/>
    </row>
    <row r="35" customFormat="false" ht="12.75" hidden="false" customHeight="false" outlineLevel="0" collapsed="false">
      <c r="A35" s="0" t="n">
        <v>1993</v>
      </c>
      <c r="B35" s="93" t="n">
        <v>-0.0177</v>
      </c>
    </row>
    <row r="36" customFormat="false" ht="12.75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75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75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75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75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75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75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75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75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75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75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75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75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75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75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75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75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75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75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75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75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75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75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75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75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75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75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75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75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75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75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75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75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75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75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75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75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75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75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75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75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75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75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75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75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75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75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75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75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75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75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75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75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75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75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75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75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75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75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75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75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75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640625" defaultRowHeight="12.75" zeroHeight="false" outlineLevelRow="0" outlineLevelCol="0"/>
  <sheetData>
    <row r="1" customFormat="false" ht="63.75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2.7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.7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.7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.7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.7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.7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.7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.7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.7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.7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.7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.7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.7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.7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.7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.7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.7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.7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.7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.7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.7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.7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.7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.7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-0.0328930718673193</v>
      </c>
      <c r="D25" s="102"/>
      <c r="E25" s="95"/>
      <c r="F25" s="95"/>
      <c r="G25" s="95"/>
      <c r="H25" s="95"/>
    </row>
    <row r="26" customFormat="false" ht="15.7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-0.0327968849329027</v>
      </c>
      <c r="D26" s="101" t="n">
        <f aca="false">'Central scenario'!BO5</f>
        <v>-0.032836852905352</v>
      </c>
      <c r="E26" s="95"/>
      <c r="F26" s="95"/>
      <c r="G26" s="95"/>
      <c r="H26" s="95"/>
    </row>
    <row r="27" customFormat="false" ht="15.7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-0.0365372181621091</v>
      </c>
      <c r="D27" s="101" t="n">
        <f aca="false">'Central scenario'!BO6</f>
        <v>-0.037080040214063</v>
      </c>
      <c r="E27" s="103" t="n">
        <f aca="false">'Low scenario'!AL6</f>
        <v>-0.0365306524450389</v>
      </c>
      <c r="F27" s="103" t="n">
        <f aca="false">'Low scenario'!BO6</f>
        <v>-0.0370734744969929</v>
      </c>
      <c r="G27" s="103" t="n">
        <f aca="false">'High scenario'!AL6</f>
        <v>-0.0365261073608417</v>
      </c>
      <c r="H27" s="103" t="n">
        <f aca="false">'High scenario'!BO6</f>
        <v>-0.0370689294127957</v>
      </c>
    </row>
    <row r="28" customFormat="false" ht="15.7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-0.0364739405503572</v>
      </c>
      <c r="D28" s="101" t="n">
        <f aca="false">'Central scenario'!BO7</f>
        <v>-0.0374251146354991</v>
      </c>
      <c r="E28" s="103" t="n">
        <f aca="false">'Low scenario'!AL7</f>
        <v>-0.0364684150093539</v>
      </c>
      <c r="F28" s="103" t="n">
        <f aca="false">'Low scenario'!BO7</f>
        <v>-0.0374195890944957</v>
      </c>
      <c r="G28" s="103" t="n">
        <f aca="false">'High scenario'!AL7</f>
        <v>-0.0372826826647113</v>
      </c>
      <c r="H28" s="103" t="n">
        <f aca="false">'High scenario'!BO7</f>
        <v>-0.0382338567498531</v>
      </c>
    </row>
    <row r="29" customFormat="false" ht="12.75" hidden="false" customHeight="false" outlineLevel="0" collapsed="false">
      <c r="A29" s="98" t="n">
        <v>2019</v>
      </c>
      <c r="B29" s="95"/>
      <c r="C29" s="101" t="n">
        <f aca="false">'Central scenario'!AL8</f>
        <v>-0.0381137335459022</v>
      </c>
      <c r="D29" s="101" t="n">
        <f aca="false">'Central scenario'!BO8</f>
        <v>-0.0389788985804234</v>
      </c>
      <c r="E29" s="103" t="n">
        <f aca="false">'Low scenario'!AL8</f>
        <v>-0.0377091573187269</v>
      </c>
      <c r="F29" s="103" t="n">
        <f aca="false">'Low scenario'!BO8</f>
        <v>-0.0385572401093714</v>
      </c>
      <c r="G29" s="103" t="n">
        <f aca="false">'High scenario'!AL8</f>
        <v>-0.0382956547298254</v>
      </c>
      <c r="H29" s="103" t="n">
        <f aca="false">'High scenario'!BO8</f>
        <v>-0.0391331062569684</v>
      </c>
    </row>
    <row r="30" customFormat="false" ht="12.75" hidden="false" customHeight="false" outlineLevel="0" collapsed="false">
      <c r="A30" s="98" t="n">
        <v>2020</v>
      </c>
      <c r="B30" s="95"/>
      <c r="C30" s="101" t="n">
        <f aca="false">'Central scenario'!AL9</f>
        <v>-0.0531597096918803</v>
      </c>
      <c r="D30" s="101" t="n">
        <f aca="false">'Central scenario'!BO9</f>
        <v>-0.0545480901644061</v>
      </c>
      <c r="E30" s="103" t="n">
        <f aca="false">'Low scenario'!AL9</f>
        <v>-0.0513343608437207</v>
      </c>
      <c r="F30" s="103" t="n">
        <f aca="false">'Low scenario'!BO9</f>
        <v>-0.0526833007854482</v>
      </c>
      <c r="G30" s="103" t="n">
        <f aca="false">'High scenario'!AL9</f>
        <v>-0.0500062055888442</v>
      </c>
      <c r="H30" s="103" t="n">
        <f aca="false">'High scenario'!BO9</f>
        <v>-0.0513023922435061</v>
      </c>
    </row>
    <row r="31" customFormat="false" ht="12.75" hidden="false" customHeight="false" outlineLevel="0" collapsed="false">
      <c r="A31" s="98" t="n">
        <v>2021</v>
      </c>
      <c r="B31" s="95"/>
      <c r="C31" s="101" t="n">
        <f aca="false">'Central scenario'!AL10</f>
        <v>-0.0405169427323963</v>
      </c>
      <c r="D31" s="101" t="n">
        <f aca="false">'Central scenario'!BO10</f>
        <v>-0.042150298325364</v>
      </c>
      <c r="E31" s="103" t="n">
        <f aca="false">'Low scenario'!AL10</f>
        <v>-0.0415134661752465</v>
      </c>
      <c r="F31" s="103" t="n">
        <f aca="false">'Low scenario'!BO10</f>
        <v>-0.0431120811974609</v>
      </c>
      <c r="G31" s="103" t="n">
        <f aca="false">'High scenario'!AL10</f>
        <v>-0.0373230547506676</v>
      </c>
      <c r="H31" s="103" t="n">
        <f aca="false">'High scenario'!BO10</f>
        <v>-0.0389771562679219</v>
      </c>
    </row>
    <row r="32" customFormat="false" ht="12.75" hidden="false" customHeight="false" outlineLevel="0" collapsed="false">
      <c r="A32" s="98" t="n">
        <v>2022</v>
      </c>
      <c r="B32" s="95"/>
      <c r="C32" s="101" t="n">
        <f aca="false">'Central scenario'!AL11</f>
        <v>-0.039114567498484</v>
      </c>
      <c r="D32" s="101" t="n">
        <f aca="false">'Central scenario'!BO11</f>
        <v>-0.0411160641075653</v>
      </c>
      <c r="E32" s="103" t="n">
        <f aca="false">'Low scenario'!AL11</f>
        <v>-0.0412005879795841</v>
      </c>
      <c r="F32" s="103" t="n">
        <f aca="false">'Low scenario'!BO11</f>
        <v>-0.0432331342571416</v>
      </c>
      <c r="G32" s="103" t="n">
        <f aca="false">'High scenario'!AL11</f>
        <v>-0.0344761679516847</v>
      </c>
      <c r="H32" s="103" t="n">
        <f aca="false">'High scenario'!BO11</f>
        <v>-0.0365687437972732</v>
      </c>
    </row>
    <row r="33" customFormat="false" ht="12.75" hidden="false" customHeight="false" outlineLevel="0" collapsed="false">
      <c r="A33" s="98" t="n">
        <v>2023</v>
      </c>
      <c r="B33" s="95"/>
      <c r="C33" s="101" t="n">
        <f aca="false">'Central scenario'!AL12</f>
        <v>-0.0373649323593717</v>
      </c>
      <c r="D33" s="101" t="n">
        <f aca="false">'Central scenario'!BO12</f>
        <v>-0.0395640119403658</v>
      </c>
      <c r="E33" s="103" t="n">
        <f aca="false">'Low scenario'!AL12</f>
        <v>-0.0377592545528382</v>
      </c>
      <c r="F33" s="103" t="n">
        <f aca="false">'Low scenario'!BO12</f>
        <v>-0.039923051064001</v>
      </c>
      <c r="G33" s="103" t="n">
        <f aca="false">'High scenario'!AL12</f>
        <v>-0.0319293459915141</v>
      </c>
      <c r="H33" s="103" t="n">
        <f aca="false">'High scenario'!BO12</f>
        <v>-0.0341322734835412</v>
      </c>
    </row>
    <row r="34" customFormat="false" ht="12.75" hidden="false" customHeight="false" outlineLevel="0" collapsed="false">
      <c r="A34" s="98" t="n">
        <v>2024</v>
      </c>
      <c r="B34" s="95"/>
      <c r="C34" s="104" t="n">
        <f aca="false">'Central scenario'!AL13</f>
        <v>-0.0362561500969635</v>
      </c>
      <c r="D34" s="104" t="n">
        <f aca="false">'Central scenario'!BO13</f>
        <v>-0.0387618315643488</v>
      </c>
      <c r="E34" s="103" t="n">
        <f aca="false">'Low scenario'!AL13</f>
        <v>-0.0371252334844658</v>
      </c>
      <c r="F34" s="103" t="n">
        <f aca="false">'Low scenario'!BO13</f>
        <v>-0.0395795800881541</v>
      </c>
      <c r="G34" s="103" t="n">
        <f aca="false">'High scenario'!AL13</f>
        <v>-0.0296015224189774</v>
      </c>
      <c r="H34" s="103" t="n">
        <f aca="false">'High scenario'!BO13</f>
        <v>-0.0320294787198019</v>
      </c>
    </row>
    <row r="35" customFormat="false" ht="12.75" hidden="false" customHeight="false" outlineLevel="0" collapsed="false">
      <c r="A35" s="98" t="n">
        <v>2025</v>
      </c>
      <c r="B35" s="95"/>
      <c r="C35" s="105" t="n">
        <f aca="false">'Central scenario'!AL14</f>
        <v>-0.0346905189946093</v>
      </c>
      <c r="D35" s="105" t="n">
        <f aca="false">'Central scenario'!BO14</f>
        <v>-0.0381658447396107</v>
      </c>
      <c r="E35" s="103" t="n">
        <f aca="false">'Low scenario'!AL14</f>
        <v>-0.0373961477738082</v>
      </c>
      <c r="F35" s="103" t="n">
        <f aca="false">'Low scenario'!BO14</f>
        <v>-0.0407499478216035</v>
      </c>
      <c r="G35" s="103" t="n">
        <f aca="false">'High scenario'!AL14</f>
        <v>-0.0282833640479679</v>
      </c>
      <c r="H35" s="103" t="n">
        <f aca="false">'High scenario'!BO14</f>
        <v>-0.0314949731238402</v>
      </c>
    </row>
    <row r="36" customFormat="false" ht="12.75" hidden="false" customHeight="false" outlineLevel="0" collapsed="false">
      <c r="A36" s="98" t="n">
        <v>2026</v>
      </c>
      <c r="B36" s="95"/>
      <c r="C36" s="106" t="n">
        <f aca="false">'Central scenario'!AL15</f>
        <v>-0.0331793543222214</v>
      </c>
      <c r="D36" s="106" t="n">
        <f aca="false">'Central scenario'!BO15</f>
        <v>-0.0378165727330276</v>
      </c>
      <c r="E36" s="103" t="n">
        <f aca="false">'Low scenario'!AL15</f>
        <v>-0.036158704757436</v>
      </c>
      <c r="F36" s="103" t="n">
        <f aca="false">'Low scenario'!BO15</f>
        <v>-0.0406561627286028</v>
      </c>
      <c r="G36" s="103" t="n">
        <f aca="false">'High scenario'!AL15</f>
        <v>-0.0268491694789852</v>
      </c>
      <c r="H36" s="103" t="n">
        <f aca="false">'High scenario'!BO15</f>
        <v>-0.0310807755638715</v>
      </c>
    </row>
    <row r="37" customFormat="false" ht="12.75" hidden="false" customHeight="false" outlineLevel="0" collapsed="false">
      <c r="A37" s="98" t="n">
        <v>2027</v>
      </c>
      <c r="B37" s="95"/>
      <c r="C37" s="106" t="n">
        <f aca="false">'Central scenario'!AL16</f>
        <v>-0.0326112972944698</v>
      </c>
      <c r="D37" s="106" t="n">
        <f aca="false">'Central scenario'!BO16</f>
        <v>-0.0380064205724067</v>
      </c>
      <c r="E37" s="103" t="n">
        <f aca="false">'Low scenario'!AL16</f>
        <v>-0.0334829618675205</v>
      </c>
      <c r="F37" s="103" t="n">
        <f aca="false">'Low scenario'!BO16</f>
        <v>-0.0387433700730434</v>
      </c>
      <c r="G37" s="103" t="n">
        <f aca="false">'High scenario'!AL16</f>
        <v>-0.0254935516372691</v>
      </c>
      <c r="H37" s="103" t="n">
        <f aca="false">'High scenario'!BO16</f>
        <v>-0.0304445122640757</v>
      </c>
    </row>
    <row r="38" customFormat="false" ht="12.75" hidden="false" customHeight="false" outlineLevel="0" collapsed="false">
      <c r="A38" s="98" t="n">
        <v>2028</v>
      </c>
      <c r="B38" s="102"/>
      <c r="C38" s="106" t="n">
        <f aca="false">'Central scenario'!AL17</f>
        <v>-0.0306763770864657</v>
      </c>
      <c r="D38" s="106" t="n">
        <f aca="false">'Central scenario'!BO17</f>
        <v>-0.0368427421440451</v>
      </c>
      <c r="E38" s="103" t="n">
        <f aca="false">'Low scenario'!AL17</f>
        <v>-0.0330448631912446</v>
      </c>
      <c r="F38" s="103" t="n">
        <f aca="false">'Low scenario'!BO17</f>
        <v>-0.0392644508778862</v>
      </c>
      <c r="G38" s="103" t="n">
        <f aca="false">'High scenario'!AL17</f>
        <v>-0.0228053718415349</v>
      </c>
      <c r="H38" s="103" t="n">
        <f aca="false">'High scenario'!BO17</f>
        <v>-0.028657688960978</v>
      </c>
    </row>
    <row r="39" customFormat="false" ht="12.75" hidden="false" customHeight="false" outlineLevel="0" collapsed="false">
      <c r="A39" s="98" t="n">
        <v>2029</v>
      </c>
      <c r="B39" s="102"/>
      <c r="C39" s="105" t="n">
        <f aca="false">'Central scenario'!AL18</f>
        <v>-0.0282966390647062</v>
      </c>
      <c r="D39" s="105" t="n">
        <f aca="false">'Central scenario'!BO18</f>
        <v>-0.0352463713028034</v>
      </c>
      <c r="E39" s="103" t="n">
        <f aca="false">'Low scenario'!AL18</f>
        <v>-0.0316999079929684</v>
      </c>
      <c r="F39" s="103" t="n">
        <f aca="false">'Low scenario'!BO18</f>
        <v>-0.0389328670956482</v>
      </c>
      <c r="G39" s="103" t="n">
        <f aca="false">'High scenario'!AL18</f>
        <v>-0.0189232447722698</v>
      </c>
      <c r="H39" s="103" t="n">
        <f aca="false">'High scenario'!BO18</f>
        <v>-0.0254472201809413</v>
      </c>
    </row>
    <row r="40" customFormat="false" ht="12.75" hidden="false" customHeight="false" outlineLevel="0" collapsed="false">
      <c r="A40" s="98" t="n">
        <v>2030</v>
      </c>
      <c r="B40" s="102"/>
      <c r="C40" s="106" t="n">
        <f aca="false">'Central scenario'!AL19</f>
        <v>-0.0263794803618756</v>
      </c>
      <c r="D40" s="106" t="n">
        <f aca="false">'Central scenario'!BO19</f>
        <v>-0.0338561760310108</v>
      </c>
      <c r="E40" s="103" t="n">
        <f aca="false">'Low scenario'!AL19</f>
        <v>-0.0313643731919583</v>
      </c>
      <c r="F40" s="103" t="n">
        <f aca="false">'Low scenario'!BO19</f>
        <v>-0.0393180999666712</v>
      </c>
      <c r="G40" s="103" t="n">
        <f aca="false">'High scenario'!AL19</f>
        <v>-0.0163365821574922</v>
      </c>
      <c r="H40" s="103" t="n">
        <f aca="false">'High scenario'!BO19</f>
        <v>-0.0232894674957019</v>
      </c>
    </row>
    <row r="41" customFormat="false" ht="12.75" hidden="false" customHeight="false" outlineLevel="0" collapsed="false">
      <c r="A41" s="98" t="n">
        <v>2031</v>
      </c>
      <c r="B41" s="102"/>
      <c r="C41" s="106" t="n">
        <f aca="false">'Central scenario'!AL20</f>
        <v>-0.0247605646034942</v>
      </c>
      <c r="D41" s="106" t="n">
        <f aca="false">'Central scenario'!BO20</f>
        <v>-0.0328833352604172</v>
      </c>
      <c r="E41" s="103" t="n">
        <f aca="false">'Low scenario'!AL20</f>
        <v>-0.0310075673137455</v>
      </c>
      <c r="F41" s="103" t="n">
        <f aca="false">'Low scenario'!BO20</f>
        <v>-0.0397185444841835</v>
      </c>
      <c r="G41" s="103" t="n">
        <f aca="false">'High scenario'!AL20</f>
        <v>-0.014553487352989</v>
      </c>
      <c r="H41" s="103" t="n">
        <f aca="false">'High scenario'!BO20</f>
        <v>-0.0219541353617832</v>
      </c>
    </row>
    <row r="42" customFormat="false" ht="12.75" hidden="false" customHeight="false" outlineLevel="0" collapsed="false">
      <c r="A42" s="98" t="n">
        <v>2032</v>
      </c>
      <c r="B42" s="102"/>
      <c r="C42" s="106" t="n">
        <f aca="false">'Central scenario'!AL21</f>
        <v>-0.0234103941292746</v>
      </c>
      <c r="D42" s="106" t="n">
        <f aca="false">'Central scenario'!BO21</f>
        <v>-0.0324378127602515</v>
      </c>
      <c r="E42" s="103" t="n">
        <f aca="false">'Low scenario'!AL21</f>
        <v>-0.0307706053380877</v>
      </c>
      <c r="F42" s="103" t="n">
        <f aca="false">'Low scenario'!BO21</f>
        <v>-0.0404291451092835</v>
      </c>
      <c r="G42" s="103" t="n">
        <f aca="false">'High scenario'!AL21</f>
        <v>-0.0127390152827663</v>
      </c>
      <c r="H42" s="103" t="n">
        <f aca="false">'High scenario'!BO21</f>
        <v>-0.0209070543256587</v>
      </c>
    </row>
    <row r="43" customFormat="false" ht="12.75" hidden="false" customHeight="false" outlineLevel="0" collapsed="false">
      <c r="A43" s="98" t="n">
        <v>2033</v>
      </c>
      <c r="B43" s="102"/>
      <c r="C43" s="105" t="n">
        <f aca="false">'Central scenario'!AL22</f>
        <v>-0.0211735554799062</v>
      </c>
      <c r="D43" s="105" t="n">
        <f aca="false">'Central scenario'!BO22</f>
        <v>-0.030988004463965</v>
      </c>
      <c r="E43" s="103" t="n">
        <f aca="false">'Low scenario'!AL22</f>
        <v>-0.0304656749019512</v>
      </c>
      <c r="F43" s="103" t="n">
        <f aca="false">'Low scenario'!BO22</f>
        <v>-0.0411275309295832</v>
      </c>
      <c r="G43" s="103" t="n">
        <f aca="false">'High scenario'!AL22</f>
        <v>-0.0112482645450605</v>
      </c>
      <c r="H43" s="103" t="n">
        <f aca="false">'High scenario'!BO22</f>
        <v>-0.0201116604006797</v>
      </c>
    </row>
    <row r="44" customFormat="false" ht="12.75" hidden="false" customHeight="false" outlineLevel="0" collapsed="false">
      <c r="A44" s="98" t="n">
        <v>2034</v>
      </c>
      <c r="B44" s="102"/>
      <c r="C44" s="106" t="n">
        <f aca="false">'Central scenario'!AL23</f>
        <v>-0.0196501580499609</v>
      </c>
      <c r="D44" s="106" t="n">
        <f aca="false">'Central scenario'!BO23</f>
        <v>-0.0300279929158166</v>
      </c>
      <c r="E44" s="103" t="n">
        <f aca="false">'Low scenario'!AL23</f>
        <v>-0.0295435153867785</v>
      </c>
      <c r="F44" s="103" t="n">
        <f aca="false">'Low scenario'!BO23</f>
        <v>-0.0409280848200162</v>
      </c>
      <c r="G44" s="103" t="n">
        <f aca="false">'High scenario'!AL23</f>
        <v>-0.00928145359034697</v>
      </c>
      <c r="H44" s="103" t="n">
        <f aca="false">'High scenario'!BO23</f>
        <v>-0.0186838764302059</v>
      </c>
    </row>
    <row r="45" customFormat="false" ht="12.75" hidden="false" customHeight="false" outlineLevel="0" collapsed="false">
      <c r="A45" s="98" t="n">
        <v>2035</v>
      </c>
      <c r="B45" s="102"/>
      <c r="C45" s="106" t="n">
        <f aca="false">'Central scenario'!AL24</f>
        <v>-0.0184366774063004</v>
      </c>
      <c r="D45" s="106" t="n">
        <f aca="false">'Central scenario'!BO24</f>
        <v>-0.0293413243524413</v>
      </c>
      <c r="E45" s="103" t="n">
        <f aca="false">'Low scenario'!AL24</f>
        <v>-0.0304804032857489</v>
      </c>
      <c r="F45" s="103" t="n">
        <f aca="false">'Low scenario'!BO24</f>
        <v>-0.0423414890424675</v>
      </c>
      <c r="G45" s="103" t="n">
        <f aca="false">'High scenario'!AL24</f>
        <v>-0.00694568435962491</v>
      </c>
      <c r="H45" s="103" t="n">
        <f aca="false">'High scenario'!BO24</f>
        <v>-0.0166807688299164</v>
      </c>
    </row>
    <row r="46" customFormat="false" ht="12.75" hidden="false" customHeight="false" outlineLevel="0" collapsed="false">
      <c r="A46" s="98" t="n">
        <v>2036</v>
      </c>
      <c r="B46" s="102"/>
      <c r="C46" s="106" t="n">
        <f aca="false">'Central scenario'!AL25</f>
        <v>-0.017238745949112</v>
      </c>
      <c r="D46" s="106" t="n">
        <f aca="false">'Central scenario'!BO25</f>
        <v>-0.028758356000774</v>
      </c>
      <c r="E46" s="103" t="n">
        <f aca="false">'Low scenario'!AL25</f>
        <v>-0.0288863525966331</v>
      </c>
      <c r="F46" s="103" t="n">
        <f aca="false">'Low scenario'!BO25</f>
        <v>-0.0413779363032285</v>
      </c>
      <c r="G46" s="103" t="n">
        <f aca="false">'High scenario'!AL25</f>
        <v>-0.00481772132601303</v>
      </c>
      <c r="H46" s="103" t="n">
        <f aca="false">'High scenario'!BO25</f>
        <v>-0.0150087299486817</v>
      </c>
    </row>
    <row r="47" customFormat="false" ht="12.75" hidden="false" customHeight="false" outlineLevel="0" collapsed="false">
      <c r="A47" s="98" t="n">
        <v>2037</v>
      </c>
      <c r="B47" s="102"/>
      <c r="C47" s="105" t="n">
        <f aca="false">'Central scenario'!AL26</f>
        <v>-0.0160384710135338</v>
      </c>
      <c r="D47" s="105" t="n">
        <f aca="false">'Central scenario'!BO26</f>
        <v>-0.0282977556216388</v>
      </c>
      <c r="E47" s="103" t="n">
        <f aca="false">'Low scenario'!AL26</f>
        <v>-0.0287145818838742</v>
      </c>
      <c r="F47" s="103" t="n">
        <f aca="false">'Low scenario'!BO26</f>
        <v>-0.042050762763878</v>
      </c>
      <c r="G47" s="103" t="n">
        <f aca="false">'High scenario'!AL26</f>
        <v>-0.00329358348671488</v>
      </c>
      <c r="H47" s="103" t="n">
        <f aca="false">'High scenario'!BO26</f>
        <v>-0.0141361882364334</v>
      </c>
    </row>
    <row r="48" customFormat="false" ht="12.75" hidden="false" customHeight="false" outlineLevel="0" collapsed="false">
      <c r="A48" s="98" t="n">
        <v>2038</v>
      </c>
      <c r="B48" s="102"/>
      <c r="C48" s="106" t="n">
        <f aca="false">'Central scenario'!AL27</f>
        <v>-0.0155379014628331</v>
      </c>
      <c r="D48" s="106" t="n">
        <f aca="false">'Central scenario'!BO27</f>
        <v>-0.0285150723138472</v>
      </c>
      <c r="E48" s="103" t="n">
        <f aca="false">'Low scenario'!AL27</f>
        <v>-0.0277334826890906</v>
      </c>
      <c r="F48" s="103" t="n">
        <f aca="false">'Low scenario'!BO27</f>
        <v>-0.0418829721665719</v>
      </c>
      <c r="G48" s="103" t="n">
        <f aca="false">'High scenario'!AL27</f>
        <v>-0.00189116814593531</v>
      </c>
      <c r="H48" s="103" t="n">
        <f aca="false">'High scenario'!BO27</f>
        <v>-0.0133345942963729</v>
      </c>
    </row>
    <row r="49" customFormat="false" ht="12.75" hidden="false" customHeight="false" outlineLevel="0" collapsed="false">
      <c r="A49" s="98" t="n">
        <v>2039</v>
      </c>
      <c r="B49" s="107"/>
      <c r="C49" s="106" t="n">
        <f aca="false">'Central scenario'!AL28</f>
        <v>-0.0140801897166306</v>
      </c>
      <c r="D49" s="106" t="n">
        <f aca="false">'Central scenario'!BO28</f>
        <v>-0.0277114896984696</v>
      </c>
      <c r="E49" s="103" t="n">
        <f aca="false">'Low scenario'!AL28</f>
        <v>-0.0270449206039014</v>
      </c>
      <c r="F49" s="103" t="n">
        <f aca="false">'Low scenario'!BO28</f>
        <v>-0.041915363300706</v>
      </c>
      <c r="G49" s="103" t="n">
        <f aca="false">'High scenario'!AL28</f>
        <v>-0.00079569144874741</v>
      </c>
      <c r="H49" s="103" t="n">
        <f aca="false">'High scenario'!BO28</f>
        <v>-0.0126309322935534</v>
      </c>
    </row>
    <row r="50" customFormat="false" ht="12.75" hidden="false" customHeight="false" outlineLevel="0" collapsed="false">
      <c r="A50" s="98" t="n">
        <v>2040</v>
      </c>
      <c r="B50" s="108"/>
      <c r="C50" s="106" t="n">
        <f aca="false">'Central scenario'!AL29</f>
        <v>-0.0130988101067032</v>
      </c>
      <c r="D50" s="106" t="n">
        <f aca="false">'Central scenario'!BO29</f>
        <v>-0.0273337114591584</v>
      </c>
      <c r="E50" s="103" t="n">
        <f aca="false">'Low scenario'!AL29</f>
        <v>-0.0270086351326535</v>
      </c>
      <c r="F50" s="103" t="n">
        <f aca="false">'Low scenario'!BO29</f>
        <v>-0.0427623808440655</v>
      </c>
      <c r="G50" s="103" t="n">
        <f aca="false">'High scenario'!AL29</f>
        <v>0.00108773738310347</v>
      </c>
      <c r="H50" s="103" t="n">
        <f aca="false">'High scenario'!BO29</f>
        <v>-0.0112326807574473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2020-07-10T10:08:17Z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